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6.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drawings/drawing7.xml" ContentType="application/vnd.openxmlformats-officedocument.drawing+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D:\AI\MGS\crm_syd\leywordds mapping\"/>
    </mc:Choice>
  </mc:AlternateContent>
  <xr:revisionPtr revIDLastSave="0" documentId="13_ncr:1_{AA32B3AD-4904-4AE1-A011-39AB1AC044BD}" xr6:coauthVersionLast="47" xr6:coauthVersionMax="47" xr10:uidLastSave="{00000000-0000-0000-0000-000000000000}"/>
  <bookViews>
    <workbookView xWindow="-110" yWindow="-110" windowWidth="25820" windowHeight="13900" tabRatio="726" activeTab="5" xr2:uid="{00000000-000D-0000-FFFF-FFFF00000000}"/>
  </bookViews>
  <sheets>
    <sheet name="BS" sheetId="1" r:id="rId1"/>
    <sheet name="PL" sheetId="2" r:id="rId2"/>
    <sheet name="CF" sheetId="3" r:id="rId3"/>
    <sheet name="BS (Assets) breakdown" sheetId="35" r:id="rId4"/>
    <sheet name="BS (Liabilities) breakdown" sheetId="36" state="hidden" r:id="rId5"/>
    <sheet name="P &amp; L breakdown" sheetId="34" r:id="rId6"/>
    <sheet name="Deferred Tax" sheetId="37" state="hidden" r:id="rId7"/>
    <sheet name="BS_LineItems" sheetId="4" state="hidden" r:id="rId8"/>
    <sheet name="PL_LineItems" sheetId="5" state="hidden" r:id="rId9"/>
    <sheet name="CF_LineItems" sheetId="6" state="hidden" r:id="rId10"/>
    <sheet name="CDM upload (CSV) - FY2021" sheetId="7" state="hidden" r:id="rId11"/>
    <sheet name="Rating Slip" sheetId="19" state="hidden" r:id="rId12"/>
    <sheet name="Ratios" sheetId="8" state="hidden" r:id="rId13"/>
    <sheet name="Networking Capital" sheetId="38" state="hidden" r:id="rId14"/>
    <sheet name="Unrealised loss working" sheetId="9" state="hidden" r:id="rId15"/>
    <sheet name="Financial Review" sheetId="39" state="hidden" r:id="rId16"/>
    <sheet name="Business Review" sheetId="40" state="hidden" r:id="rId17"/>
    <sheet name="Commentry " sheetId="44" state="hidden" r:id="rId18"/>
    <sheet name="Unrealised loss (Consol) form3" sheetId="20" state="hidden" r:id="rId19"/>
    <sheet name="Unrealised loss (Standalone)" sheetId="11" state="hidden" r:id="rId20"/>
    <sheet name="No of yrs to repay debt (C)" sheetId="21" state="hidden" r:id="rId21"/>
    <sheet name="No of yrs to repay debt (S)" sheetId="13" state="hidden" r:id="rId22"/>
    <sheet name="Customer Categorization" sheetId="22" state="hidden" r:id="rId23"/>
    <sheet name="Qualitative Analysis Sheet" sheetId="15" state="hidden" r:id="rId24"/>
    <sheet name="CAA Determination Worksheet" sheetId="25" state="hidden" r:id="rId25"/>
    <sheet name="Effectiveness of Guarantee" sheetId="17" state="hidden" r:id="rId26"/>
    <sheet name="E1E2_form2" sheetId="23"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xlnm._FilterDatabase" localSheetId="24" hidden="1">'CAA Determination Worksheet'!$A$55:$AY$55</definedName>
    <definedName name="_xlnm._FilterDatabase" localSheetId="26" hidden="1">E1E2_form2!$A$2:$Y$6</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_xlnm.Print_Area" localSheetId="3">'BS (Assets) breakdown'!$B$2:$I$280</definedName>
    <definedName name="_xlnm.Print_Area" localSheetId="16">#REF!</definedName>
    <definedName name="_xlnm.Print_Area" localSheetId="24">'CAA Determination Worksheet'!$A$1:$AP$135</definedName>
    <definedName name="_xlnm.Print_Area" localSheetId="22">'Customer Categorization'!$A$1:$DG$62</definedName>
    <definedName name="_xlnm.Print_Area" localSheetId="26">E1E2_form2!$A$1:$DG$64</definedName>
    <definedName name="_xlnm.Print_Area" localSheetId="25">'Effectiveness of Guarantee'!$A$1:$AM$59</definedName>
    <definedName name="_xlnm.Print_Area" localSheetId="15">#REF!</definedName>
    <definedName name="_xlnm.Print_Area" localSheetId="20">'No of yrs to repay debt (C)'!$A$1:$DG$63</definedName>
    <definedName name="_xlnm.Print_Area" localSheetId="21">'No of yrs to repay debt (S)'!$A$1:$DG$63</definedName>
    <definedName name="_xlnm.Print_Area" localSheetId="5">'P &amp; L breakdown'!$B$2:$I$74</definedName>
    <definedName name="_xlnm.Print_Area" localSheetId="1">PL!$A$1:$AB$118</definedName>
    <definedName name="_xlnm.Print_Area" localSheetId="23">'Qualitative Analysis Sheet'!$A$1:$AZ$59</definedName>
    <definedName name="_xlnm.Print_Area" localSheetId="18">'Unrealised loss (Consol) form3'!$A$1:$FL$96</definedName>
    <definedName name="_xlnm.Print_Area" localSheetId="19">'Unrealised loss (Standalone)'!$A$1:$FN$97</definedName>
    <definedName name="_xlnm.Print_Area">#REF!</definedName>
    <definedName name="_xlnm.Print_Titles" localSheetId="3">'BS (Assets) breakdown'!$2:$13</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44" l="1"/>
  <c r="A48" i="44"/>
  <c r="A47" i="44"/>
  <c r="A46" i="44"/>
  <c r="A45" i="44"/>
  <c r="A42" i="44"/>
  <c r="A41" i="44"/>
  <c r="A40" i="44"/>
  <c r="A37" i="44"/>
  <c r="A35" i="44"/>
  <c r="A34" i="44"/>
  <c r="A33" i="44"/>
  <c r="A24" i="44"/>
  <c r="A22" i="44"/>
  <c r="Q21" i="44"/>
  <c r="P21" i="44"/>
  <c r="A21" i="44"/>
  <c r="A20" i="44"/>
  <c r="A8" i="44"/>
  <c r="A7" i="44"/>
  <c r="A6" i="44"/>
  <c r="A5" i="44"/>
  <c r="K3" i="44"/>
  <c r="J3" i="44"/>
  <c r="A3" i="44"/>
  <c r="G50" i="39" l="1"/>
  <c r="D5" i="40"/>
  <c r="E5" i="40" s="1"/>
  <c r="G24" i="39"/>
  <c r="G32" i="39" s="1"/>
  <c r="H32" i="39"/>
  <c r="G38" i="39"/>
  <c r="H38" i="39"/>
  <c r="I38" i="39"/>
  <c r="J38" i="39"/>
  <c r="K38" i="39"/>
  <c r="L38" i="39"/>
  <c r="G39" i="39"/>
  <c r="H39" i="39"/>
  <c r="I39" i="39"/>
  <c r="J39" i="39"/>
  <c r="K39" i="39"/>
  <c r="L39" i="39"/>
  <c r="G40" i="39"/>
  <c r="H40" i="39"/>
  <c r="I40" i="39"/>
  <c r="J40" i="39"/>
  <c r="K40" i="39"/>
  <c r="L40" i="39"/>
  <c r="G16" i="39"/>
  <c r="G13" i="39"/>
  <c r="D2" i="39"/>
  <c r="L55" i="39"/>
  <c r="K55" i="39"/>
  <c r="J55" i="39"/>
  <c r="I55" i="39"/>
  <c r="H55" i="39"/>
  <c r="G55" i="39"/>
  <c r="L50" i="39"/>
  <c r="K50" i="39"/>
  <c r="J50" i="39"/>
  <c r="I50" i="39"/>
  <c r="H50" i="39"/>
  <c r="L48" i="39"/>
  <c r="K48" i="39"/>
  <c r="J48" i="39"/>
  <c r="I48" i="39"/>
  <c r="H48" i="39"/>
  <c r="G48" i="39"/>
  <c r="F44" i="39"/>
  <c r="E44" i="39"/>
  <c r="D44" i="39"/>
  <c r="C44" i="39"/>
  <c r="B44" i="39"/>
  <c r="L37" i="39"/>
  <c r="K37" i="39"/>
  <c r="J37" i="39"/>
  <c r="I37" i="39"/>
  <c r="H37" i="39"/>
  <c r="L24" i="39"/>
  <c r="L30" i="39" s="1"/>
  <c r="K24" i="39"/>
  <c r="K30" i="39" s="1"/>
  <c r="J24" i="39"/>
  <c r="J30" i="39" s="1"/>
  <c r="I24" i="39"/>
  <c r="I30" i="39" s="1"/>
  <c r="H24" i="39"/>
  <c r="H30" i="39" s="1"/>
  <c r="F23" i="39"/>
  <c r="E23" i="39"/>
  <c r="D23" i="39"/>
  <c r="C23" i="39"/>
  <c r="B23" i="39"/>
  <c r="L19" i="39"/>
  <c r="K19" i="39"/>
  <c r="J19" i="39"/>
  <c r="I19" i="39"/>
  <c r="H19" i="39"/>
  <c r="G19" i="39"/>
  <c r="L16" i="39"/>
  <c r="K16" i="39"/>
  <c r="J16" i="39"/>
  <c r="I16" i="39"/>
  <c r="H16" i="39"/>
  <c r="L13" i="39"/>
  <c r="K13" i="39"/>
  <c r="J13" i="39"/>
  <c r="I13" i="39"/>
  <c r="H13" i="39"/>
  <c r="L11" i="39"/>
  <c r="K11" i="39"/>
  <c r="J11" i="39"/>
  <c r="I11" i="39"/>
  <c r="H11" i="39"/>
  <c r="L9" i="39"/>
  <c r="K9" i="39"/>
  <c r="J9" i="39"/>
  <c r="I9" i="39"/>
  <c r="H9" i="39"/>
  <c r="L7" i="39"/>
  <c r="K7" i="39"/>
  <c r="J7" i="39"/>
  <c r="I7" i="39"/>
  <c r="H7" i="39"/>
  <c r="K31" i="39" l="1"/>
  <c r="J31" i="39"/>
  <c r="H51" i="39"/>
  <c r="I31" i="39"/>
  <c r="H31" i="39"/>
  <c r="J51" i="39"/>
  <c r="K51" i="39"/>
  <c r="L51" i="39"/>
  <c r="L32" i="39"/>
  <c r="K32" i="39"/>
  <c r="G51" i="39"/>
  <c r="J32" i="39"/>
  <c r="L31" i="39"/>
  <c r="I32" i="39"/>
  <c r="G31" i="39"/>
  <c r="G30" i="39"/>
  <c r="I51" i="39"/>
  <c r="AX2" i="22" l="1"/>
  <c r="BH1" i="20"/>
  <c r="A3" i="9"/>
  <c r="A23" i="9"/>
  <c r="A13" i="9"/>
  <c r="G2" i="7"/>
  <c r="C16" i="2" l="1"/>
  <c r="F16" i="2"/>
  <c r="G16" i="2"/>
  <c r="U16" i="34"/>
  <c r="U17" i="34"/>
  <c r="U18" i="34"/>
  <c r="U19" i="34"/>
  <c r="U20" i="34"/>
  <c r="U21" i="34"/>
  <c r="U22" i="34"/>
  <c r="U24" i="34"/>
  <c r="U25" i="34"/>
  <c r="U26" i="34"/>
  <c r="U28" i="34"/>
  <c r="U29" i="34"/>
  <c r="U30" i="34"/>
  <c r="U31" i="34"/>
  <c r="U32" i="34"/>
  <c r="U33" i="34"/>
  <c r="U34" i="34"/>
  <c r="U35" i="34"/>
  <c r="U36" i="34"/>
  <c r="U37" i="34"/>
  <c r="U38" i="34"/>
  <c r="U39" i="34"/>
  <c r="U40" i="34"/>
  <c r="U42" i="34"/>
  <c r="U46" i="34"/>
  <c r="U47" i="34"/>
  <c r="U49" i="34"/>
  <c r="U50" i="34"/>
  <c r="U53" i="34"/>
  <c r="U54" i="34"/>
  <c r="U55" i="34"/>
  <c r="U56" i="34"/>
  <c r="U57" i="34"/>
  <c r="U58" i="34"/>
  <c r="U59" i="34"/>
  <c r="U60" i="34"/>
  <c r="U61" i="34"/>
  <c r="U62" i="34"/>
  <c r="U63" i="34"/>
  <c r="U64" i="34"/>
  <c r="U65" i="34"/>
  <c r="U66" i="34"/>
  <c r="U67" i="34"/>
  <c r="P9" i="34"/>
  <c r="O9" i="34"/>
  <c r="O6" i="34"/>
  <c r="O4" i="34"/>
  <c r="C8" i="34"/>
  <c r="O8" i="34" s="1"/>
  <c r="C6" i="34"/>
  <c r="C4" i="34"/>
  <c r="U124" i="36"/>
  <c r="U16" i="35"/>
  <c r="U17" i="35"/>
  <c r="U18" i="35"/>
  <c r="U19" i="35"/>
  <c r="U21" i="35"/>
  <c r="U22" i="35"/>
  <c r="U23" i="35"/>
  <c r="U24" i="35"/>
  <c r="U25" i="35"/>
  <c r="U26" i="35"/>
  <c r="U27" i="35"/>
  <c r="U28" i="35"/>
  <c r="U29" i="35"/>
  <c r="U30" i="35"/>
  <c r="U31" i="35"/>
  <c r="U32" i="35"/>
  <c r="U33" i="35"/>
  <c r="U36" i="35"/>
  <c r="U37" i="35"/>
  <c r="U38" i="35"/>
  <c r="U39" i="35"/>
  <c r="U40" i="35"/>
  <c r="U43" i="35"/>
  <c r="U44" i="35"/>
  <c r="U45" i="35"/>
  <c r="U46" i="35"/>
  <c r="U47" i="35"/>
  <c r="U48" i="35"/>
  <c r="U49" i="35"/>
  <c r="U50" i="35"/>
  <c r="U52" i="35"/>
  <c r="U53" i="35"/>
  <c r="U54" i="35"/>
  <c r="U55" i="35"/>
  <c r="U58" i="35"/>
  <c r="U61" i="35"/>
  <c r="U62" i="35"/>
  <c r="U63" i="35"/>
  <c r="U64" i="35"/>
  <c r="U65" i="35"/>
  <c r="U66" i="35"/>
  <c r="U67" i="35"/>
  <c r="U68" i="35"/>
  <c r="U69" i="35"/>
  <c r="U70" i="35"/>
  <c r="U72" i="35"/>
  <c r="U74" i="35"/>
  <c r="U279" i="35"/>
  <c r="O8" i="35"/>
  <c r="C8" i="36"/>
  <c r="O8" i="36" s="1"/>
  <c r="D10" i="36"/>
  <c r="U16" i="36"/>
  <c r="U17" i="36"/>
  <c r="U18" i="36"/>
  <c r="U19" i="36"/>
  <c r="U20" i="36"/>
  <c r="U21" i="36"/>
  <c r="U22" i="36"/>
  <c r="U23" i="36"/>
  <c r="U24" i="36"/>
  <c r="U25" i="36"/>
  <c r="U26" i="36"/>
  <c r="U27" i="36"/>
  <c r="U28" i="36"/>
  <c r="U29" i="36"/>
  <c r="U30" i="36"/>
  <c r="U31" i="36"/>
  <c r="U32" i="36"/>
  <c r="U33" i="36"/>
  <c r="U34" i="36"/>
  <c r="U35" i="36"/>
  <c r="U36" i="36"/>
  <c r="U37" i="36"/>
  <c r="U38" i="36"/>
  <c r="U39" i="36"/>
  <c r="U40" i="36"/>
  <c r="U41" i="36"/>
  <c r="U42" i="36"/>
  <c r="U43" i="36"/>
  <c r="U44" i="36"/>
  <c r="U45" i="36"/>
  <c r="U46" i="36"/>
  <c r="U47" i="36"/>
  <c r="U48" i="36"/>
  <c r="U49" i="36"/>
  <c r="U50" i="36"/>
  <c r="U51" i="36"/>
  <c r="U52" i="36"/>
  <c r="U53" i="36"/>
  <c r="U54" i="36"/>
  <c r="U55" i="36"/>
  <c r="U56" i="36"/>
  <c r="U57" i="36"/>
  <c r="U58" i="36"/>
  <c r="U59" i="36"/>
  <c r="U60" i="36"/>
  <c r="U61" i="36"/>
  <c r="U62" i="36"/>
  <c r="U63" i="36"/>
  <c r="U64" i="36"/>
  <c r="U65" i="36"/>
  <c r="U66" i="36"/>
  <c r="U67" i="36"/>
  <c r="U68" i="36"/>
  <c r="U69" i="36"/>
  <c r="U70" i="36"/>
  <c r="U71" i="36"/>
  <c r="U72" i="36"/>
  <c r="U73" i="36"/>
  <c r="U74" i="36"/>
  <c r="U75" i="36"/>
  <c r="U76" i="36"/>
  <c r="U77" i="36"/>
  <c r="U78" i="36"/>
  <c r="U79" i="36"/>
  <c r="U80" i="36"/>
  <c r="U81" i="36"/>
  <c r="U82" i="36"/>
  <c r="U83" i="36"/>
  <c r="U84" i="36"/>
  <c r="U85" i="36"/>
  <c r="U86" i="36"/>
  <c r="U87" i="36"/>
  <c r="U88" i="36"/>
  <c r="U89" i="36"/>
  <c r="U90" i="36"/>
  <c r="U91" i="36"/>
  <c r="U92" i="36"/>
  <c r="U93" i="36"/>
  <c r="U94" i="36"/>
  <c r="U95" i="36"/>
  <c r="U96" i="36"/>
  <c r="U97" i="36"/>
  <c r="U98" i="36"/>
  <c r="U99" i="36"/>
  <c r="U100" i="36"/>
  <c r="U101" i="36"/>
  <c r="U102" i="36"/>
  <c r="U103" i="36"/>
  <c r="U104" i="36"/>
  <c r="U105" i="36"/>
  <c r="U106" i="36"/>
  <c r="U107" i="36"/>
  <c r="U108" i="36"/>
  <c r="U109" i="36"/>
  <c r="U110" i="36"/>
  <c r="U111" i="36"/>
  <c r="U112" i="36"/>
  <c r="U113" i="36"/>
  <c r="U114" i="36"/>
  <c r="U115" i="36"/>
  <c r="U116" i="36"/>
  <c r="U117" i="36"/>
  <c r="U118" i="36"/>
  <c r="U119" i="36"/>
  <c r="U120" i="36"/>
  <c r="U121" i="36"/>
  <c r="U122" i="36"/>
  <c r="U123" i="36"/>
  <c r="P10" i="36"/>
  <c r="O10" i="36"/>
  <c r="O6" i="36"/>
  <c r="O4" i="36"/>
  <c r="P9" i="35"/>
  <c r="O9" i="35"/>
  <c r="O6" i="35"/>
  <c r="O4" i="35"/>
  <c r="C20" i="36"/>
  <c r="C82" i="1"/>
  <c r="D82" i="1"/>
  <c r="E82" i="1"/>
  <c r="F82" i="1"/>
  <c r="G82" i="1"/>
  <c r="B82" i="1"/>
  <c r="C74" i="1"/>
  <c r="D74" i="1"/>
  <c r="E74" i="1"/>
  <c r="F74" i="1"/>
  <c r="G74" i="1"/>
  <c r="B74" i="1"/>
  <c r="B87" i="1" s="1"/>
  <c r="C72" i="1"/>
  <c r="D72" i="1"/>
  <c r="E72" i="1"/>
  <c r="F72" i="1"/>
  <c r="G72" i="1"/>
  <c r="B72" i="1"/>
  <c r="C71" i="1"/>
  <c r="D71" i="1"/>
  <c r="E71" i="1"/>
  <c r="F71" i="1"/>
  <c r="G71" i="1"/>
  <c r="B71" i="1"/>
  <c r="C70" i="1"/>
  <c r="D70" i="1"/>
  <c r="E70" i="1"/>
  <c r="F70" i="1"/>
  <c r="G70" i="1"/>
  <c r="B70" i="1"/>
  <c r="C69" i="1"/>
  <c r="D69" i="1"/>
  <c r="E69" i="1"/>
  <c r="F69" i="1"/>
  <c r="G69" i="1"/>
  <c r="B69" i="1"/>
  <c r="C65" i="1"/>
  <c r="D65" i="1"/>
  <c r="E65" i="1"/>
  <c r="F65" i="1"/>
  <c r="G65" i="1"/>
  <c r="B65" i="1"/>
  <c r="C64" i="1"/>
  <c r="D64" i="1"/>
  <c r="E64" i="1"/>
  <c r="F64" i="1"/>
  <c r="G64" i="1"/>
  <c r="B64" i="1"/>
  <c r="C63" i="1"/>
  <c r="D63" i="1"/>
  <c r="E63" i="1"/>
  <c r="D16" i="37" s="1"/>
  <c r="F63" i="1"/>
  <c r="C16" i="37" s="1"/>
  <c r="G63" i="1"/>
  <c r="B63" i="1"/>
  <c r="C62" i="1"/>
  <c r="D62" i="1"/>
  <c r="E62" i="1"/>
  <c r="F62" i="1"/>
  <c r="G62" i="1"/>
  <c r="B62" i="1"/>
  <c r="C61" i="1"/>
  <c r="D61" i="1"/>
  <c r="E61" i="1"/>
  <c r="F61" i="1"/>
  <c r="G61" i="1"/>
  <c r="B61" i="1"/>
  <c r="C60" i="1"/>
  <c r="D60" i="1"/>
  <c r="E60" i="1"/>
  <c r="F60" i="1"/>
  <c r="G60" i="1"/>
  <c r="B60" i="1"/>
  <c r="C59" i="1"/>
  <c r="D59" i="1"/>
  <c r="E59" i="1"/>
  <c r="F59" i="1"/>
  <c r="F66" i="1" s="1"/>
  <c r="G59" i="1"/>
  <c r="B59" i="1"/>
  <c r="B66" i="1" s="1"/>
  <c r="C56" i="1"/>
  <c r="D56" i="1"/>
  <c r="E56" i="1"/>
  <c r="F56" i="1"/>
  <c r="C15" i="37" s="1"/>
  <c r="G56" i="1"/>
  <c r="B56" i="1"/>
  <c r="C55" i="1"/>
  <c r="D55" i="1"/>
  <c r="E55" i="1"/>
  <c r="D15" i="37" s="1"/>
  <c r="F55" i="1"/>
  <c r="G55" i="1"/>
  <c r="B55" i="1"/>
  <c r="C54" i="1"/>
  <c r="D54" i="1"/>
  <c r="E54" i="1"/>
  <c r="F54" i="1"/>
  <c r="G54" i="1"/>
  <c r="B54" i="1"/>
  <c r="C53" i="1"/>
  <c r="D53" i="1"/>
  <c r="E53" i="1"/>
  <c r="F53" i="1"/>
  <c r="G53" i="1"/>
  <c r="B53" i="1"/>
  <c r="C52" i="1"/>
  <c r="D52" i="1"/>
  <c r="E52" i="1"/>
  <c r="F52" i="1"/>
  <c r="G52" i="1"/>
  <c r="B52" i="1"/>
  <c r="C51" i="1"/>
  <c r="D51" i="1"/>
  <c r="E51" i="1"/>
  <c r="F51" i="1"/>
  <c r="G51" i="1"/>
  <c r="B51" i="1"/>
  <c r="C50" i="1"/>
  <c r="D50" i="1"/>
  <c r="E50" i="1"/>
  <c r="F50" i="1"/>
  <c r="G50" i="1"/>
  <c r="C42" i="1"/>
  <c r="D42" i="1"/>
  <c r="E42" i="1"/>
  <c r="F42" i="1"/>
  <c r="G42" i="1"/>
  <c r="B42" i="1"/>
  <c r="C41" i="1"/>
  <c r="D41" i="1"/>
  <c r="E41" i="1"/>
  <c r="D14" i="37" s="1"/>
  <c r="F41" i="1"/>
  <c r="C14" i="37" s="1"/>
  <c r="G41" i="1"/>
  <c r="B41" i="1"/>
  <c r="C40" i="1"/>
  <c r="D40" i="1"/>
  <c r="E40" i="1"/>
  <c r="F40" i="1"/>
  <c r="G40" i="1"/>
  <c r="B40" i="1"/>
  <c r="C37" i="1"/>
  <c r="D37" i="1"/>
  <c r="E37" i="1"/>
  <c r="F37" i="1"/>
  <c r="G37" i="1"/>
  <c r="B37" i="1"/>
  <c r="C36" i="1"/>
  <c r="D36" i="1"/>
  <c r="E36" i="1"/>
  <c r="F36" i="1"/>
  <c r="G36" i="1"/>
  <c r="B36" i="1"/>
  <c r="C33" i="1"/>
  <c r="D33" i="1"/>
  <c r="E33" i="1"/>
  <c r="F33" i="1"/>
  <c r="G33" i="1"/>
  <c r="B33" i="1"/>
  <c r="C40" i="35"/>
  <c r="C28" i="1"/>
  <c r="D28" i="1"/>
  <c r="E28" i="1"/>
  <c r="F28" i="1"/>
  <c r="G28" i="1"/>
  <c r="B28" i="1"/>
  <c r="C26" i="1"/>
  <c r="D26" i="1"/>
  <c r="E26" i="1"/>
  <c r="F26" i="1"/>
  <c r="G26" i="1"/>
  <c r="B26" i="1"/>
  <c r="C25" i="1"/>
  <c r="D25" i="1"/>
  <c r="E25" i="1"/>
  <c r="F25" i="1"/>
  <c r="G25" i="1"/>
  <c r="B25" i="1"/>
  <c r="C24" i="1"/>
  <c r="D24" i="1"/>
  <c r="E24" i="1"/>
  <c r="F24" i="1"/>
  <c r="G24" i="1"/>
  <c r="B24" i="1"/>
  <c r="C23" i="1"/>
  <c r="D23" i="1"/>
  <c r="E23" i="1"/>
  <c r="F23" i="1"/>
  <c r="G23" i="1"/>
  <c r="B23" i="1"/>
  <c r="C31" i="2"/>
  <c r="D31" i="2"/>
  <c r="E31" i="2"/>
  <c r="F31" i="2"/>
  <c r="G31" i="2"/>
  <c r="B31" i="2"/>
  <c r="C110" i="36"/>
  <c r="B73" i="1" s="1"/>
  <c r="B8" i="2"/>
  <c r="C25" i="2"/>
  <c r="D25" i="2"/>
  <c r="E25" i="2"/>
  <c r="F25" i="2"/>
  <c r="G25" i="2"/>
  <c r="B25" i="2"/>
  <c r="G21" i="2"/>
  <c r="C21" i="2"/>
  <c r="D21" i="2"/>
  <c r="E21" i="2"/>
  <c r="F21" i="2"/>
  <c r="B21" i="2"/>
  <c r="C20" i="2"/>
  <c r="D20" i="2"/>
  <c r="E20" i="2"/>
  <c r="F20" i="2"/>
  <c r="G20" i="2"/>
  <c r="B20" i="2"/>
  <c r="C19" i="2"/>
  <c r="D19" i="2"/>
  <c r="E19" i="2"/>
  <c r="F19" i="2"/>
  <c r="G19" i="2"/>
  <c r="B19" i="2"/>
  <c r="B15" i="2"/>
  <c r="C15" i="2"/>
  <c r="D15" i="2"/>
  <c r="E15" i="2"/>
  <c r="F15" i="2"/>
  <c r="G15" i="2"/>
  <c r="C14" i="2"/>
  <c r="D14" i="2"/>
  <c r="E14" i="2"/>
  <c r="F14" i="2"/>
  <c r="G14" i="2"/>
  <c r="B14" i="2"/>
  <c r="B11" i="2"/>
  <c r="C11" i="2"/>
  <c r="D11" i="2"/>
  <c r="E11" i="2"/>
  <c r="F11" i="2"/>
  <c r="G11" i="2"/>
  <c r="C10" i="2"/>
  <c r="D10" i="2"/>
  <c r="E10" i="2"/>
  <c r="F10" i="2"/>
  <c r="G10" i="2"/>
  <c r="B10" i="2"/>
  <c r="C8" i="2"/>
  <c r="D8" i="2"/>
  <c r="E8" i="2"/>
  <c r="F8" i="2"/>
  <c r="G8" i="2"/>
  <c r="C6" i="2"/>
  <c r="D6" i="2"/>
  <c r="E6" i="2"/>
  <c r="F6" i="2"/>
  <c r="G6" i="2"/>
  <c r="B6" i="2"/>
  <c r="C9" i="34"/>
  <c r="D9" i="34"/>
  <c r="D9" i="35"/>
  <c r="C85" i="36"/>
  <c r="C74" i="36"/>
  <c r="C64" i="36"/>
  <c r="G110" i="36"/>
  <c r="H110" i="36"/>
  <c r="G85" i="36"/>
  <c r="H85" i="36"/>
  <c r="G74" i="36"/>
  <c r="H74" i="36"/>
  <c r="G64" i="36"/>
  <c r="H64" i="36"/>
  <c r="D110" i="36"/>
  <c r="E110" i="36"/>
  <c r="F110" i="36"/>
  <c r="D85" i="36"/>
  <c r="E85" i="36"/>
  <c r="F85" i="36"/>
  <c r="D74" i="36"/>
  <c r="E74" i="36"/>
  <c r="F74" i="36"/>
  <c r="B33" i="2" l="1"/>
  <c r="F38" i="1"/>
  <c r="E38" i="1"/>
  <c r="D38" i="1"/>
  <c r="G38" i="1"/>
  <c r="G66" i="1"/>
  <c r="E66" i="1"/>
  <c r="D73" i="1"/>
  <c r="E29" i="1"/>
  <c r="G29" i="1"/>
  <c r="D66" i="1"/>
  <c r="C66" i="1"/>
  <c r="C29" i="1"/>
  <c r="D29" i="1"/>
  <c r="E16" i="2"/>
  <c r="D16" i="2"/>
  <c r="B16" i="2"/>
  <c r="C73" i="1"/>
  <c r="G73" i="1"/>
  <c r="F73" i="1"/>
  <c r="E73" i="1"/>
  <c r="B31" i="1"/>
  <c r="C38" i="1"/>
  <c r="B29" i="1"/>
  <c r="F29" i="1"/>
  <c r="B38" i="1"/>
  <c r="B50" i="1"/>
  <c r="B57" i="1" s="1"/>
  <c r="B67" i="1" s="1"/>
  <c r="B76" i="1" s="1"/>
  <c r="D64" i="36"/>
  <c r="E64" i="36"/>
  <c r="F64" i="36"/>
  <c r="H20" i="36" l="1"/>
  <c r="G20" i="36"/>
  <c r="F20" i="36"/>
  <c r="E20" i="36"/>
  <c r="D20" i="36"/>
  <c r="C10" i="36"/>
  <c r="C6" i="36"/>
  <c r="C4" i="36"/>
  <c r="H44" i="35" l="1"/>
  <c r="H40" i="35"/>
  <c r="D44" i="35"/>
  <c r="C44" i="35"/>
  <c r="D40" i="35"/>
  <c r="E40" i="35"/>
  <c r="F40" i="35"/>
  <c r="G40" i="35"/>
  <c r="E44" i="35"/>
  <c r="F44" i="35"/>
  <c r="G44" i="35"/>
  <c r="C4" i="35"/>
  <c r="O205" i="1"/>
  <c r="N205" i="1"/>
  <c r="E32" i="1" l="1"/>
  <c r="F32" i="1"/>
  <c r="B32" i="1"/>
  <c r="D32" i="1"/>
  <c r="E31" i="1"/>
  <c r="G32" i="1"/>
  <c r="C32" i="1"/>
  <c r="F31" i="1"/>
  <c r="H38" i="35"/>
  <c r="G31" i="1"/>
  <c r="D31" i="1"/>
  <c r="C31" i="1"/>
  <c r="C38" i="35"/>
  <c r="G38" i="35"/>
  <c r="D38" i="35"/>
  <c r="F38" i="35"/>
  <c r="E38" i="35"/>
  <c r="B30" i="1" l="1"/>
  <c r="B34" i="1" s="1"/>
  <c r="B43" i="1" s="1"/>
  <c r="B44" i="1" s="1"/>
  <c r="G30" i="1"/>
  <c r="G34" i="1" s="1"/>
  <c r="D30" i="1"/>
  <c r="D34" i="1" s="1"/>
  <c r="C30" i="1"/>
  <c r="C34" i="1" s="1"/>
  <c r="E30" i="1"/>
  <c r="E34" i="1" s="1"/>
  <c r="F30" i="1"/>
  <c r="F34" i="1" s="1"/>
  <c r="C9" i="35"/>
  <c r="C6" i="35"/>
  <c r="E57" i="1" l="1"/>
  <c r="D57" i="1"/>
  <c r="C57" i="1"/>
  <c r="C28" i="3"/>
  <c r="D29" i="3"/>
  <c r="D33" i="2" l="1"/>
  <c r="C33" i="2"/>
  <c r="B9" i="2"/>
  <c r="B13" i="2" s="1"/>
  <c r="B18" i="2" s="1"/>
  <c r="B23" i="2" s="1"/>
  <c r="G33" i="2"/>
  <c r="F33" i="2"/>
  <c r="E33" i="2"/>
  <c r="G57" i="1"/>
  <c r="F57" i="1"/>
  <c r="G7" i="2" l="1"/>
  <c r="F7" i="39" s="1"/>
  <c r="F4" i="44" s="1"/>
  <c r="D7" i="2" l="1"/>
  <c r="C7" i="39" s="1"/>
  <c r="C4" i="44" s="1"/>
  <c r="C7" i="2"/>
  <c r="O8" i="25" l="1"/>
  <c r="G8" i="25"/>
  <c r="AN20" i="25" l="1"/>
  <c r="AI6" i="25"/>
  <c r="AH5" i="25"/>
  <c r="AH4" i="25"/>
  <c r="AH3" i="25"/>
  <c r="AT108" i="25" l="1"/>
  <c r="AT106" i="25"/>
  <c r="AT105" i="25"/>
  <c r="AQ46" i="25"/>
  <c r="Y46" i="25"/>
  <c r="R46" i="25"/>
  <c r="AQ44" i="25"/>
  <c r="Y44" i="25"/>
  <c r="R44" i="25"/>
  <c r="AS42" i="25"/>
  <c r="AR42" i="25"/>
  <c r="AF42" i="25"/>
  <c r="Y42" i="25"/>
  <c r="R42" i="25"/>
  <c r="J42" i="25"/>
  <c r="S41" i="25"/>
  <c r="N39" i="25"/>
  <c r="J46" i="25" s="1"/>
  <c r="AF38" i="25"/>
  <c r="AF36" i="25"/>
  <c r="AF34" i="25"/>
  <c r="AF32" i="25"/>
  <c r="AF30" i="25"/>
  <c r="Y30" i="25"/>
  <c r="R30" i="25"/>
  <c r="J30" i="25"/>
  <c r="J24" i="25"/>
  <c r="N22" i="25"/>
  <c r="N20" i="25"/>
  <c r="AD12" i="25"/>
  <c r="I12" i="25"/>
  <c r="N24" i="25" l="1"/>
  <c r="AR44" i="25"/>
  <c r="AS44" i="25"/>
  <c r="AF46" i="25"/>
  <c r="AF20" i="25"/>
  <c r="J44" i="25"/>
  <c r="AR46" i="25"/>
  <c r="AT46" i="25" s="1"/>
  <c r="AS46" i="25"/>
  <c r="AU46" i="25" s="1"/>
  <c r="B43" i="9"/>
  <c r="AN39" i="25" l="1"/>
  <c r="AT44" i="25"/>
  <c r="AF44" i="25"/>
  <c r="AU44" i="25" s="1"/>
  <c r="K206" i="1"/>
  <c r="M205" i="1"/>
  <c r="K205" i="1"/>
  <c r="B9" i="1" s="1"/>
  <c r="O204" i="1"/>
  <c r="K204" i="1"/>
  <c r="O203" i="1"/>
  <c r="O206" i="1"/>
  <c r="L206" i="1"/>
  <c r="I206" i="1"/>
  <c r="Q16" i="34" l="1"/>
  <c r="O20" i="34"/>
  <c r="O24" i="34"/>
  <c r="Q28" i="34"/>
  <c r="O33" i="34"/>
  <c r="Q36" i="34"/>
  <c r="S39" i="34"/>
  <c r="Q47" i="34"/>
  <c r="S53" i="34"/>
  <c r="O54" i="34"/>
  <c r="Q57" i="34"/>
  <c r="S60" i="34"/>
  <c r="O64" i="34"/>
  <c r="Q67" i="34"/>
  <c r="R16" i="34"/>
  <c r="P20" i="34"/>
  <c r="P24" i="34"/>
  <c r="R28" i="34"/>
  <c r="P33" i="34"/>
  <c r="R36" i="34"/>
  <c r="T39" i="34"/>
  <c r="R47" i="34"/>
  <c r="T53" i="34"/>
  <c r="P54" i="34"/>
  <c r="R57" i="34"/>
  <c r="T60" i="34"/>
  <c r="P64" i="34"/>
  <c r="R67" i="34"/>
  <c r="O17" i="36"/>
  <c r="Q21" i="36"/>
  <c r="S24" i="36"/>
  <c r="O28" i="36"/>
  <c r="Q31" i="36"/>
  <c r="S34" i="36"/>
  <c r="O38" i="36"/>
  <c r="Q41" i="36"/>
  <c r="S44" i="36"/>
  <c r="O48" i="36"/>
  <c r="Q52" i="36"/>
  <c r="S55" i="36"/>
  <c r="O59" i="36"/>
  <c r="Q62" i="36"/>
  <c r="S66" i="36"/>
  <c r="O70" i="36"/>
  <c r="Q73" i="36"/>
  <c r="R77" i="36"/>
  <c r="T80" i="36"/>
  <c r="P84" i="36"/>
  <c r="R88" i="36"/>
  <c r="T91" i="36"/>
  <c r="P95" i="36"/>
  <c r="R98" i="36"/>
  <c r="T101" i="36"/>
  <c r="P105" i="36"/>
  <c r="R108" i="36"/>
  <c r="S112" i="36"/>
  <c r="O116" i="36"/>
  <c r="Q119" i="36"/>
  <c r="S122" i="36"/>
  <c r="Q19" i="35"/>
  <c r="O24" i="35"/>
  <c r="S16" i="34"/>
  <c r="Q20" i="34"/>
  <c r="Q24" i="34"/>
  <c r="S28" i="34"/>
  <c r="O30" i="34"/>
  <c r="Q33" i="34"/>
  <c r="S36" i="34"/>
  <c r="O40" i="34"/>
  <c r="S47" i="34"/>
  <c r="Q54" i="34"/>
  <c r="S57" i="34"/>
  <c r="O61" i="34"/>
  <c r="Q64" i="34"/>
  <c r="S67" i="34"/>
  <c r="P17" i="36"/>
  <c r="R21" i="36"/>
  <c r="T24" i="36"/>
  <c r="P28" i="36"/>
  <c r="R31" i="36"/>
  <c r="T34" i="36"/>
  <c r="P38" i="36"/>
  <c r="R41" i="36"/>
  <c r="T44" i="36"/>
  <c r="P48" i="36"/>
  <c r="R52" i="36"/>
  <c r="T55" i="36"/>
  <c r="P59" i="36"/>
  <c r="R62" i="36"/>
  <c r="T66" i="36"/>
  <c r="P70" i="36"/>
  <c r="R73" i="36"/>
  <c r="S77" i="36"/>
  <c r="O81" i="36"/>
  <c r="Q84" i="36"/>
  <c r="S88" i="36"/>
  <c r="O92" i="36"/>
  <c r="Q95" i="36"/>
  <c r="S98" i="36"/>
  <c r="O102" i="36"/>
  <c r="Q105" i="36"/>
  <c r="S108" i="36"/>
  <c r="T112" i="36"/>
  <c r="P116" i="36"/>
  <c r="R119" i="36"/>
  <c r="T122" i="36"/>
  <c r="R19" i="35"/>
  <c r="P24" i="35"/>
  <c r="T27" i="35"/>
  <c r="R32" i="35"/>
  <c r="R37" i="35"/>
  <c r="P47" i="35"/>
  <c r="T50" i="35"/>
  <c r="P55" i="35"/>
  <c r="J8" i="9"/>
  <c r="T16" i="34"/>
  <c r="R20" i="34"/>
  <c r="R24" i="34"/>
  <c r="T28" i="34"/>
  <c r="P30" i="34"/>
  <c r="R33" i="34"/>
  <c r="T36" i="34"/>
  <c r="P40" i="34"/>
  <c r="T47" i="34"/>
  <c r="R54" i="34"/>
  <c r="T57" i="34"/>
  <c r="P61" i="34"/>
  <c r="R64" i="34"/>
  <c r="T67" i="34"/>
  <c r="O124" i="36"/>
  <c r="Q17" i="36"/>
  <c r="S21" i="36"/>
  <c r="O25" i="36"/>
  <c r="Q28" i="36"/>
  <c r="S31" i="36"/>
  <c r="O35" i="36"/>
  <c r="Q38" i="36"/>
  <c r="S41" i="36"/>
  <c r="O45" i="36"/>
  <c r="Q48" i="36"/>
  <c r="S52" i="36"/>
  <c r="O56" i="36"/>
  <c r="Q59" i="36"/>
  <c r="S62" i="36"/>
  <c r="O67" i="36"/>
  <c r="Q70" i="36"/>
  <c r="S73" i="36"/>
  <c r="T77" i="36"/>
  <c r="P81" i="36"/>
  <c r="R84" i="36"/>
  <c r="T88" i="36"/>
  <c r="P92" i="36"/>
  <c r="R95" i="36"/>
  <c r="T98" i="36"/>
  <c r="P102" i="36"/>
  <c r="R105" i="36"/>
  <c r="T108" i="36"/>
  <c r="O113" i="36"/>
  <c r="Q116" i="36"/>
  <c r="S119" i="36"/>
  <c r="O123" i="36"/>
  <c r="P17" i="34"/>
  <c r="T20" i="34"/>
  <c r="T24" i="34"/>
  <c r="P29" i="34"/>
  <c r="R30" i="34"/>
  <c r="T33" i="34"/>
  <c r="P37" i="34"/>
  <c r="R40" i="34"/>
  <c r="P49" i="34"/>
  <c r="T54" i="34"/>
  <c r="P58" i="34"/>
  <c r="R61" i="34"/>
  <c r="T64" i="34"/>
  <c r="Q124" i="36"/>
  <c r="S17" i="36"/>
  <c r="O22" i="36"/>
  <c r="Q25" i="36"/>
  <c r="S28" i="36"/>
  <c r="O32" i="36"/>
  <c r="Q35" i="36"/>
  <c r="S38" i="36"/>
  <c r="O42" i="36"/>
  <c r="Q45" i="36"/>
  <c r="S48" i="36"/>
  <c r="O53" i="36"/>
  <c r="Q56" i="36"/>
  <c r="S59" i="36"/>
  <c r="O63" i="36"/>
  <c r="Q67" i="36"/>
  <c r="S70" i="36"/>
  <c r="P78" i="36"/>
  <c r="R17" i="34"/>
  <c r="P21" i="34"/>
  <c r="P25" i="34"/>
  <c r="R29" i="34"/>
  <c r="T30" i="34"/>
  <c r="P34" i="34"/>
  <c r="R37" i="34"/>
  <c r="T40" i="34"/>
  <c r="P42" i="34"/>
  <c r="R49" i="34"/>
  <c r="P55" i="34"/>
  <c r="R58" i="34"/>
  <c r="T61" i="34"/>
  <c r="P65" i="34"/>
  <c r="S124" i="36"/>
  <c r="S17" i="34"/>
  <c r="Q21" i="34"/>
  <c r="Q25" i="34"/>
  <c r="S29" i="34"/>
  <c r="O31" i="34"/>
  <c r="Q34" i="34"/>
  <c r="S37" i="34"/>
  <c r="Q42" i="34"/>
  <c r="S49" i="34"/>
  <c r="Q55" i="34"/>
  <c r="S58" i="34"/>
  <c r="O62" i="34"/>
  <c r="Q65" i="34"/>
  <c r="T124" i="36"/>
  <c r="P18" i="36"/>
  <c r="R22" i="36"/>
  <c r="T25" i="36"/>
  <c r="P29" i="36"/>
  <c r="R32" i="36"/>
  <c r="T35" i="36"/>
  <c r="P39" i="36"/>
  <c r="R42" i="36"/>
  <c r="T45" i="36"/>
  <c r="P49" i="36"/>
  <c r="T17" i="34"/>
  <c r="R21" i="34"/>
  <c r="R25" i="34"/>
  <c r="T29" i="34"/>
  <c r="P31" i="34"/>
  <c r="R34" i="34"/>
  <c r="T37" i="34"/>
  <c r="R42" i="34"/>
  <c r="T49" i="34"/>
  <c r="R55" i="34"/>
  <c r="T58" i="34"/>
  <c r="P62" i="34"/>
  <c r="R65" i="34"/>
  <c r="O18" i="34"/>
  <c r="S21" i="34"/>
  <c r="S25" i="34"/>
  <c r="Q31" i="34"/>
  <c r="S34" i="34"/>
  <c r="O38" i="34"/>
  <c r="S42" i="34"/>
  <c r="O50" i="34"/>
  <c r="S55" i="34"/>
  <c r="O59" i="34"/>
  <c r="Q62" i="34"/>
  <c r="S65" i="34"/>
  <c r="R18" i="36"/>
  <c r="T22" i="36"/>
  <c r="P26" i="36"/>
  <c r="R29" i="36"/>
  <c r="T32" i="36"/>
  <c r="P36" i="36"/>
  <c r="R39" i="36"/>
  <c r="T42" i="36"/>
  <c r="P46" i="36"/>
  <c r="R49" i="36"/>
  <c r="T53" i="36"/>
  <c r="P57" i="36"/>
  <c r="R60" i="36"/>
  <c r="T63" i="36"/>
  <c r="P68" i="36"/>
  <c r="R71" i="36"/>
  <c r="S75" i="36"/>
  <c r="O79" i="36"/>
  <c r="Q82" i="36"/>
  <c r="S86" i="36"/>
  <c r="O90" i="36"/>
  <c r="Q93" i="36"/>
  <c r="S96" i="36"/>
  <c r="O100" i="36"/>
  <c r="Q103" i="36"/>
  <c r="S106" i="36"/>
  <c r="P114" i="36"/>
  <c r="R117" i="36"/>
  <c r="T120" i="36"/>
  <c r="Q16" i="36"/>
  <c r="P18" i="34"/>
  <c r="T21" i="34"/>
  <c r="T25" i="34"/>
  <c r="R31" i="34"/>
  <c r="T34" i="34"/>
  <c r="P38" i="34"/>
  <c r="T42" i="34"/>
  <c r="P50" i="34"/>
  <c r="T55" i="34"/>
  <c r="P59" i="34"/>
  <c r="R62" i="34"/>
  <c r="T65" i="34"/>
  <c r="S18" i="36"/>
  <c r="O23" i="36"/>
  <c r="Q26" i="36"/>
  <c r="S29" i="36"/>
  <c r="O33" i="36"/>
  <c r="Q36" i="36"/>
  <c r="S39" i="36"/>
  <c r="O43" i="36"/>
  <c r="Q46" i="36"/>
  <c r="S49" i="36"/>
  <c r="O54" i="36"/>
  <c r="Q57" i="36"/>
  <c r="S60" i="36"/>
  <c r="O65" i="36"/>
  <c r="Q68" i="36"/>
  <c r="S71" i="36"/>
  <c r="T75" i="36"/>
  <c r="P79" i="36"/>
  <c r="R82" i="36"/>
  <c r="T86" i="36"/>
  <c r="P90" i="36"/>
  <c r="R93" i="36"/>
  <c r="T96" i="36"/>
  <c r="P100" i="36"/>
  <c r="R103" i="36"/>
  <c r="T106" i="36"/>
  <c r="O111" i="36"/>
  <c r="Q114" i="36"/>
  <c r="S117" i="36"/>
  <c r="O121" i="36"/>
  <c r="R16" i="36"/>
  <c r="Q22" i="35"/>
  <c r="O26" i="35"/>
  <c r="Q29" i="35"/>
  <c r="S30" i="35"/>
  <c r="Q45" i="35"/>
  <c r="S48" i="35"/>
  <c r="Q53" i="35"/>
  <c r="Q18" i="34"/>
  <c r="O22" i="34"/>
  <c r="O26" i="34"/>
  <c r="S31" i="34"/>
  <c r="O35" i="34"/>
  <c r="Q38" i="34"/>
  <c r="O46" i="34"/>
  <c r="Q50" i="34"/>
  <c r="O56" i="34"/>
  <c r="Q59" i="34"/>
  <c r="S62" i="34"/>
  <c r="O66" i="34"/>
  <c r="T18" i="36"/>
  <c r="P23" i="36"/>
  <c r="R26" i="36"/>
  <c r="T29" i="36"/>
  <c r="P33" i="36"/>
  <c r="R36" i="36"/>
  <c r="T39" i="36"/>
  <c r="P43" i="36"/>
  <c r="R46" i="36"/>
  <c r="T49" i="36"/>
  <c r="P54" i="36"/>
  <c r="R57" i="36"/>
  <c r="T60" i="36"/>
  <c r="P65" i="36"/>
  <c r="R68" i="36"/>
  <c r="T71" i="36"/>
  <c r="O76" i="36"/>
  <c r="Q79" i="36"/>
  <c r="S82" i="36"/>
  <c r="O87" i="36"/>
  <c r="Q90" i="36"/>
  <c r="S93" i="36"/>
  <c r="O97" i="36"/>
  <c r="Q100" i="36"/>
  <c r="S103" i="36"/>
  <c r="O107" i="36"/>
  <c r="P111" i="36"/>
  <c r="R114" i="36"/>
  <c r="T117" i="36"/>
  <c r="P121" i="36"/>
  <c r="S16" i="36"/>
  <c r="R18" i="34"/>
  <c r="P22" i="34"/>
  <c r="P26" i="34"/>
  <c r="T31" i="34"/>
  <c r="P35" i="34"/>
  <c r="R38" i="34"/>
  <c r="P46" i="34"/>
  <c r="R50" i="34"/>
  <c r="P56" i="34"/>
  <c r="R59" i="34"/>
  <c r="T62" i="34"/>
  <c r="P66" i="34"/>
  <c r="O19" i="36"/>
  <c r="Q23" i="36"/>
  <c r="S26" i="36"/>
  <c r="O30" i="36"/>
  <c r="Q33" i="36"/>
  <c r="S36" i="36"/>
  <c r="O40" i="36"/>
  <c r="Q43" i="36"/>
  <c r="S46" i="36"/>
  <c r="O50" i="36"/>
  <c r="Q54" i="36"/>
  <c r="S57" i="36"/>
  <c r="O61" i="36"/>
  <c r="Q65" i="36"/>
  <c r="S68" i="36"/>
  <c r="O72" i="36"/>
  <c r="P76" i="36"/>
  <c r="R79" i="36"/>
  <c r="T82" i="36"/>
  <c r="P87" i="36"/>
  <c r="R90" i="36"/>
  <c r="T93" i="36"/>
  <c r="P97" i="36"/>
  <c r="R100" i="36"/>
  <c r="T103" i="36"/>
  <c r="P107" i="36"/>
  <c r="Q111" i="36"/>
  <c r="S114" i="36"/>
  <c r="O118" i="36"/>
  <c r="Q121" i="36"/>
  <c r="T16" i="36"/>
  <c r="O18" i="35"/>
  <c r="S18" i="34"/>
  <c r="O19" i="34"/>
  <c r="Q22" i="34"/>
  <c r="Q26" i="34"/>
  <c r="O32" i="34"/>
  <c r="Q35" i="34"/>
  <c r="S38" i="34"/>
  <c r="Q46" i="34"/>
  <c r="S50" i="34"/>
  <c r="Q56" i="34"/>
  <c r="S59" i="34"/>
  <c r="O63" i="34"/>
  <c r="Q66" i="34"/>
  <c r="P19" i="36"/>
  <c r="R23" i="36"/>
  <c r="T26" i="36"/>
  <c r="P30" i="36"/>
  <c r="R33" i="36"/>
  <c r="T36" i="36"/>
  <c r="P40" i="36"/>
  <c r="R43" i="36"/>
  <c r="T46" i="36"/>
  <c r="P50" i="36"/>
  <c r="R54" i="36"/>
  <c r="T57" i="36"/>
  <c r="P61" i="36"/>
  <c r="R65" i="36"/>
  <c r="T68" i="36"/>
  <c r="P72" i="36"/>
  <c r="Q76" i="36"/>
  <c r="S79" i="36"/>
  <c r="O83" i="36"/>
  <c r="Q87" i="36"/>
  <c r="S90" i="36"/>
  <c r="O94" i="36"/>
  <c r="Q97" i="36"/>
  <c r="S100" i="36"/>
  <c r="O104" i="36"/>
  <c r="Q107" i="36"/>
  <c r="R111" i="36"/>
  <c r="T114" i="36"/>
  <c r="P118" i="36"/>
  <c r="R121" i="36"/>
  <c r="O16" i="36"/>
  <c r="T18" i="34"/>
  <c r="P19" i="34"/>
  <c r="R22" i="34"/>
  <c r="R26" i="34"/>
  <c r="P32" i="34"/>
  <c r="R35" i="34"/>
  <c r="T38" i="34"/>
  <c r="R46" i="34"/>
  <c r="T50" i="34"/>
  <c r="R56" i="34"/>
  <c r="T59" i="34"/>
  <c r="P63" i="34"/>
  <c r="R66" i="34"/>
  <c r="Q19" i="36"/>
  <c r="S23" i="36"/>
  <c r="O27" i="36"/>
  <c r="Q30" i="36"/>
  <c r="S33" i="36"/>
  <c r="O37" i="36"/>
  <c r="Q40" i="36"/>
  <c r="S43" i="36"/>
  <c r="O47" i="36"/>
  <c r="Q50" i="36"/>
  <c r="S54" i="36"/>
  <c r="O58" i="36"/>
  <c r="Q61" i="36"/>
  <c r="S65" i="36"/>
  <c r="O69" i="36"/>
  <c r="Q72" i="36"/>
  <c r="R76" i="36"/>
  <c r="T79" i="36"/>
  <c r="P83" i="36"/>
  <c r="R87" i="36"/>
  <c r="T90" i="36"/>
  <c r="P94" i="36"/>
  <c r="R97" i="36"/>
  <c r="T100" i="36"/>
  <c r="P104" i="36"/>
  <c r="R107" i="36"/>
  <c r="S111" i="36"/>
  <c r="O115" i="36"/>
  <c r="Q118" i="36"/>
  <c r="S121" i="36"/>
  <c r="Q18" i="35"/>
  <c r="R19" i="34"/>
  <c r="T22" i="34"/>
  <c r="T26" i="34"/>
  <c r="R32" i="34"/>
  <c r="T35" i="34"/>
  <c r="P39" i="34"/>
  <c r="T46" i="34"/>
  <c r="P53" i="34"/>
  <c r="T56" i="34"/>
  <c r="P60" i="34"/>
  <c r="R63" i="34"/>
  <c r="T66" i="34"/>
  <c r="S19" i="36"/>
  <c r="O24" i="36"/>
  <c r="Q27" i="36"/>
  <c r="S30" i="36"/>
  <c r="O34" i="36"/>
  <c r="Q37" i="36"/>
  <c r="S40" i="36"/>
  <c r="O44" i="36"/>
  <c r="Q47" i="36"/>
  <c r="O17" i="34"/>
  <c r="S20" i="34"/>
  <c r="Q30" i="34"/>
  <c r="O58" i="34"/>
  <c r="T17" i="36"/>
  <c r="R27" i="36"/>
  <c r="R35" i="36"/>
  <c r="P44" i="36"/>
  <c r="T52" i="36"/>
  <c r="R59" i="36"/>
  <c r="P67" i="36"/>
  <c r="T73" i="36"/>
  <c r="Q81" i="36"/>
  <c r="P88" i="36"/>
  <c r="R94" i="36"/>
  <c r="T99" i="36"/>
  <c r="P106" i="36"/>
  <c r="Q113" i="36"/>
  <c r="P119" i="36"/>
  <c r="O19" i="35"/>
  <c r="R21" i="35"/>
  <c r="P26" i="35"/>
  <c r="T29" i="35"/>
  <c r="R31" i="35"/>
  <c r="S37" i="35"/>
  <c r="R45" i="35"/>
  <c r="P49" i="35"/>
  <c r="R54" i="35"/>
  <c r="O63" i="35"/>
  <c r="S64" i="35"/>
  <c r="O68" i="35"/>
  <c r="Q72" i="35"/>
  <c r="Q17" i="35"/>
  <c r="O22" i="35"/>
  <c r="P39" i="35"/>
  <c r="S49" i="35"/>
  <c r="R63" i="35"/>
  <c r="R68" i="35"/>
  <c r="Q17" i="34"/>
  <c r="O21" i="34"/>
  <c r="S30" i="34"/>
  <c r="O42" i="34"/>
  <c r="Q58" i="34"/>
  <c r="O18" i="36"/>
  <c r="S27" i="36"/>
  <c r="S35" i="36"/>
  <c r="Q44" i="36"/>
  <c r="P53" i="36"/>
  <c r="T59" i="36"/>
  <c r="R67" i="36"/>
  <c r="O75" i="36"/>
  <c r="R81" i="36"/>
  <c r="Q88" i="36"/>
  <c r="S94" i="36"/>
  <c r="O101" i="36"/>
  <c r="Q106" i="36"/>
  <c r="R113" i="36"/>
  <c r="T119" i="36"/>
  <c r="P19" i="35"/>
  <c r="S21" i="35"/>
  <c r="Q26" i="35"/>
  <c r="S31" i="35"/>
  <c r="T37" i="35"/>
  <c r="S45" i="35"/>
  <c r="Q49" i="35"/>
  <c r="O50" i="35"/>
  <c r="S54" i="35"/>
  <c r="P63" i="35"/>
  <c r="T64" i="35"/>
  <c r="P68" i="35"/>
  <c r="R72" i="35"/>
  <c r="R17" i="35"/>
  <c r="O55" i="35"/>
  <c r="Q19" i="34"/>
  <c r="S22" i="34"/>
  <c r="Q32" i="34"/>
  <c r="S46" i="34"/>
  <c r="O60" i="34"/>
  <c r="Q18" i="36"/>
  <c r="T27" i="36"/>
  <c r="O36" i="36"/>
  <c r="R44" i="36"/>
  <c r="Q53" i="36"/>
  <c r="O60" i="36"/>
  <c r="S67" i="36"/>
  <c r="P75" i="36"/>
  <c r="S81" i="36"/>
  <c r="O89" i="36"/>
  <c r="T94" i="36"/>
  <c r="P101" i="36"/>
  <c r="R106" i="36"/>
  <c r="S113" i="36"/>
  <c r="O120" i="36"/>
  <c r="S19" i="35"/>
  <c r="T21" i="35"/>
  <c r="R26" i="35"/>
  <c r="T31" i="35"/>
  <c r="O39" i="35"/>
  <c r="T45" i="35"/>
  <c r="R49" i="35"/>
  <c r="P50" i="35"/>
  <c r="T54" i="35"/>
  <c r="J7" i="9" s="1"/>
  <c r="Q63" i="35"/>
  <c r="O65" i="35"/>
  <c r="Q68" i="35"/>
  <c r="S72" i="35"/>
  <c r="S17" i="35"/>
  <c r="S19" i="34"/>
  <c r="S32" i="34"/>
  <c r="O47" i="34"/>
  <c r="Q60" i="34"/>
  <c r="R19" i="36"/>
  <c r="R28" i="36"/>
  <c r="P37" i="36"/>
  <c r="P45" i="36"/>
  <c r="R53" i="36"/>
  <c r="P60" i="36"/>
  <c r="T67" i="36"/>
  <c r="Q75" i="36"/>
  <c r="T81" i="36"/>
  <c r="P89" i="36"/>
  <c r="O95" i="36"/>
  <c r="Q101" i="36"/>
  <c r="S107" i="36"/>
  <c r="T113" i="36"/>
  <c r="P120" i="36"/>
  <c r="T19" i="35"/>
  <c r="S26" i="35"/>
  <c r="O32" i="35"/>
  <c r="O46" i="35"/>
  <c r="Q50" i="35"/>
  <c r="J9" i="9"/>
  <c r="P65" i="35"/>
  <c r="T72" i="35"/>
  <c r="T17" i="35"/>
  <c r="T19" i="34"/>
  <c r="T32" i="34"/>
  <c r="P47" i="34"/>
  <c r="R60" i="34"/>
  <c r="T19" i="36"/>
  <c r="T28" i="36"/>
  <c r="R37" i="36"/>
  <c r="R45" i="36"/>
  <c r="S53" i="36"/>
  <c r="Q60" i="36"/>
  <c r="O68" i="36"/>
  <c r="R75" i="36"/>
  <c r="O82" i="36"/>
  <c r="Q89" i="36"/>
  <c r="S95" i="36"/>
  <c r="R101" i="36"/>
  <c r="T107" i="36"/>
  <c r="O114" i="36"/>
  <c r="Q120" i="36"/>
  <c r="S33" i="34"/>
  <c r="O49" i="34"/>
  <c r="Q61" i="34"/>
  <c r="P124" i="36"/>
  <c r="O21" i="36"/>
  <c r="O29" i="36"/>
  <c r="S37" i="36"/>
  <c r="S45" i="36"/>
  <c r="T54" i="36"/>
  <c r="R61" i="36"/>
  <c r="P69" i="36"/>
  <c r="S76" i="36"/>
  <c r="P82" i="36"/>
  <c r="R89" i="36"/>
  <c r="T95" i="36"/>
  <c r="S101" i="36"/>
  <c r="O108" i="36"/>
  <c r="P115" i="36"/>
  <c r="R120" i="36"/>
  <c r="R22" i="35"/>
  <c r="O27" i="35"/>
  <c r="Q32" i="35"/>
  <c r="R39" i="35"/>
  <c r="O43" i="35"/>
  <c r="Q46" i="35"/>
  <c r="S50" i="35"/>
  <c r="R55" i="35"/>
  <c r="T63" i="35"/>
  <c r="R65" i="35"/>
  <c r="T68" i="35"/>
  <c r="P74" i="35"/>
  <c r="O34" i="34"/>
  <c r="Q49" i="34"/>
  <c r="S61" i="34"/>
  <c r="R124" i="36"/>
  <c r="S35" i="34"/>
  <c r="O53" i="34"/>
  <c r="Q63" i="34"/>
  <c r="T21" i="36"/>
  <c r="R30" i="36"/>
  <c r="R38" i="36"/>
  <c r="P47" i="36"/>
  <c r="P55" i="36"/>
  <c r="T61" i="36"/>
  <c r="R69" i="36"/>
  <c r="O77" i="36"/>
  <c r="R83" i="36"/>
  <c r="T89" i="36"/>
  <c r="P96" i="36"/>
  <c r="R102" i="36"/>
  <c r="Q108" i="36"/>
  <c r="R115" i="36"/>
  <c r="T121" i="36"/>
  <c r="T22" i="35"/>
  <c r="Q27" i="35"/>
  <c r="T32" i="35"/>
  <c r="T39" i="35"/>
  <c r="Q43" i="35"/>
  <c r="S46" i="35"/>
  <c r="P52" i="35"/>
  <c r="T55" i="35"/>
  <c r="T65" i="35"/>
  <c r="P69" i="35"/>
  <c r="R74" i="35"/>
  <c r="P36" i="34"/>
  <c r="R53" i="34"/>
  <c r="T63" i="34"/>
  <c r="Q22" i="36"/>
  <c r="O31" i="36"/>
  <c r="O39" i="36"/>
  <c r="S47" i="36"/>
  <c r="R55" i="36"/>
  <c r="P62" i="36"/>
  <c r="T69" i="36"/>
  <c r="Q77" i="36"/>
  <c r="T83" i="36"/>
  <c r="P91" i="36"/>
  <c r="R96" i="36"/>
  <c r="T102" i="36"/>
  <c r="P109" i="36"/>
  <c r="T115" i="36"/>
  <c r="P122" i="36"/>
  <c r="P23" i="35"/>
  <c r="S27" i="35"/>
  <c r="P33" i="35"/>
  <c r="S43" i="35"/>
  <c r="O47" i="35"/>
  <c r="R52" i="35"/>
  <c r="P58" i="35"/>
  <c r="P61" i="35"/>
  <c r="P66" i="35"/>
  <c r="R69" i="35"/>
  <c r="T74" i="35"/>
  <c r="S24" i="34"/>
  <c r="O37" i="34"/>
  <c r="S64" i="34"/>
  <c r="S22" i="36"/>
  <c r="P31" i="36"/>
  <c r="Q39" i="36"/>
  <c r="T47" i="36"/>
  <c r="P56" i="36"/>
  <c r="T62" i="36"/>
  <c r="R70" i="36"/>
  <c r="O78" i="36"/>
  <c r="O84" i="36"/>
  <c r="Q91" i="36"/>
  <c r="S97" i="36"/>
  <c r="O103" i="36"/>
  <c r="Q109" i="36"/>
  <c r="R116" i="36"/>
  <c r="Q122" i="36"/>
  <c r="Q23" i="35"/>
  <c r="O28" i="35"/>
  <c r="Q33" i="35"/>
  <c r="T43" i="35"/>
  <c r="Q47" i="35"/>
  <c r="S52" i="35"/>
  <c r="Q58" i="35"/>
  <c r="Q61" i="35"/>
  <c r="Q66" i="35"/>
  <c r="S69" i="35"/>
  <c r="O279" i="35"/>
  <c r="O25" i="34"/>
  <c r="Q37" i="34"/>
  <c r="O65" i="34"/>
  <c r="T23" i="36"/>
  <c r="T31" i="36"/>
  <c r="R40" i="36"/>
  <c r="R48" i="36"/>
  <c r="R56" i="36"/>
  <c r="P63" i="36"/>
  <c r="T70" i="36"/>
  <c r="Q78" i="36"/>
  <c r="S84" i="36"/>
  <c r="R91" i="36"/>
  <c r="T97" i="36"/>
  <c r="P103" i="36"/>
  <c r="R109" i="36"/>
  <c r="S116" i="36"/>
  <c r="R122" i="36"/>
  <c r="R23" i="35"/>
  <c r="P28" i="35"/>
  <c r="R33" i="35"/>
  <c r="O36" i="35"/>
  <c r="R47" i="35"/>
  <c r="T52" i="35"/>
  <c r="R58" i="35"/>
  <c r="R61" i="35"/>
  <c r="R66" i="35"/>
  <c r="T69" i="35"/>
  <c r="P279" i="35"/>
  <c r="S26" i="34"/>
  <c r="O39" i="34"/>
  <c r="S66" i="34"/>
  <c r="P24" i="36"/>
  <c r="P32" i="36"/>
  <c r="T40" i="36"/>
  <c r="T48" i="36"/>
  <c r="S56" i="36"/>
  <c r="Q63" i="36"/>
  <c r="O71" i="36"/>
  <c r="R78" i="36"/>
  <c r="T84" i="36"/>
  <c r="S91" i="36"/>
  <c r="O98" i="36"/>
  <c r="Q104" i="36"/>
  <c r="S109" i="36"/>
  <c r="T116" i="36"/>
  <c r="P123" i="36"/>
  <c r="S23" i="35"/>
  <c r="Q28" i="35"/>
  <c r="O30" i="35"/>
  <c r="S33" i="35"/>
  <c r="D13" i="37"/>
  <c r="P36" i="35"/>
  <c r="S47" i="35"/>
  <c r="O53" i="35"/>
  <c r="S58" i="35"/>
  <c r="S61" i="35"/>
  <c r="S66" i="35"/>
  <c r="O70" i="35"/>
  <c r="Q279" i="35"/>
  <c r="O16" i="35"/>
  <c r="O28" i="34"/>
  <c r="Q39" i="34"/>
  <c r="O67" i="34"/>
  <c r="Q24" i="36"/>
  <c r="Q32" i="36"/>
  <c r="O41" i="36"/>
  <c r="O49" i="36"/>
  <c r="T56" i="36"/>
  <c r="R63" i="36"/>
  <c r="P71" i="36"/>
  <c r="S78" i="36"/>
  <c r="O86" i="36"/>
  <c r="Q92" i="36"/>
  <c r="P98" i="36"/>
  <c r="R104" i="36"/>
  <c r="T109" i="36"/>
  <c r="O117" i="36"/>
  <c r="Q123" i="36"/>
  <c r="T23" i="35"/>
  <c r="R28" i="35"/>
  <c r="P30" i="35"/>
  <c r="T33" i="35"/>
  <c r="Q36" i="35"/>
  <c r="T47" i="35"/>
  <c r="P53" i="35"/>
  <c r="T58" i="35"/>
  <c r="T61" i="35"/>
  <c r="T66" i="35"/>
  <c r="P70" i="35"/>
  <c r="R279" i="35"/>
  <c r="P16" i="35"/>
  <c r="P28" i="34"/>
  <c r="R39" i="34"/>
  <c r="P67" i="34"/>
  <c r="R24" i="36"/>
  <c r="S32" i="36"/>
  <c r="P41" i="36"/>
  <c r="Q49" i="36"/>
  <c r="O57" i="36"/>
  <c r="S63" i="36"/>
  <c r="Q71" i="36"/>
  <c r="T78" i="36"/>
  <c r="P86" i="36"/>
  <c r="R92" i="36"/>
  <c r="Q98" i="36"/>
  <c r="S104" i="36"/>
  <c r="T111" i="36"/>
  <c r="P117" i="36"/>
  <c r="R123" i="36"/>
  <c r="Q24" i="35"/>
  <c r="O25" i="35"/>
  <c r="S28" i="35"/>
  <c r="Q30" i="35"/>
  <c r="C5" i="37"/>
  <c r="R36" i="35"/>
  <c r="O48" i="35"/>
  <c r="R53" i="35"/>
  <c r="O62" i="35"/>
  <c r="O67" i="35"/>
  <c r="Q70" i="35"/>
  <c r="S279" i="35"/>
  <c r="Q16" i="35"/>
  <c r="R25" i="36"/>
  <c r="P112" i="36"/>
  <c r="P18" i="35"/>
  <c r="S24" i="35"/>
  <c r="Q25" i="35"/>
  <c r="O29" i="35"/>
  <c r="T30" i="35"/>
  <c r="T36" i="35"/>
  <c r="Q48" i="35"/>
  <c r="T53" i="35"/>
  <c r="Q62" i="35"/>
  <c r="O64" i="35"/>
  <c r="Q67" i="35"/>
  <c r="S70" i="35"/>
  <c r="S16" i="35"/>
  <c r="O29" i="34"/>
  <c r="Q40" i="34"/>
  <c r="S54" i="34"/>
  <c r="P25" i="36"/>
  <c r="T33" i="36"/>
  <c r="T41" i="36"/>
  <c r="R50" i="36"/>
  <c r="P58" i="36"/>
  <c r="T65" i="36"/>
  <c r="R72" i="36"/>
  <c r="O80" i="36"/>
  <c r="Q86" i="36"/>
  <c r="S92" i="36"/>
  <c r="O99" i="36"/>
  <c r="T104" i="36"/>
  <c r="O112" i="36"/>
  <c r="Q117" i="36"/>
  <c r="S123" i="36"/>
  <c r="R24" i="35"/>
  <c r="P25" i="35"/>
  <c r="T28" i="35"/>
  <c r="R30" i="35"/>
  <c r="S36" i="35"/>
  <c r="P48" i="35"/>
  <c r="S53" i="35"/>
  <c r="P62" i="35"/>
  <c r="P67" i="35"/>
  <c r="R70" i="35"/>
  <c r="T279" i="35"/>
  <c r="R16" i="35"/>
  <c r="Q29" i="34"/>
  <c r="S40" i="34"/>
  <c r="O55" i="34"/>
  <c r="P34" i="36"/>
  <c r="P42" i="36"/>
  <c r="S50" i="36"/>
  <c r="Q58" i="36"/>
  <c r="O66" i="36"/>
  <c r="S72" i="36"/>
  <c r="P80" i="36"/>
  <c r="R86" i="36"/>
  <c r="T92" i="36"/>
  <c r="P99" i="36"/>
  <c r="O105" i="36"/>
  <c r="R118" i="36"/>
  <c r="T123" i="36"/>
  <c r="S56" i="34"/>
  <c r="S25" i="36"/>
  <c r="Q34" i="36"/>
  <c r="Q42" i="36"/>
  <c r="T50" i="36"/>
  <c r="R58" i="36"/>
  <c r="P66" i="36"/>
  <c r="T72" i="36"/>
  <c r="Q80" i="36"/>
  <c r="S87" i="36"/>
  <c r="O93" i="36"/>
  <c r="Q99" i="36"/>
  <c r="S105" i="36"/>
  <c r="Q112" i="36"/>
  <c r="S118" i="36"/>
  <c r="P16" i="36"/>
  <c r="R18" i="35"/>
  <c r="T43" i="36"/>
  <c r="S80" i="36"/>
  <c r="P113" i="36"/>
  <c r="P27" i="35"/>
  <c r="R64" i="35"/>
  <c r="O52" i="36"/>
  <c r="R29" i="35"/>
  <c r="R43" i="35"/>
  <c r="O66" i="35"/>
  <c r="R62" i="35"/>
  <c r="O46" i="36"/>
  <c r="Q83" i="36"/>
  <c r="Q115" i="36"/>
  <c r="S18" i="35"/>
  <c r="R27" i="35"/>
  <c r="Q65" i="35"/>
  <c r="Q53" i="34"/>
  <c r="P52" i="36"/>
  <c r="O119" i="36"/>
  <c r="S29" i="35"/>
  <c r="O91" i="36"/>
  <c r="O122" i="36"/>
  <c r="P21" i="35"/>
  <c r="T67" i="35"/>
  <c r="T16" i="35"/>
  <c r="O49" i="35"/>
  <c r="R47" i="36"/>
  <c r="S83" i="36"/>
  <c r="S115" i="36"/>
  <c r="T18" i="35"/>
  <c r="P29" i="35"/>
  <c r="P43" i="35"/>
  <c r="S65" i="35"/>
  <c r="T87" i="36"/>
  <c r="T118" i="36"/>
  <c r="O88" i="36"/>
  <c r="R67" i="35"/>
  <c r="O57" i="34"/>
  <c r="O55" i="36"/>
  <c r="S89" i="36"/>
  <c r="S120" i="36"/>
  <c r="O21" i="35"/>
  <c r="R50" i="35"/>
  <c r="O61" i="35"/>
  <c r="S67" i="35"/>
  <c r="P57" i="34"/>
  <c r="Q55" i="36"/>
  <c r="O37" i="35"/>
  <c r="O52" i="35"/>
  <c r="O16" i="34"/>
  <c r="S63" i="34"/>
  <c r="S58" i="36"/>
  <c r="P93" i="36"/>
  <c r="Q21" i="35"/>
  <c r="P37" i="35"/>
  <c r="Q52" i="35"/>
  <c r="S62" i="35"/>
  <c r="S68" i="35"/>
  <c r="O17" i="35"/>
  <c r="T58" i="36"/>
  <c r="Q37" i="35"/>
  <c r="P21" i="36"/>
  <c r="S61" i="36"/>
  <c r="O96" i="36"/>
  <c r="S22" i="35"/>
  <c r="P31" i="35"/>
  <c r="Q39" i="35"/>
  <c r="P54" i="35"/>
  <c r="S63" i="35"/>
  <c r="P77" i="36"/>
  <c r="Q64" i="35"/>
  <c r="P16" i="34"/>
  <c r="R17" i="36"/>
  <c r="Q94" i="36"/>
  <c r="P22" i="35"/>
  <c r="O31" i="35"/>
  <c r="O54" i="35"/>
  <c r="T62" i="35"/>
  <c r="O69" i="35"/>
  <c r="P17" i="35"/>
  <c r="Q69" i="35"/>
  <c r="T25" i="35"/>
  <c r="P64" i="35"/>
  <c r="P22" i="36"/>
  <c r="O62" i="36"/>
  <c r="Q96" i="36"/>
  <c r="O23" i="35"/>
  <c r="Q31" i="35"/>
  <c r="S39" i="35"/>
  <c r="Q54" i="35"/>
  <c r="T70" i="35"/>
  <c r="O26" i="36"/>
  <c r="Q66" i="36"/>
  <c r="R99" i="36"/>
  <c r="T24" i="35"/>
  <c r="P32" i="35"/>
  <c r="O45" i="35"/>
  <c r="Q55" i="35"/>
  <c r="O72" i="35"/>
  <c r="O74" i="35"/>
  <c r="P108" i="36"/>
  <c r="T38" i="36"/>
  <c r="S42" i="36"/>
  <c r="P27" i="36"/>
  <c r="R66" i="36"/>
  <c r="S99" i="36"/>
  <c r="S32" i="35"/>
  <c r="P45" i="35"/>
  <c r="S55" i="35"/>
  <c r="P72" i="35"/>
  <c r="Q74" i="35"/>
  <c r="T37" i="36"/>
  <c r="O36" i="34"/>
  <c r="Q29" i="36"/>
  <c r="Q69" i="36"/>
  <c r="Q102" i="36"/>
  <c r="O33" i="35"/>
  <c r="P46" i="35"/>
  <c r="O58" i="35"/>
  <c r="S74" i="35"/>
  <c r="T48" i="35"/>
  <c r="T49" i="35"/>
  <c r="T30" i="36"/>
  <c r="S69" i="36"/>
  <c r="S102" i="36"/>
  <c r="R46" i="35"/>
  <c r="R112" i="36"/>
  <c r="R34" i="36"/>
  <c r="O73" i="36"/>
  <c r="T105" i="36"/>
  <c r="T46" i="35"/>
  <c r="T26" i="35"/>
  <c r="P35" i="36"/>
  <c r="P73" i="36"/>
  <c r="O106" i="36"/>
  <c r="R25" i="35"/>
  <c r="R48" i="35"/>
  <c r="T76" i="36"/>
  <c r="S25" i="35"/>
  <c r="O109" i="36"/>
  <c r="R80" i="36"/>
  <c r="P85" i="36"/>
  <c r="T64" i="36"/>
  <c r="Q85" i="36"/>
  <c r="S85" i="36"/>
  <c r="S110" i="36"/>
  <c r="Q74" i="36"/>
  <c r="O110" i="36"/>
  <c r="O40" i="35"/>
  <c r="S74" i="36"/>
  <c r="O85" i="36"/>
  <c r="P110" i="36"/>
  <c r="T85" i="36"/>
  <c r="R110" i="36"/>
  <c r="Q110" i="36"/>
  <c r="S64" i="36"/>
  <c r="O64" i="36"/>
  <c r="R74" i="36"/>
  <c r="T110" i="36"/>
  <c r="T74" i="36"/>
  <c r="O74" i="36"/>
  <c r="R85" i="36"/>
  <c r="P74" i="36"/>
  <c r="O20" i="36"/>
  <c r="Q64" i="36"/>
  <c r="P64" i="36"/>
  <c r="R64" i="36"/>
  <c r="S20" i="36"/>
  <c r="Q20" i="36"/>
  <c r="R20" i="36"/>
  <c r="T20" i="36"/>
  <c r="O23" i="1"/>
  <c r="P20" i="36"/>
  <c r="R40" i="35"/>
  <c r="P44" i="35"/>
  <c r="S40" i="35"/>
  <c r="T40" i="35"/>
  <c r="Q40" i="35"/>
  <c r="R44" i="35"/>
  <c r="P40" i="35"/>
  <c r="Q44" i="35"/>
  <c r="T44" i="35"/>
  <c r="S44" i="35"/>
  <c r="O44" i="35"/>
  <c r="Q38" i="35"/>
  <c r="R38" i="35"/>
  <c r="O38" i="35"/>
  <c r="T38" i="35"/>
  <c r="P38" i="35"/>
  <c r="S38" i="35"/>
  <c r="AT109" i="25"/>
  <c r="M117" i="25" s="1"/>
  <c r="AN46" i="25"/>
  <c r="N203" i="1"/>
  <c r="M203" i="1"/>
  <c r="L203" i="1"/>
  <c r="K203" i="1"/>
  <c r="J203" i="1"/>
  <c r="I203" i="1"/>
  <c r="J206" i="1"/>
  <c r="J205" i="1"/>
  <c r="J204" i="1"/>
  <c r="C13" i="37" l="1"/>
  <c r="D17" i="37" s="1"/>
  <c r="D5" i="37"/>
  <c r="O41" i="1"/>
  <c r="AF5" i="17" l="1"/>
  <c r="AG4" i="17" l="1"/>
  <c r="AG3" i="17"/>
  <c r="BA21" i="20" l="1"/>
  <c r="T3" i="23" l="1"/>
  <c r="AT14" i="23"/>
  <c r="W19" i="22"/>
  <c r="I19" i="22"/>
  <c r="AT10" i="23"/>
  <c r="M10" i="23"/>
  <c r="A10" i="23"/>
  <c r="AV3" i="23"/>
  <c r="AV2" i="23"/>
  <c r="AT10" i="22" l="1"/>
  <c r="A10" i="22"/>
  <c r="AX1" i="22"/>
  <c r="AT10" i="21"/>
  <c r="M10" i="21"/>
  <c r="A10" i="21"/>
  <c r="AR3" i="21"/>
  <c r="BE33" i="21" s="1"/>
  <c r="AR2" i="21"/>
  <c r="K5" i="21"/>
  <c r="K3" i="21"/>
  <c r="CT64" i="23"/>
  <c r="T2" i="23"/>
  <c r="F10" i="15"/>
  <c r="U8" i="15"/>
  <c r="F8" i="15"/>
  <c r="AN1" i="15"/>
  <c r="AM48" i="15"/>
  <c r="AV31" i="15"/>
  <c r="AO34" i="15" s="1"/>
  <c r="AO22" i="15"/>
  <c r="AR7" i="15"/>
  <c r="CT62" i="22" l="1"/>
  <c r="T10" i="22"/>
  <c r="R1" i="22"/>
  <c r="AR33" i="21"/>
  <c r="AE33" i="21" s="1"/>
  <c r="K2" i="21"/>
  <c r="FB77" i="20"/>
  <c r="EZ28" i="20"/>
  <c r="BA73" i="20"/>
  <c r="BL73" i="20" s="1"/>
  <c r="AP73" i="20"/>
  <c r="BA71" i="20"/>
  <c r="BL71" i="20" s="1"/>
  <c r="AP71" i="20"/>
  <c r="BA69" i="20"/>
  <c r="BL69" i="20" s="1"/>
  <c r="AP69" i="20"/>
  <c r="BA67" i="20"/>
  <c r="BA65" i="20"/>
  <c r="BL65" i="20" s="1"/>
  <c r="AP65" i="20"/>
  <c r="AE63" i="20"/>
  <c r="BA63" i="20" s="1"/>
  <c r="BA61" i="20"/>
  <c r="AP61" i="20"/>
  <c r="AE59" i="20"/>
  <c r="AE57" i="20"/>
  <c r="BA55" i="20"/>
  <c r="BL55" i="20" s="1"/>
  <c r="AP55" i="20"/>
  <c r="BA53" i="20"/>
  <c r="AP53" i="20"/>
  <c r="BA51" i="20"/>
  <c r="BL51" i="20" s="1"/>
  <c r="AP51" i="20"/>
  <c r="BA49" i="20"/>
  <c r="BA47" i="20"/>
  <c r="BA45" i="20"/>
  <c r="BL45" i="20" s="1"/>
  <c r="AP45" i="20"/>
  <c r="BA43" i="20"/>
  <c r="BL43" i="20" s="1"/>
  <c r="AP43" i="20"/>
  <c r="BA41" i="20"/>
  <c r="BL41" i="20" s="1"/>
  <c r="AP41" i="20"/>
  <c r="BA37" i="20"/>
  <c r="BL37" i="20" s="1"/>
  <c r="AP37" i="20"/>
  <c r="BA35" i="20"/>
  <c r="BL35" i="20" s="1"/>
  <c r="AP35" i="20"/>
  <c r="BA33" i="20"/>
  <c r="BL33" i="20" s="1"/>
  <c r="AP33" i="20"/>
  <c r="BA31" i="20"/>
  <c r="BL31" i="20" s="1"/>
  <c r="AP31" i="20"/>
  <c r="BA29" i="20"/>
  <c r="BL29" i="20" s="1"/>
  <c r="AP29" i="20"/>
  <c r="BA27" i="20"/>
  <c r="BL27" i="20" s="1"/>
  <c r="AP27" i="20"/>
  <c r="BA25" i="20"/>
  <c r="BL25" i="20" s="1"/>
  <c r="AP25" i="20"/>
  <c r="BA19" i="20"/>
  <c r="BA15" i="20"/>
  <c r="BL15" i="20" s="1"/>
  <c r="AP15" i="20"/>
  <c r="BA11" i="20"/>
  <c r="AT4" i="20"/>
  <c r="M4" i="20"/>
  <c r="A4" i="20"/>
  <c r="CS1" i="20"/>
  <c r="CD1" i="20"/>
  <c r="AM96" i="20"/>
  <c r="J1" i="20"/>
  <c r="BA75" i="20" l="1"/>
  <c r="AE75" i="20"/>
  <c r="AE77" i="20" s="1"/>
  <c r="BA57" i="20"/>
  <c r="BL53" i="20"/>
  <c r="BA59" i="20"/>
  <c r="BL61" i="20"/>
  <c r="F87" i="1"/>
  <c r="I28" i="3"/>
  <c r="B17" i="3"/>
  <c r="C17" i="3"/>
  <c r="D17" i="3"/>
  <c r="E17" i="3"/>
  <c r="BA77" i="20" l="1"/>
  <c r="G83" i="1"/>
  <c r="B3" i="19"/>
  <c r="B4" i="19" s="1"/>
  <c r="B5" i="19" s="1"/>
  <c r="B6" i="19" s="1"/>
  <c r="B2" i="17" l="1"/>
  <c r="BE37" i="13"/>
  <c r="AR37" i="13"/>
  <c r="AE37" i="13"/>
  <c r="BR37" i="13" s="1"/>
  <c r="BR36" i="13"/>
  <c r="BR35" i="13"/>
  <c r="BE34" i="13"/>
  <c r="AR34" i="13"/>
  <c r="AE34" i="13"/>
  <c r="AR33" i="13"/>
  <c r="AE33" i="13"/>
  <c r="C28" i="13"/>
  <c r="BE22" i="13"/>
  <c r="CR22" i="13" s="1"/>
  <c r="CO16" i="13"/>
  <c r="I56" i="13" s="1"/>
  <c r="K2" i="13"/>
  <c r="BL79" i="11"/>
  <c r="AP79" i="11"/>
  <c r="FB77" i="11"/>
  <c r="BL73" i="11"/>
  <c r="AP73" i="11"/>
  <c r="BL71" i="11"/>
  <c r="AP71" i="11"/>
  <c r="BL69" i="11"/>
  <c r="AP69" i="11"/>
  <c r="BL65" i="11"/>
  <c r="AP65" i="11"/>
  <c r="AE63" i="11"/>
  <c r="AP63" i="11" s="1"/>
  <c r="BL61" i="11"/>
  <c r="AP61" i="11"/>
  <c r="AE59" i="11"/>
  <c r="T59" i="11"/>
  <c r="BA57" i="11"/>
  <c r="AE57" i="11"/>
  <c r="FB56" i="11"/>
  <c r="FB58" i="11" s="1"/>
  <c r="FB66" i="11" s="1"/>
  <c r="BL55" i="11"/>
  <c r="AP55" i="11"/>
  <c r="BL53" i="11"/>
  <c r="AP53" i="11"/>
  <c r="BL51" i="11"/>
  <c r="AP51" i="11"/>
  <c r="BL49" i="11"/>
  <c r="AP49" i="11"/>
  <c r="T47" i="11"/>
  <c r="BL47" i="11" s="1"/>
  <c r="BL45" i="11"/>
  <c r="AP45" i="11"/>
  <c r="BL43" i="11"/>
  <c r="AP43" i="11"/>
  <c r="BL41" i="11"/>
  <c r="AP41" i="11"/>
  <c r="BL37" i="11"/>
  <c r="AP37" i="11"/>
  <c r="BL35" i="11"/>
  <c r="AP35" i="11"/>
  <c r="EZ33" i="11"/>
  <c r="FB35" i="11" s="1"/>
  <c r="BL33" i="11"/>
  <c r="AP33" i="11"/>
  <c r="BL31" i="11"/>
  <c r="AP31" i="11"/>
  <c r="BL29" i="11"/>
  <c r="AP29" i="11"/>
  <c r="EZ28" i="11"/>
  <c r="BL27" i="11"/>
  <c r="AP27" i="11"/>
  <c r="BL25" i="11"/>
  <c r="AP25" i="11"/>
  <c r="T23" i="11"/>
  <c r="AP23" i="11" s="1"/>
  <c r="BL21" i="11"/>
  <c r="AP21" i="11"/>
  <c r="BL19" i="11"/>
  <c r="AP19" i="11"/>
  <c r="BL15" i="11"/>
  <c r="AP15" i="11"/>
  <c r="EZ13" i="11"/>
  <c r="BL11" i="11"/>
  <c r="AP11" i="11"/>
  <c r="AT4" i="11"/>
  <c r="M4" i="11"/>
  <c r="A4" i="11"/>
  <c r="CS1" i="11"/>
  <c r="CD1" i="11"/>
  <c r="AK1" i="11"/>
  <c r="J1" i="11"/>
  <c r="A10" i="13"/>
  <c r="C66" i="9"/>
  <c r="B66" i="9"/>
  <c r="J57" i="9"/>
  <c r="I57" i="9"/>
  <c r="K55" i="9"/>
  <c r="J55" i="9"/>
  <c r="E52" i="9"/>
  <c r="D52" i="9"/>
  <c r="C52" i="9"/>
  <c r="B52" i="9"/>
  <c r="F52" i="9" s="1"/>
  <c r="K50" i="9"/>
  <c r="E50" i="9"/>
  <c r="D50" i="9"/>
  <c r="C50" i="9"/>
  <c r="B50" i="9"/>
  <c r="F50" i="9" s="1"/>
  <c r="K49" i="9"/>
  <c r="I47" i="9"/>
  <c r="G43" i="9"/>
  <c r="F43" i="9"/>
  <c r="E43" i="9"/>
  <c r="D43" i="9"/>
  <c r="C43" i="9"/>
  <c r="B33" i="9"/>
  <c r="I2" i="9" s="1"/>
  <c r="B27" i="9"/>
  <c r="B24" i="9"/>
  <c r="C17" i="9"/>
  <c r="B17" i="9"/>
  <c r="C27" i="9" s="1"/>
  <c r="C15" i="9"/>
  <c r="D25" i="9" s="1"/>
  <c r="C14" i="9"/>
  <c r="B14" i="9"/>
  <c r="C24" i="9" s="1"/>
  <c r="I12" i="9"/>
  <c r="L10" i="9"/>
  <c r="N8" i="9"/>
  <c r="M8" i="9"/>
  <c r="B8" i="9"/>
  <c r="F8" i="9" s="1"/>
  <c r="B6" i="9"/>
  <c r="F6" i="9" s="1"/>
  <c r="F36" i="8"/>
  <c r="F35" i="8"/>
  <c r="F34" i="8"/>
  <c r="F31" i="8"/>
  <c r="F30" i="8"/>
  <c r="F29" i="8"/>
  <c r="F28" i="8"/>
  <c r="G27" i="8"/>
  <c r="F27" i="8"/>
  <c r="I11" i="8"/>
  <c r="I10" i="8"/>
  <c r="I8" i="8"/>
  <c r="I7" i="8"/>
  <c r="I5" i="8"/>
  <c r="I4" i="8"/>
  <c r="BO2" i="7"/>
  <c r="BL2" i="7"/>
  <c r="H2" i="7"/>
  <c r="F2" i="7"/>
  <c r="E2" i="7"/>
  <c r="D2" i="7"/>
  <c r="B2" i="7"/>
  <c r="A2" i="7"/>
  <c r="H140" i="6"/>
  <c r="G140" i="6"/>
  <c r="F140" i="6"/>
  <c r="E140" i="6"/>
  <c r="D140" i="6"/>
  <c r="C140" i="6"/>
  <c r="A132" i="6"/>
  <c r="H128" i="6"/>
  <c r="G128" i="6"/>
  <c r="F128" i="6"/>
  <c r="E128" i="6"/>
  <c r="D128" i="6"/>
  <c r="C128" i="6"/>
  <c r="A120" i="6"/>
  <c r="H116" i="6"/>
  <c r="G116" i="6"/>
  <c r="F116" i="6"/>
  <c r="E116" i="6"/>
  <c r="D116" i="6"/>
  <c r="C116" i="6"/>
  <c r="A108" i="6"/>
  <c r="H104" i="6"/>
  <c r="G104" i="6"/>
  <c r="F104" i="6"/>
  <c r="E104" i="6"/>
  <c r="D104" i="6"/>
  <c r="C104" i="6"/>
  <c r="A96" i="6"/>
  <c r="H92" i="6"/>
  <c r="G92" i="6"/>
  <c r="F92" i="6"/>
  <c r="E92" i="6"/>
  <c r="D92" i="6"/>
  <c r="C92" i="6"/>
  <c r="A84" i="6"/>
  <c r="H80" i="6"/>
  <c r="G80" i="6"/>
  <c r="F80" i="6"/>
  <c r="E80" i="6"/>
  <c r="D80" i="6"/>
  <c r="C80" i="6"/>
  <c r="A72" i="6"/>
  <c r="H68" i="6"/>
  <c r="G68" i="6"/>
  <c r="F68" i="6"/>
  <c r="E68" i="6"/>
  <c r="D68" i="6"/>
  <c r="C68" i="6"/>
  <c r="A60" i="6"/>
  <c r="H56" i="6"/>
  <c r="G56" i="6"/>
  <c r="F56" i="6"/>
  <c r="E56" i="6"/>
  <c r="D56" i="6"/>
  <c r="C56" i="6"/>
  <c r="A48" i="6"/>
  <c r="H44" i="6"/>
  <c r="G44" i="6"/>
  <c r="F44" i="6"/>
  <c r="E44" i="6"/>
  <c r="D44" i="6"/>
  <c r="C44" i="6"/>
  <c r="A36" i="6"/>
  <c r="H32" i="6"/>
  <c r="G32" i="6"/>
  <c r="F32" i="6"/>
  <c r="E32" i="6"/>
  <c r="D32" i="6"/>
  <c r="C32" i="6"/>
  <c r="A24" i="6"/>
  <c r="H20" i="6"/>
  <c r="G20" i="6"/>
  <c r="F20" i="6"/>
  <c r="E20" i="6"/>
  <c r="D20" i="6"/>
  <c r="C20" i="6"/>
  <c r="A5" i="6"/>
  <c r="H21" i="5"/>
  <c r="G21" i="5"/>
  <c r="F21" i="5"/>
  <c r="E21" i="5"/>
  <c r="D21" i="5"/>
  <c r="C21" i="5"/>
  <c r="A15" i="5"/>
  <c r="H11" i="5"/>
  <c r="G11" i="5"/>
  <c r="F11" i="5"/>
  <c r="E11" i="5"/>
  <c r="D11" i="5"/>
  <c r="C11" i="5"/>
  <c r="A5" i="5"/>
  <c r="H244" i="4"/>
  <c r="G244" i="4"/>
  <c r="F244" i="4"/>
  <c r="E244" i="4"/>
  <c r="D244" i="4"/>
  <c r="C244" i="4"/>
  <c r="A238" i="4"/>
  <c r="H234" i="4"/>
  <c r="G234" i="4"/>
  <c r="F234" i="4"/>
  <c r="E234" i="4"/>
  <c r="D234" i="4"/>
  <c r="C234" i="4"/>
  <c r="A228" i="4"/>
  <c r="H224" i="4"/>
  <c r="G224" i="4"/>
  <c r="F224" i="4"/>
  <c r="E224" i="4"/>
  <c r="D224" i="4"/>
  <c r="C224" i="4"/>
  <c r="A218" i="4"/>
  <c r="H214" i="4"/>
  <c r="G214" i="4"/>
  <c r="F214" i="4"/>
  <c r="E214" i="4"/>
  <c r="D214" i="4"/>
  <c r="C214" i="4"/>
  <c r="A208" i="4"/>
  <c r="H204" i="4"/>
  <c r="G204" i="4"/>
  <c r="F204" i="4"/>
  <c r="E204" i="4"/>
  <c r="D204" i="4"/>
  <c r="C204" i="4"/>
  <c r="A198" i="4"/>
  <c r="H194" i="4"/>
  <c r="G194" i="4"/>
  <c r="F194" i="4"/>
  <c r="E194" i="4"/>
  <c r="D194" i="4"/>
  <c r="C194" i="4"/>
  <c r="A188" i="4"/>
  <c r="H184" i="4"/>
  <c r="G184" i="4"/>
  <c r="F184" i="4"/>
  <c r="E184" i="4"/>
  <c r="D184" i="4"/>
  <c r="C184" i="4"/>
  <c r="A178" i="4"/>
  <c r="H174" i="4"/>
  <c r="G174" i="4"/>
  <c r="F174" i="4"/>
  <c r="E174" i="4"/>
  <c r="D174" i="4"/>
  <c r="C174" i="4"/>
  <c r="A168" i="4"/>
  <c r="H164" i="4"/>
  <c r="G164" i="4"/>
  <c r="F164" i="4"/>
  <c r="E164" i="4"/>
  <c r="D164" i="4"/>
  <c r="C164" i="4"/>
  <c r="A158" i="4"/>
  <c r="H154" i="4"/>
  <c r="G154" i="4"/>
  <c r="F154" i="4"/>
  <c r="E154" i="4"/>
  <c r="D154" i="4"/>
  <c r="C154" i="4"/>
  <c r="A148" i="4"/>
  <c r="H144" i="4"/>
  <c r="G144" i="4"/>
  <c r="F144" i="4"/>
  <c r="E144" i="4"/>
  <c r="D144" i="4"/>
  <c r="C144" i="4"/>
  <c r="A138" i="4"/>
  <c r="H134" i="4"/>
  <c r="G134" i="4"/>
  <c r="F134" i="4"/>
  <c r="E134" i="4"/>
  <c r="D134" i="4"/>
  <c r="C134" i="4"/>
  <c r="A128" i="4"/>
  <c r="H124" i="4"/>
  <c r="G124" i="4"/>
  <c r="F124" i="4"/>
  <c r="E124" i="4"/>
  <c r="D124" i="4"/>
  <c r="C124" i="4"/>
  <c r="A118" i="4"/>
  <c r="H114" i="4"/>
  <c r="G114" i="4"/>
  <c r="F114" i="4"/>
  <c r="E114" i="4"/>
  <c r="D114" i="4"/>
  <c r="C114" i="4"/>
  <c r="A108" i="4"/>
  <c r="H104" i="4"/>
  <c r="G104" i="4"/>
  <c r="F104" i="4"/>
  <c r="E104" i="4"/>
  <c r="D104" i="4"/>
  <c r="C104" i="4"/>
  <c r="A98" i="4"/>
  <c r="A94" i="4"/>
  <c r="H91" i="4"/>
  <c r="G91" i="4"/>
  <c r="F91" i="4"/>
  <c r="E91" i="4"/>
  <c r="D91" i="4"/>
  <c r="C91" i="4"/>
  <c r="A85" i="4"/>
  <c r="H81" i="4"/>
  <c r="G81" i="4"/>
  <c r="F81" i="4"/>
  <c r="E81" i="4"/>
  <c r="D81" i="4"/>
  <c r="C81" i="4"/>
  <c r="A75" i="4"/>
  <c r="H71" i="4"/>
  <c r="G71" i="4"/>
  <c r="F71" i="4"/>
  <c r="E71" i="4"/>
  <c r="D71" i="4"/>
  <c r="C71" i="4"/>
  <c r="A65" i="4"/>
  <c r="H61" i="4"/>
  <c r="G61" i="4"/>
  <c r="F61" i="4"/>
  <c r="E61" i="4"/>
  <c r="D61" i="4"/>
  <c r="C61" i="4"/>
  <c r="A55" i="4"/>
  <c r="H51" i="4"/>
  <c r="G51" i="4"/>
  <c r="F51" i="4"/>
  <c r="E51" i="4"/>
  <c r="D51" i="4"/>
  <c r="C51" i="4"/>
  <c r="A45" i="4"/>
  <c r="H41" i="4"/>
  <c r="G41" i="4"/>
  <c r="F41" i="4"/>
  <c r="E41" i="4"/>
  <c r="D41" i="4"/>
  <c r="C41" i="4"/>
  <c r="A35" i="4"/>
  <c r="H31" i="4"/>
  <c r="G31" i="4"/>
  <c r="F31" i="4"/>
  <c r="E31" i="4"/>
  <c r="D31" i="4"/>
  <c r="C31" i="4"/>
  <c r="A25" i="4"/>
  <c r="H21" i="4"/>
  <c r="G21" i="4"/>
  <c r="F21" i="4"/>
  <c r="E21" i="4"/>
  <c r="D21" i="4"/>
  <c r="C21" i="4"/>
  <c r="A15" i="4"/>
  <c r="H11" i="4"/>
  <c r="G11" i="4"/>
  <c r="F11" i="4"/>
  <c r="E11" i="4"/>
  <c r="D11" i="4"/>
  <c r="C11" i="4"/>
  <c r="A5" i="4"/>
  <c r="A2" i="4"/>
  <c r="G29" i="3"/>
  <c r="F29" i="3"/>
  <c r="E29" i="3"/>
  <c r="F28" i="3" s="1"/>
  <c r="C29" i="3"/>
  <c r="D28" i="3" s="1"/>
  <c r="B26" i="3"/>
  <c r="B27" i="3" s="1"/>
  <c r="B30" i="3" s="1"/>
  <c r="G24" i="3"/>
  <c r="F24" i="3"/>
  <c r="E24" i="3"/>
  <c r="D24" i="3"/>
  <c r="C24" i="3"/>
  <c r="B24" i="3"/>
  <c r="G17" i="3"/>
  <c r="F17" i="3"/>
  <c r="B7" i="3"/>
  <c r="F7" i="2"/>
  <c r="E7" i="39" s="1"/>
  <c r="E4" i="44" s="1"/>
  <c r="E7" i="2"/>
  <c r="D7" i="39" s="1"/>
  <c r="D4" i="44" s="1"/>
  <c r="B1" i="2"/>
  <c r="B1" i="3" s="1"/>
  <c r="A1" i="2"/>
  <c r="A1" i="3" s="1"/>
  <c r="N206" i="1"/>
  <c r="M206" i="1"/>
  <c r="L205" i="1"/>
  <c r="I205" i="1"/>
  <c r="N204" i="1"/>
  <c r="M204" i="1"/>
  <c r="L204" i="1"/>
  <c r="I204" i="1"/>
  <c r="D87" i="1"/>
  <c r="C87" i="1"/>
  <c r="D83" i="1"/>
  <c r="C83" i="1"/>
  <c r="B83" i="1"/>
  <c r="G21" i="1"/>
  <c r="S20" i="1"/>
  <c r="M3" i="2" s="1"/>
  <c r="M3" i="3" s="1"/>
  <c r="G20" i="1"/>
  <c r="H94" i="6" s="1"/>
  <c r="F5" i="39" l="1"/>
  <c r="F2" i="44" s="1"/>
  <c r="T12" i="34"/>
  <c r="T12" i="35"/>
  <c r="T13" i="36"/>
  <c r="H12" i="34"/>
  <c r="H13" i="36"/>
  <c r="H12" i="35"/>
  <c r="G7" i="3"/>
  <c r="D7" i="3"/>
  <c r="E7" i="3"/>
  <c r="F7" i="3"/>
  <c r="F83" i="1"/>
  <c r="E83" i="1"/>
  <c r="I6" i="8"/>
  <c r="D26" i="3"/>
  <c r="D27" i="3" s="1"/>
  <c r="I9" i="8"/>
  <c r="AE75" i="11"/>
  <c r="AE77" i="11" s="1"/>
  <c r="I12" i="8"/>
  <c r="EZ11" i="11"/>
  <c r="EZ15" i="11" s="1"/>
  <c r="J16" i="2"/>
  <c r="C26" i="3"/>
  <c r="C27" i="3" s="1"/>
  <c r="AE56" i="13"/>
  <c r="AS28" i="13"/>
  <c r="CI28" i="13" s="1"/>
  <c r="BA56" i="13" s="1"/>
  <c r="BW56" i="13" s="1"/>
  <c r="T57" i="11"/>
  <c r="E28" i="3"/>
  <c r="E26" i="3" s="1"/>
  <c r="E27" i="3" s="1"/>
  <c r="C16" i="9"/>
  <c r="B28" i="9"/>
  <c r="BL23" i="11"/>
  <c r="AP47" i="11"/>
  <c r="BA63" i="11"/>
  <c r="G52" i="9"/>
  <c r="J50" i="9" s="1"/>
  <c r="K14" i="2"/>
  <c r="I22" i="3"/>
  <c r="I8" i="3"/>
  <c r="J16" i="3"/>
  <c r="K24" i="3"/>
  <c r="J14" i="3"/>
  <c r="K9" i="3"/>
  <c r="K21" i="3"/>
  <c r="D47" i="39" s="1"/>
  <c r="K19" i="3"/>
  <c r="J23" i="3"/>
  <c r="I14" i="3"/>
  <c r="K17" i="3"/>
  <c r="I13" i="3"/>
  <c r="B46" i="39" s="1"/>
  <c r="K14" i="3"/>
  <c r="I23" i="3"/>
  <c r="I21" i="3"/>
  <c r="B47" i="39" s="1"/>
  <c r="J15" i="3"/>
  <c r="K23" i="3"/>
  <c r="K10" i="3"/>
  <c r="K22" i="3"/>
  <c r="I19" i="3"/>
  <c r="J13" i="3"/>
  <c r="C46" i="39" s="1"/>
  <c r="K8" i="3"/>
  <c r="K20" i="3"/>
  <c r="J10" i="3"/>
  <c r="I15" i="3"/>
  <c r="J8" i="3"/>
  <c r="J21" i="3"/>
  <c r="C47" i="39" s="1"/>
  <c r="K16" i="3"/>
  <c r="J19" i="3"/>
  <c r="K13" i="3"/>
  <c r="D46" i="39" s="1"/>
  <c r="I20" i="3"/>
  <c r="I17" i="3"/>
  <c r="I16" i="3"/>
  <c r="J9" i="3"/>
  <c r="J22" i="3"/>
  <c r="J20" i="3"/>
  <c r="K15" i="3"/>
  <c r="I24" i="3"/>
  <c r="J24" i="3"/>
  <c r="I9" i="3"/>
  <c r="I10" i="3"/>
  <c r="J17" i="3"/>
  <c r="M10" i="13"/>
  <c r="F21" i="1"/>
  <c r="M16" i="2"/>
  <c r="S2" i="7" s="1"/>
  <c r="H34" i="4"/>
  <c r="H74" i="4"/>
  <c r="G28" i="3"/>
  <c r="G26" i="3" s="1"/>
  <c r="G27" i="3" s="1"/>
  <c r="F26" i="3"/>
  <c r="F27" i="3" s="1"/>
  <c r="H207" i="4"/>
  <c r="H4" i="5"/>
  <c r="H43" i="4"/>
  <c r="H46" i="6"/>
  <c r="G3" i="2"/>
  <c r="G3" i="3" s="1"/>
  <c r="H216" i="4"/>
  <c r="AT10" i="13"/>
  <c r="I16" i="2"/>
  <c r="P71" i="1"/>
  <c r="O55" i="1"/>
  <c r="L11" i="2"/>
  <c r="O56" i="1"/>
  <c r="S83" i="1"/>
  <c r="F24" i="39" s="1"/>
  <c r="R71" i="1"/>
  <c r="L10" i="2"/>
  <c r="M19" i="3"/>
  <c r="M13" i="3"/>
  <c r="F46" i="39" s="1"/>
  <c r="F55" i="39" s="1"/>
  <c r="L19" i="3"/>
  <c r="L13" i="3"/>
  <c r="E46" i="39" s="1"/>
  <c r="E55" i="39" s="1"/>
  <c r="M21" i="3"/>
  <c r="F47" i="39" s="1"/>
  <c r="L21" i="3"/>
  <c r="E47" i="39" s="1"/>
  <c r="L15" i="3"/>
  <c r="M20" i="3"/>
  <c r="AQ2" i="7" s="1"/>
  <c r="L20" i="3"/>
  <c r="L14" i="3"/>
  <c r="L8" i="3"/>
  <c r="M22" i="3"/>
  <c r="AS2" i="7" s="1"/>
  <c r="L10" i="3"/>
  <c r="K21" i="2"/>
  <c r="I19" i="2"/>
  <c r="M17" i="2"/>
  <c r="T2" i="7" s="1"/>
  <c r="J14" i="2"/>
  <c r="Q70" i="1"/>
  <c r="S65" i="1"/>
  <c r="CH2" i="7" s="1"/>
  <c r="P62" i="1"/>
  <c r="O54" i="1"/>
  <c r="R51" i="1"/>
  <c r="R41" i="1"/>
  <c r="D6" i="37" s="1"/>
  <c r="O37" i="1"/>
  <c r="Q32" i="1"/>
  <c r="R27" i="1"/>
  <c r="Q41" i="1"/>
  <c r="P32" i="1"/>
  <c r="Q27" i="1"/>
  <c r="O27" i="1"/>
  <c r="L22" i="3"/>
  <c r="M17" i="3"/>
  <c r="AN2" i="7" s="1"/>
  <c r="M15" i="3"/>
  <c r="AL2" i="7" s="1"/>
  <c r="J21" i="2"/>
  <c r="L17" i="2"/>
  <c r="I14" i="2"/>
  <c r="M12" i="2"/>
  <c r="O2" i="7" s="1"/>
  <c r="S73" i="1"/>
  <c r="FB60" i="20" s="1"/>
  <c r="P70" i="1"/>
  <c r="R65" i="1"/>
  <c r="O62" i="1"/>
  <c r="S53" i="1"/>
  <c r="Q51" i="1"/>
  <c r="L17" i="3"/>
  <c r="M9" i="3"/>
  <c r="AF2" i="7" s="1"/>
  <c r="I21" i="2"/>
  <c r="K17" i="2"/>
  <c r="L12" i="2"/>
  <c r="S82" i="1"/>
  <c r="R73" i="1"/>
  <c r="O70" i="1"/>
  <c r="Q65" i="1"/>
  <c r="S61" i="1"/>
  <c r="AV16" i="21" s="1"/>
  <c r="R53" i="1"/>
  <c r="P51" i="1"/>
  <c r="C26" i="39" s="1"/>
  <c r="P41" i="1"/>
  <c r="O32" i="1"/>
  <c r="P27" i="1"/>
  <c r="S24" i="1"/>
  <c r="F34" i="39" s="1"/>
  <c r="L9" i="3"/>
  <c r="M20" i="2"/>
  <c r="W2" i="7" s="1"/>
  <c r="J17" i="2"/>
  <c r="K12" i="2"/>
  <c r="I10" i="2"/>
  <c r="R82" i="1"/>
  <c r="K12" i="9" s="1"/>
  <c r="K14" i="9" s="1"/>
  <c r="Q73" i="1"/>
  <c r="O71" i="1"/>
  <c r="S69" i="1"/>
  <c r="FB52" i="20" s="1"/>
  <c r="P65" i="1"/>
  <c r="R61" i="1"/>
  <c r="S55" i="1"/>
  <c r="BY2" i="7" s="1"/>
  <c r="Q53" i="1"/>
  <c r="O51" i="1"/>
  <c r="B26" i="39" s="1"/>
  <c r="S31" i="1"/>
  <c r="F33" i="39" s="1"/>
  <c r="R24" i="1"/>
  <c r="E34" i="39" s="1"/>
  <c r="M8" i="3"/>
  <c r="AE2" i="7" s="1"/>
  <c r="K22" i="2"/>
  <c r="J15" i="2"/>
  <c r="C18" i="39" s="1"/>
  <c r="L20" i="2"/>
  <c r="I17" i="2"/>
  <c r="M15" i="2"/>
  <c r="F18" i="39" s="1"/>
  <c r="J12" i="2"/>
  <c r="P73" i="1"/>
  <c r="R69" i="1"/>
  <c r="O65" i="1"/>
  <c r="S63" i="1"/>
  <c r="Q61" i="1"/>
  <c r="S56" i="1"/>
  <c r="R55" i="1"/>
  <c r="P53" i="1"/>
  <c r="C36" i="39" s="1"/>
  <c r="S50" i="1"/>
  <c r="F25" i="39" s="1"/>
  <c r="S40" i="1"/>
  <c r="T63" i="20" s="1"/>
  <c r="R31" i="1"/>
  <c r="E33" i="39" s="1"/>
  <c r="S26" i="1"/>
  <c r="Q24" i="1"/>
  <c r="M14" i="3"/>
  <c r="AK2" i="7" s="1"/>
  <c r="M22" i="2"/>
  <c r="Y2" i="7" s="1"/>
  <c r="K20" i="2"/>
  <c r="L15" i="2"/>
  <c r="E18" i="39" s="1"/>
  <c r="I12" i="2"/>
  <c r="S85" i="1"/>
  <c r="CU2" i="7" s="1"/>
  <c r="O73" i="1"/>
  <c r="Q69" i="1"/>
  <c r="R63" i="1"/>
  <c r="D8" i="37" s="1"/>
  <c r="P61" i="1"/>
  <c r="Q55" i="1"/>
  <c r="O53" i="1"/>
  <c r="B36" i="39" s="1"/>
  <c r="R50" i="1"/>
  <c r="E25" i="39" s="1"/>
  <c r="R40" i="1"/>
  <c r="S33" i="1"/>
  <c r="T49" i="20" s="1"/>
  <c r="Q31" i="1"/>
  <c r="D33" i="39" s="1"/>
  <c r="R26" i="1"/>
  <c r="P24" i="1"/>
  <c r="C34" i="39" s="1"/>
  <c r="O24" i="1"/>
  <c r="B34" i="39" s="1"/>
  <c r="I20" i="2"/>
  <c r="L22" i="2"/>
  <c r="J20" i="2"/>
  <c r="K15" i="2"/>
  <c r="D18" i="39" s="1"/>
  <c r="M11" i="2"/>
  <c r="N2" i="7" s="1"/>
  <c r="M6" i="2"/>
  <c r="F6" i="39" s="1"/>
  <c r="F3" i="44" s="1"/>
  <c r="O82" i="1"/>
  <c r="N12" i="9" s="1"/>
  <c r="N14" i="9" s="1"/>
  <c r="S72" i="1"/>
  <c r="FB56" i="20" s="1"/>
  <c r="P69" i="1"/>
  <c r="Q63" i="1"/>
  <c r="O61" i="1"/>
  <c r="P55" i="1"/>
  <c r="S52" i="1"/>
  <c r="Q50" i="1"/>
  <c r="D25" i="39" s="1"/>
  <c r="Q40" i="1"/>
  <c r="R33" i="1"/>
  <c r="P31" i="1"/>
  <c r="C33" i="39" s="1"/>
  <c r="Q26" i="1"/>
  <c r="M25" i="2"/>
  <c r="F14" i="39" s="1"/>
  <c r="J22" i="2"/>
  <c r="M19" i="2"/>
  <c r="V2" i="7" s="1"/>
  <c r="I15" i="2"/>
  <c r="B18" i="39" s="1"/>
  <c r="K11" i="2"/>
  <c r="K6" i="2"/>
  <c r="D6" i="39" s="1"/>
  <c r="D3" i="44" s="1"/>
  <c r="Q72" i="1"/>
  <c r="O63" i="1"/>
  <c r="R60" i="1"/>
  <c r="S54" i="1"/>
  <c r="Q52" i="1"/>
  <c r="O50" i="1"/>
  <c r="B25" i="39" s="1"/>
  <c r="O40" i="1"/>
  <c r="S37" i="1"/>
  <c r="P33" i="1"/>
  <c r="O26" i="1"/>
  <c r="R23" i="1"/>
  <c r="M23" i="3"/>
  <c r="AT2" i="7" s="1"/>
  <c r="L25" i="2"/>
  <c r="E14" i="39" s="1"/>
  <c r="I22" i="2"/>
  <c r="L19" i="2"/>
  <c r="M14" i="2"/>
  <c r="Q2" i="7" s="1"/>
  <c r="J11" i="2"/>
  <c r="J6" i="2"/>
  <c r="C6" i="39" s="1"/>
  <c r="C3" i="44" s="1"/>
  <c r="P72" i="1"/>
  <c r="S62" i="1"/>
  <c r="Q60" i="1"/>
  <c r="R54" i="1"/>
  <c r="P52" i="1"/>
  <c r="R37" i="1"/>
  <c r="O33" i="1"/>
  <c r="Q23" i="1"/>
  <c r="K29" i="3" s="1"/>
  <c r="L23" i="3"/>
  <c r="M16" i="3"/>
  <c r="AM2" i="7" s="1"/>
  <c r="K25" i="2"/>
  <c r="D14" i="39" s="1"/>
  <c r="M21" i="2"/>
  <c r="X2" i="7" s="1"/>
  <c r="K19" i="2"/>
  <c r="L14" i="2"/>
  <c r="I11" i="2"/>
  <c r="I6" i="2"/>
  <c r="B6" i="39" s="1"/>
  <c r="S84" i="1"/>
  <c r="CT2" i="7" s="1"/>
  <c r="O72" i="1"/>
  <c r="S70" i="1"/>
  <c r="FB54" i="20" s="1"/>
  <c r="R62" i="1"/>
  <c r="P60" i="1"/>
  <c r="Q54" i="1"/>
  <c r="O52" i="1"/>
  <c r="Q37" i="1"/>
  <c r="S32" i="1"/>
  <c r="BI2" i="7" s="1"/>
  <c r="P23" i="1"/>
  <c r="J29" i="3" s="1"/>
  <c r="L16" i="3"/>
  <c r="M10" i="3"/>
  <c r="AG2" i="7" s="1"/>
  <c r="O60" i="1"/>
  <c r="S60" i="1"/>
  <c r="AG16" i="21" s="1"/>
  <c r="R32" i="1"/>
  <c r="Q62" i="1"/>
  <c r="R72" i="1"/>
  <c r="Q82" i="1"/>
  <c r="L12" i="9" s="1"/>
  <c r="L14" i="9" s="1"/>
  <c r="Q56" i="1"/>
  <c r="S71" i="1"/>
  <c r="FB58" i="20" s="1"/>
  <c r="J25" i="2"/>
  <c r="C14" i="39" s="1"/>
  <c r="P83" i="1"/>
  <c r="C24" i="39" s="1"/>
  <c r="J19" i="2"/>
  <c r="L24" i="3"/>
  <c r="O83" i="1"/>
  <c r="B24" i="39" s="1"/>
  <c r="L6" i="2"/>
  <c r="E6" i="39" s="1"/>
  <c r="E3" i="44" s="1"/>
  <c r="L21" i="2"/>
  <c r="M24" i="3"/>
  <c r="AU2" i="7" s="1"/>
  <c r="P82" i="1"/>
  <c r="M12" i="9" s="1"/>
  <c r="M14" i="9" s="1"/>
  <c r="R56" i="1"/>
  <c r="D7" i="37" s="1"/>
  <c r="Q33" i="1"/>
  <c r="P63" i="1"/>
  <c r="P50" i="1"/>
  <c r="C25" i="39" s="1"/>
  <c r="O69" i="1"/>
  <c r="J10" i="2"/>
  <c r="K16" i="2"/>
  <c r="O31" i="1"/>
  <c r="B33" i="39" s="1"/>
  <c r="P56" i="1"/>
  <c r="S51" i="1"/>
  <c r="R70" i="1"/>
  <c r="K10" i="2"/>
  <c r="S41" i="1"/>
  <c r="C6" i="37" s="1"/>
  <c r="S23" i="1"/>
  <c r="S27" i="1"/>
  <c r="P40" i="1"/>
  <c r="I29" i="3"/>
  <c r="P37" i="1"/>
  <c r="R52" i="1"/>
  <c r="P26" i="1"/>
  <c r="P54" i="1"/>
  <c r="M10" i="2"/>
  <c r="I25" i="2"/>
  <c r="B14" i="39" s="1"/>
  <c r="AE39" i="13"/>
  <c r="H176" i="4"/>
  <c r="H83" i="6"/>
  <c r="H131" i="6"/>
  <c r="K3" i="13"/>
  <c r="H127" i="4"/>
  <c r="K5" i="13"/>
  <c r="H22" i="6"/>
  <c r="H118" i="6"/>
  <c r="C7" i="3"/>
  <c r="H116" i="4"/>
  <c r="H156" i="4"/>
  <c r="H64" i="4"/>
  <c r="C2" i="7"/>
  <c r="H119" i="6"/>
  <c r="H47" i="6"/>
  <c r="H237" i="4"/>
  <c r="H177" i="4"/>
  <c r="H117" i="4"/>
  <c r="H54" i="4"/>
  <c r="H107" i="6"/>
  <c r="H35" i="6"/>
  <c r="H227" i="4"/>
  <c r="H167" i="4"/>
  <c r="H107" i="4"/>
  <c r="H44" i="4"/>
  <c r="H95" i="6"/>
  <c r="H23" i="6"/>
  <c r="H217" i="4"/>
  <c r="H97" i="4"/>
  <c r="H84" i="4"/>
  <c r="H24" i="4"/>
  <c r="H71" i="6"/>
  <c r="H14" i="5"/>
  <c r="H197" i="4"/>
  <c r="H137" i="4"/>
  <c r="G81" i="1"/>
  <c r="H157" i="4" s="1"/>
  <c r="G4" i="2"/>
  <c r="L16" i="2"/>
  <c r="H63" i="4"/>
  <c r="H236" i="4"/>
  <c r="C28" i="9"/>
  <c r="K58" i="9"/>
  <c r="BL57" i="11"/>
  <c r="AP57" i="11"/>
  <c r="T67" i="11"/>
  <c r="H14" i="4"/>
  <c r="G49" i="1"/>
  <c r="H4" i="6"/>
  <c r="H59" i="6"/>
  <c r="AE13" i="11"/>
  <c r="H3" i="4"/>
  <c r="H96" i="4"/>
  <c r="H147" i="4"/>
  <c r="D27" i="9"/>
  <c r="C18" i="9"/>
  <c r="H33" i="4"/>
  <c r="H82" i="6"/>
  <c r="H3" i="6"/>
  <c r="H206" i="4"/>
  <c r="H146" i="4"/>
  <c r="H83" i="4"/>
  <c r="H23" i="4"/>
  <c r="H70" i="6"/>
  <c r="H13" i="5"/>
  <c r="H196" i="4"/>
  <c r="H136" i="4"/>
  <c r="H73" i="4"/>
  <c r="H13" i="4"/>
  <c r="H130" i="6"/>
  <c r="H58" i="6"/>
  <c r="H3" i="5"/>
  <c r="H186" i="4"/>
  <c r="H126" i="4"/>
  <c r="H53" i="4"/>
  <c r="H106" i="6"/>
  <c r="H34" i="6"/>
  <c r="H226" i="4"/>
  <c r="H166" i="4"/>
  <c r="H106" i="4"/>
  <c r="S21" i="1"/>
  <c r="AK1" i="20" s="1"/>
  <c r="H4" i="4"/>
  <c r="H187" i="4"/>
  <c r="G50" i="9"/>
  <c r="BA59" i="11"/>
  <c r="BL59" i="11" s="1"/>
  <c r="AP59" i="11"/>
  <c r="B18" i="9"/>
  <c r="T39" i="11"/>
  <c r="D24" i="9"/>
  <c r="D26" i="9" s="1"/>
  <c r="D10" i="39" l="1"/>
  <c r="E10" i="39"/>
  <c r="E11" i="39" s="1"/>
  <c r="F10" i="39"/>
  <c r="C10" i="39"/>
  <c r="B10" i="39"/>
  <c r="C22" i="8"/>
  <c r="D26" i="39"/>
  <c r="D50" i="39" s="1"/>
  <c r="F36" i="39"/>
  <c r="B7" i="38"/>
  <c r="D7" i="38" s="1"/>
  <c r="D22" i="8"/>
  <c r="E26" i="39"/>
  <c r="E50" i="39" s="1"/>
  <c r="T11" i="20"/>
  <c r="B5" i="38"/>
  <c r="E5" i="39"/>
  <c r="E2" i="44" s="1"/>
  <c r="A14" i="44" s="1"/>
  <c r="S12" i="34"/>
  <c r="S13" i="36"/>
  <c r="S12" i="35"/>
  <c r="C55" i="39"/>
  <c r="C50" i="39"/>
  <c r="E36" i="39"/>
  <c r="B13" i="38"/>
  <c r="D13" i="38" s="1"/>
  <c r="C7" i="38"/>
  <c r="B50" i="39"/>
  <c r="D36" i="39"/>
  <c r="C13" i="38"/>
  <c r="F18" i="9"/>
  <c r="R16" i="21"/>
  <c r="F26" i="39"/>
  <c r="F50" i="39" s="1"/>
  <c r="B55" i="39"/>
  <c r="C4" i="37"/>
  <c r="B4" i="38"/>
  <c r="D34" i="39"/>
  <c r="C11" i="38"/>
  <c r="B11" i="38"/>
  <c r="C5" i="38"/>
  <c r="BZ2" i="7"/>
  <c r="C7" i="37"/>
  <c r="CF2" i="7"/>
  <c r="C8" i="37"/>
  <c r="D9" i="37" s="1"/>
  <c r="D55" i="39"/>
  <c r="A36" i="44"/>
  <c r="A23" i="44"/>
  <c r="B3" i="44"/>
  <c r="G7" i="39"/>
  <c r="M6" i="39"/>
  <c r="G3" i="44" s="1"/>
  <c r="N6" i="39"/>
  <c r="H3" i="44" s="1"/>
  <c r="CR2" i="7"/>
  <c r="J12" i="9"/>
  <c r="EZ33" i="20" s="1"/>
  <c r="FB35" i="20" s="1"/>
  <c r="G12" i="34"/>
  <c r="G13" i="36"/>
  <c r="G12" i="35"/>
  <c r="E21" i="1"/>
  <c r="I7" i="3"/>
  <c r="M2" i="7"/>
  <c r="J7" i="3"/>
  <c r="C7" i="8"/>
  <c r="BE36" i="21"/>
  <c r="AR36" i="21"/>
  <c r="AR2" i="7"/>
  <c r="AJ21" i="22"/>
  <c r="Q83" i="1"/>
  <c r="D24" i="39" s="1"/>
  <c r="J8" i="2"/>
  <c r="C8" i="39" s="1"/>
  <c r="I8" i="2"/>
  <c r="B8" i="39" s="1"/>
  <c r="D30" i="3"/>
  <c r="C30" i="3"/>
  <c r="D10" i="8"/>
  <c r="C10" i="8"/>
  <c r="R83" i="1"/>
  <c r="E24" i="39" s="1"/>
  <c r="G30" i="3"/>
  <c r="F30" i="3"/>
  <c r="E30" i="3"/>
  <c r="D28" i="9"/>
  <c r="F28" i="9" s="1"/>
  <c r="EZ13" i="20"/>
  <c r="T19" i="20"/>
  <c r="AP19" i="20" s="1"/>
  <c r="EZ17" i="11"/>
  <c r="EZ21" i="11" s="1"/>
  <c r="BV2" i="7"/>
  <c r="AM22" i="21"/>
  <c r="I61" i="13"/>
  <c r="T79" i="20"/>
  <c r="I18" i="3"/>
  <c r="B52" i="39" s="1"/>
  <c r="I25" i="3"/>
  <c r="B53" i="39" s="1"/>
  <c r="K25" i="3"/>
  <c r="D53" i="39" s="1"/>
  <c r="BL63" i="11"/>
  <c r="BA75" i="11"/>
  <c r="BA77" i="11" s="1"/>
  <c r="K18" i="3"/>
  <c r="D52" i="39" s="1"/>
  <c r="J25" i="3"/>
  <c r="C53" i="39" s="1"/>
  <c r="EZ15" i="20"/>
  <c r="G24" i="4"/>
  <c r="G34" i="4"/>
  <c r="G84" i="4"/>
  <c r="G117" i="4"/>
  <c r="F81" i="1"/>
  <c r="G157" i="4" s="1"/>
  <c r="G207" i="4"/>
  <c r="G237" i="4"/>
  <c r="G54" i="4"/>
  <c r="G147" i="4"/>
  <c r="G177" i="4"/>
  <c r="F4" i="2"/>
  <c r="L4" i="2" s="1"/>
  <c r="G4" i="6"/>
  <c r="G47" i="6"/>
  <c r="G137" i="4"/>
  <c r="G74" i="4"/>
  <c r="G14" i="4"/>
  <c r="G83" i="6"/>
  <c r="G119" i="6"/>
  <c r="G131" i="6"/>
  <c r="G23" i="6"/>
  <c r="G44" i="4"/>
  <c r="G4" i="4"/>
  <c r="F49" i="1"/>
  <c r="G107" i="4"/>
  <c r="G64" i="4"/>
  <c r="G167" i="4"/>
  <c r="G95" i="6"/>
  <c r="G187" i="4"/>
  <c r="G14" i="5"/>
  <c r="G4" i="5"/>
  <c r="R21" i="1"/>
  <c r="R81" i="1" s="1"/>
  <c r="G127" i="4"/>
  <c r="G197" i="4"/>
  <c r="G227" i="4"/>
  <c r="G97" i="4"/>
  <c r="G35" i="6"/>
  <c r="G217" i="4"/>
  <c r="G71" i="6"/>
  <c r="G107" i="6"/>
  <c r="G59" i="6"/>
  <c r="J28" i="3"/>
  <c r="BL63" i="20"/>
  <c r="AP63" i="20"/>
  <c r="T13" i="20"/>
  <c r="C22" i="21"/>
  <c r="K28" i="3"/>
  <c r="C16" i="21"/>
  <c r="FB66" i="20"/>
  <c r="J18" i="3"/>
  <c r="C52" i="39" s="1"/>
  <c r="CE2" i="7"/>
  <c r="BK16" i="21"/>
  <c r="BL49" i="20"/>
  <c r="AP49" i="20"/>
  <c r="C28" i="21"/>
  <c r="AR20" i="23" s="1"/>
  <c r="AE36" i="21"/>
  <c r="K7" i="3"/>
  <c r="P30" i="1"/>
  <c r="P34" i="1" s="1"/>
  <c r="EZ11" i="20"/>
  <c r="BE22" i="21"/>
  <c r="F167" i="4"/>
  <c r="F83" i="6"/>
  <c r="F107" i="4"/>
  <c r="F4" i="4"/>
  <c r="F34" i="4"/>
  <c r="F24" i="4"/>
  <c r="F4" i="6"/>
  <c r="F237" i="4"/>
  <c r="F207" i="4"/>
  <c r="D21" i="1"/>
  <c r="F74" i="4"/>
  <c r="F177" i="4"/>
  <c r="F147" i="4"/>
  <c r="F44" i="4"/>
  <c r="F117" i="4"/>
  <c r="F59" i="6"/>
  <c r="F131" i="6"/>
  <c r="F54" i="4"/>
  <c r="F137" i="4"/>
  <c r="F107" i="6"/>
  <c r="F227" i="4"/>
  <c r="E49" i="1"/>
  <c r="Q30" i="1"/>
  <c r="Q34" i="1" s="1"/>
  <c r="P59" i="1"/>
  <c r="C27" i="39" s="1"/>
  <c r="Q59" i="1"/>
  <c r="D27" i="39" s="1"/>
  <c r="O59" i="1"/>
  <c r="B27" i="39" s="1"/>
  <c r="O30" i="1"/>
  <c r="O34" i="1" s="1"/>
  <c r="D9" i="2"/>
  <c r="D13" i="2" s="1"/>
  <c r="L8" i="2"/>
  <c r="E8" i="39" s="1"/>
  <c r="F9" i="2"/>
  <c r="F13" i="2" s="1"/>
  <c r="M8" i="2"/>
  <c r="F8" i="39" s="1"/>
  <c r="G9" i="2"/>
  <c r="G13" i="2" s="1"/>
  <c r="L25" i="3"/>
  <c r="E53" i="39" s="1"/>
  <c r="O74" i="1"/>
  <c r="B28" i="39" s="1"/>
  <c r="B31" i="39" s="1"/>
  <c r="B9" i="44" s="1"/>
  <c r="O57" i="1"/>
  <c r="P57" i="1"/>
  <c r="P74" i="1"/>
  <c r="C28" i="39" s="1"/>
  <c r="C31" i="39" s="1"/>
  <c r="C9" i="44" s="1"/>
  <c r="R74" i="1"/>
  <c r="E28" i="39" s="1"/>
  <c r="L18" i="3"/>
  <c r="E52" i="39" s="1"/>
  <c r="BJ2" i="7"/>
  <c r="BT2" i="7"/>
  <c r="E21" i="8"/>
  <c r="S57" i="1"/>
  <c r="CA2" i="7" s="1"/>
  <c r="T75" i="11"/>
  <c r="BL67" i="11"/>
  <c r="AP67" i="11"/>
  <c r="L29" i="3"/>
  <c r="D16" i="8"/>
  <c r="C4" i="9"/>
  <c r="D14" i="9" s="1"/>
  <c r="E24" i="9" s="1"/>
  <c r="C4" i="8"/>
  <c r="K7" i="2"/>
  <c r="CD2" i="7"/>
  <c r="CS2" i="7"/>
  <c r="E20" i="8"/>
  <c r="E10" i="8"/>
  <c r="R2" i="7"/>
  <c r="C21" i="8"/>
  <c r="Q57" i="1"/>
  <c r="AL61" i="13"/>
  <c r="J7" i="2"/>
  <c r="R57" i="1"/>
  <c r="D21" i="8"/>
  <c r="AJ2" i="7"/>
  <c r="M18" i="3"/>
  <c r="F52" i="39" s="1"/>
  <c r="CO2" i="7"/>
  <c r="CL2" i="7"/>
  <c r="AE39" i="11"/>
  <c r="AG81" i="11" s="1"/>
  <c r="FB38" i="11" s="1"/>
  <c r="FB42" i="11" s="1"/>
  <c r="BA13" i="11"/>
  <c r="AP13" i="11"/>
  <c r="CM2" i="7"/>
  <c r="CK2" i="7"/>
  <c r="S74" i="1"/>
  <c r="F28" i="39" s="1"/>
  <c r="F30" i="39" s="1"/>
  <c r="F8" i="44" s="1"/>
  <c r="E4" i="8"/>
  <c r="E4" i="9"/>
  <c r="I2" i="7"/>
  <c r="M7" i="2"/>
  <c r="J2" i="7" s="1"/>
  <c r="CC2" i="7"/>
  <c r="S59" i="1"/>
  <c r="F27" i="39" s="1"/>
  <c r="D4" i="9"/>
  <c r="E14" i="9" s="1"/>
  <c r="L7" i="2"/>
  <c r="D4" i="8"/>
  <c r="I7" i="2"/>
  <c r="C16" i="8"/>
  <c r="BW2" i="7"/>
  <c r="M25" i="3"/>
  <c r="F53" i="39" s="1"/>
  <c r="AP2" i="7"/>
  <c r="G5" i="3"/>
  <c r="E3" i="9" s="1"/>
  <c r="M4" i="2"/>
  <c r="J49" i="9"/>
  <c r="J58" i="9" s="1"/>
  <c r="AE17" i="11"/>
  <c r="G53" i="9"/>
  <c r="E22" i="8"/>
  <c r="BU2" i="7"/>
  <c r="AB2" i="7"/>
  <c r="M7" i="3"/>
  <c r="AD2" i="7" s="1"/>
  <c r="E7" i="8"/>
  <c r="C17" i="8"/>
  <c r="C7" i="9"/>
  <c r="E17" i="8"/>
  <c r="E7" i="9"/>
  <c r="BB2" i="7"/>
  <c r="E16" i="8"/>
  <c r="M29" i="3"/>
  <c r="BA2" i="7"/>
  <c r="BD2" i="7"/>
  <c r="BP2" i="7"/>
  <c r="J10" i="9"/>
  <c r="L7" i="3"/>
  <c r="D7" i="8"/>
  <c r="BX2" i="7"/>
  <c r="CN2" i="7"/>
  <c r="D7" i="9"/>
  <c r="D17" i="8"/>
  <c r="S49" i="1"/>
  <c r="S81" i="1"/>
  <c r="R59" i="1"/>
  <c r="E27" i="39" s="1"/>
  <c r="R30" i="1"/>
  <c r="BH2" i="7"/>
  <c r="S30" i="1"/>
  <c r="T47" i="20" s="1"/>
  <c r="D5" i="38" l="1"/>
  <c r="F32" i="39"/>
  <c r="F31" i="39"/>
  <c r="F9" i="44" s="1"/>
  <c r="A28" i="44"/>
  <c r="C5" i="39"/>
  <c r="C2" i="44" s="1"/>
  <c r="Q12" i="34"/>
  <c r="Q13" i="36"/>
  <c r="Q12" i="35"/>
  <c r="A32" i="44"/>
  <c r="A17" i="44"/>
  <c r="A29" i="44"/>
  <c r="A19" i="44"/>
  <c r="A31" i="44"/>
  <c r="C30" i="39"/>
  <c r="C8" i="44" s="1"/>
  <c r="C32" i="39"/>
  <c r="D5" i="39"/>
  <c r="D2" i="44" s="1"/>
  <c r="R12" i="34"/>
  <c r="R12" i="35"/>
  <c r="R13" i="36"/>
  <c r="F84" i="4"/>
  <c r="F71" i="6"/>
  <c r="C4" i="38"/>
  <c r="B10" i="38"/>
  <c r="D4" i="37"/>
  <c r="C12" i="37" s="1"/>
  <c r="D11" i="38"/>
  <c r="F97" i="4"/>
  <c r="F64" i="4"/>
  <c r="E31" i="39"/>
  <c r="E9" i="44" s="1"/>
  <c r="E30" i="39"/>
  <c r="E8" i="44" s="1"/>
  <c r="E32" i="39"/>
  <c r="B32" i="39"/>
  <c r="C11" i="39"/>
  <c r="B30" i="39"/>
  <c r="B8" i="44" s="1"/>
  <c r="G11" i="39"/>
  <c r="F11" i="39"/>
  <c r="F14" i="5"/>
  <c r="A13" i="44"/>
  <c r="D11" i="39"/>
  <c r="C9" i="39"/>
  <c r="G9" i="39"/>
  <c r="F9" i="39"/>
  <c r="A27" i="44"/>
  <c r="E12" i="34"/>
  <c r="E13" i="36"/>
  <c r="E12" i="35"/>
  <c r="F12" i="34"/>
  <c r="F13" i="36"/>
  <c r="F12" i="35"/>
  <c r="F187" i="4"/>
  <c r="F95" i="6"/>
  <c r="E81" i="1"/>
  <c r="F157" i="4" s="1"/>
  <c r="F23" i="6"/>
  <c r="F197" i="4"/>
  <c r="F14" i="4"/>
  <c r="F47" i="6"/>
  <c r="F127" i="4"/>
  <c r="F35" i="6"/>
  <c r="F217" i="4"/>
  <c r="E4" i="2"/>
  <c r="F4" i="5"/>
  <c r="Q21" i="1"/>
  <c r="Q81" i="1" s="1"/>
  <c r="F119" i="6"/>
  <c r="E71" i="6"/>
  <c r="BR36" i="21"/>
  <c r="F10" i="8"/>
  <c r="AV2" i="7"/>
  <c r="D20" i="8"/>
  <c r="AJ25" i="22"/>
  <c r="C20" i="8"/>
  <c r="K2" i="7"/>
  <c r="L9" i="2"/>
  <c r="L13" i="2" s="1"/>
  <c r="E15" i="39" s="1"/>
  <c r="E16" i="39" s="1"/>
  <c r="E6" i="44" s="1"/>
  <c r="C23" i="8"/>
  <c r="D24" i="8"/>
  <c r="I9" i="2"/>
  <c r="I13" i="2" s="1"/>
  <c r="B15" i="39" s="1"/>
  <c r="B16" i="39" s="1"/>
  <c r="B6" i="44" s="1"/>
  <c r="J9" i="2"/>
  <c r="J13" i="2" s="1"/>
  <c r="C15" i="39" s="1"/>
  <c r="C16" i="39" s="1"/>
  <c r="C6" i="44" s="1"/>
  <c r="AO2" i="7"/>
  <c r="B24" i="2"/>
  <c r="C9" i="2"/>
  <c r="C13" i="2" s="1"/>
  <c r="C24" i="2" s="1"/>
  <c r="E9" i="2"/>
  <c r="E13" i="2" s="1"/>
  <c r="K8" i="2"/>
  <c r="D8" i="39" s="1"/>
  <c r="D9" i="39" s="1"/>
  <c r="G18" i="2"/>
  <c r="G23" i="2" s="1"/>
  <c r="F24" i="2"/>
  <c r="D24" i="2"/>
  <c r="BK61" i="13"/>
  <c r="BL19" i="20"/>
  <c r="D18" i="2"/>
  <c r="D23" i="2" s="1"/>
  <c r="R49" i="1"/>
  <c r="E127" i="4"/>
  <c r="E187" i="4"/>
  <c r="P21" i="1"/>
  <c r="P49" i="1" s="1"/>
  <c r="E59" i="6"/>
  <c r="E147" i="4"/>
  <c r="E4" i="5"/>
  <c r="E107" i="4"/>
  <c r="D49" i="1"/>
  <c r="E167" i="4"/>
  <c r="E97" i="4"/>
  <c r="D81" i="1"/>
  <c r="E157" i="4" s="1"/>
  <c r="E35" i="6"/>
  <c r="E23" i="6"/>
  <c r="E177" i="4"/>
  <c r="E74" i="4"/>
  <c r="F5" i="3"/>
  <c r="D3" i="9" s="1"/>
  <c r="E13" i="9" s="1"/>
  <c r="E95" i="6"/>
  <c r="E117" i="4"/>
  <c r="CO16" i="21"/>
  <c r="AE79" i="20"/>
  <c r="AP79" i="20" s="1"/>
  <c r="EZ17" i="20"/>
  <c r="C19" i="8"/>
  <c r="E24" i="4"/>
  <c r="E64" i="4"/>
  <c r="Q49" i="1"/>
  <c r="E34" i="4"/>
  <c r="E14" i="4"/>
  <c r="E217" i="4"/>
  <c r="T57" i="20"/>
  <c r="BL47" i="20"/>
  <c r="AP47" i="20"/>
  <c r="AP11" i="20"/>
  <c r="BL11" i="20"/>
  <c r="E107" i="6"/>
  <c r="E54" i="4"/>
  <c r="E131" i="6"/>
  <c r="E137" i="4"/>
  <c r="E5" i="3"/>
  <c r="C3" i="9" s="1"/>
  <c r="C47" i="9" s="1"/>
  <c r="D4" i="2"/>
  <c r="E237" i="4"/>
  <c r="E44" i="4"/>
  <c r="E47" i="6"/>
  <c r="K4" i="2"/>
  <c r="C3" i="8" s="1"/>
  <c r="C15" i="8" s="1"/>
  <c r="C27" i="8" s="1"/>
  <c r="E227" i="4"/>
  <c r="E207" i="4"/>
  <c r="E197" i="4"/>
  <c r="C21" i="1"/>
  <c r="E4" i="6"/>
  <c r="E119" i="6"/>
  <c r="E14" i="5"/>
  <c r="E84" i="4"/>
  <c r="E83" i="6"/>
  <c r="E4" i="4"/>
  <c r="F18" i="2"/>
  <c r="F23" i="2" s="1"/>
  <c r="G24" i="2"/>
  <c r="M9" i="2"/>
  <c r="M13" i="2" s="1"/>
  <c r="F15" i="39" s="1"/>
  <c r="E8" i="9"/>
  <c r="G8" i="9" s="1"/>
  <c r="J5" i="9" s="1"/>
  <c r="AE13" i="20" s="1"/>
  <c r="BA39" i="11"/>
  <c r="BL13" i="11"/>
  <c r="E3" i="8"/>
  <c r="E15" i="8" s="1"/>
  <c r="E27" i="8" s="1"/>
  <c r="M5" i="3"/>
  <c r="BG2" i="7"/>
  <c r="S34" i="1"/>
  <c r="BK2" i="7" s="1"/>
  <c r="E19" i="8"/>
  <c r="E47" i="9"/>
  <c r="B34" i="9"/>
  <c r="L28" i="3"/>
  <c r="B6" i="3"/>
  <c r="B11" i="3" s="1"/>
  <c r="B29" i="2"/>
  <c r="BL75" i="11"/>
  <c r="AP75" i="11"/>
  <c r="T77" i="11"/>
  <c r="C8" i="9"/>
  <c r="D17" i="9"/>
  <c r="F4" i="8"/>
  <c r="EZ80" i="11"/>
  <c r="EZ90" i="11"/>
  <c r="D19" i="8"/>
  <c r="R34" i="1"/>
  <c r="AZ2" i="7"/>
  <c r="F7" i="8"/>
  <c r="BA17" i="11"/>
  <c r="BL17" i="11" s="1"/>
  <c r="AP17" i="11"/>
  <c r="D3" i="8"/>
  <c r="D15" i="8" s="1"/>
  <c r="D27" i="8" s="1"/>
  <c r="L5" i="3"/>
  <c r="M28" i="3"/>
  <c r="E17" i="9"/>
  <c r="E18" i="9" s="1"/>
  <c r="G18" i="9" s="1"/>
  <c r="D8" i="9"/>
  <c r="D23" i="8"/>
  <c r="AR3" i="13"/>
  <c r="AP39" i="11"/>
  <c r="CB2" i="7"/>
  <c r="E23" i="8"/>
  <c r="E24" i="8"/>
  <c r="CP2" i="7"/>
  <c r="B5" i="39" l="1"/>
  <c r="B2" i="44" s="1"/>
  <c r="P12" i="34"/>
  <c r="P13" i="36"/>
  <c r="P12" i="35"/>
  <c r="D12" i="37"/>
  <c r="C10" i="38"/>
  <c r="E9" i="39"/>
  <c r="F16" i="39"/>
  <c r="F6" i="44" s="1"/>
  <c r="A16" i="44" s="1"/>
  <c r="A15" i="44"/>
  <c r="D12" i="34"/>
  <c r="D13" i="36"/>
  <c r="D12" i="35"/>
  <c r="D8" i="8"/>
  <c r="D9" i="8" s="1"/>
  <c r="L24" i="2"/>
  <c r="L18" i="2"/>
  <c r="L23" i="2" s="1"/>
  <c r="D14" i="4"/>
  <c r="D34" i="8"/>
  <c r="AR34" i="21"/>
  <c r="I24" i="2"/>
  <c r="B12" i="39" s="1"/>
  <c r="I18" i="2"/>
  <c r="I23" i="2" s="1"/>
  <c r="J18" i="2"/>
  <c r="J23" i="2" s="1"/>
  <c r="J24" i="2"/>
  <c r="C12" i="39" s="1"/>
  <c r="K9" i="2"/>
  <c r="K13" i="2" s="1"/>
  <c r="C18" i="2"/>
  <c r="C23" i="2" s="1"/>
  <c r="C29" i="2" s="1"/>
  <c r="E18" i="2"/>
  <c r="E23" i="2" s="1"/>
  <c r="E24" i="2"/>
  <c r="G6" i="3"/>
  <c r="G11" i="3" s="1"/>
  <c r="M11" i="3" s="1"/>
  <c r="AH2" i="7" s="1"/>
  <c r="G29" i="2"/>
  <c r="D6" i="3"/>
  <c r="D11" i="3" s="1"/>
  <c r="J11" i="3" s="1"/>
  <c r="F29" i="2"/>
  <c r="D29" i="2"/>
  <c r="D47" i="9"/>
  <c r="P81" i="1"/>
  <c r="D107" i="4"/>
  <c r="D44" i="4"/>
  <c r="D237" i="4"/>
  <c r="D147" i="4"/>
  <c r="C34" i="9"/>
  <c r="C57" i="9" s="1"/>
  <c r="D227" i="4"/>
  <c r="D177" i="4"/>
  <c r="D83" i="6"/>
  <c r="D137" i="4"/>
  <c r="D197" i="4"/>
  <c r="D64" i="4"/>
  <c r="C49" i="1"/>
  <c r="D24" i="4"/>
  <c r="D74" i="4"/>
  <c r="B21" i="1"/>
  <c r="D167" i="4"/>
  <c r="D84" i="4"/>
  <c r="K5" i="3"/>
  <c r="D47" i="6"/>
  <c r="D4" i="4"/>
  <c r="I56" i="21"/>
  <c r="AR17" i="23"/>
  <c r="BA79" i="20"/>
  <c r="BL79" i="20" s="1"/>
  <c r="D4" i="6"/>
  <c r="D14" i="5"/>
  <c r="D107" i="6"/>
  <c r="D119" i="6"/>
  <c r="D71" i="6"/>
  <c r="D34" i="4"/>
  <c r="D54" i="4"/>
  <c r="D127" i="4"/>
  <c r="D5" i="3"/>
  <c r="B3" i="9" s="1"/>
  <c r="C13" i="9" s="1"/>
  <c r="C81" i="1"/>
  <c r="D157" i="4" s="1"/>
  <c r="C4" i="2"/>
  <c r="D217" i="4"/>
  <c r="D4" i="5"/>
  <c r="D187" i="4"/>
  <c r="D97" i="4"/>
  <c r="J4" i="2"/>
  <c r="J5" i="3" s="1"/>
  <c r="D207" i="4"/>
  <c r="D23" i="6"/>
  <c r="D59" i="6"/>
  <c r="D35" i="6"/>
  <c r="D95" i="6"/>
  <c r="D131" i="6"/>
  <c r="BA13" i="20"/>
  <c r="AE39" i="20"/>
  <c r="AP13" i="20"/>
  <c r="BE34" i="21"/>
  <c r="AJ22" i="22"/>
  <c r="AP57" i="20"/>
  <c r="BL57" i="20"/>
  <c r="D13" i="9"/>
  <c r="D34" i="9" s="1"/>
  <c r="L3" i="9" s="1"/>
  <c r="O21" i="1"/>
  <c r="O81" i="1" s="1"/>
  <c r="D117" i="4"/>
  <c r="L2" i="7"/>
  <c r="F6" i="3"/>
  <c r="F11" i="3" s="1"/>
  <c r="L11" i="3" s="1"/>
  <c r="P2" i="7"/>
  <c r="E8" i="8"/>
  <c r="M18" i="2"/>
  <c r="AJ23" i="22" s="1"/>
  <c r="M24" i="2"/>
  <c r="F12" i="39" s="1"/>
  <c r="B57" i="9"/>
  <c r="J3" i="9"/>
  <c r="J48" i="9" s="1"/>
  <c r="AY2" i="7"/>
  <c r="BC81" i="11"/>
  <c r="FB45" i="11" s="1"/>
  <c r="FB49" i="11" s="1"/>
  <c r="EZ85" i="11" s="1"/>
  <c r="BL39" i="11"/>
  <c r="BL77" i="11"/>
  <c r="AP77" i="11"/>
  <c r="V81" i="11"/>
  <c r="E34" i="8"/>
  <c r="E27" i="9"/>
  <c r="E28" i="9" s="1"/>
  <c r="G28" i="9" s="1"/>
  <c r="D18" i="9"/>
  <c r="O13" i="36" l="1"/>
  <c r="O12" i="35"/>
  <c r="O12" i="34"/>
  <c r="A30" i="44"/>
  <c r="B13" i="39"/>
  <c r="B5" i="44" s="1"/>
  <c r="B38" i="39"/>
  <c r="B39" i="39"/>
  <c r="I6" i="3"/>
  <c r="B17" i="39"/>
  <c r="B19" i="39" s="1"/>
  <c r="B7" i="44" s="1"/>
  <c r="K24" i="2"/>
  <c r="D12" i="39" s="1"/>
  <c r="D15" i="39"/>
  <c r="D16" i="39" s="1"/>
  <c r="D6" i="44" s="1"/>
  <c r="J6" i="3"/>
  <c r="J12" i="3" s="1"/>
  <c r="C45" i="39" s="1"/>
  <c r="C48" i="39" s="1"/>
  <c r="C51" i="39" s="1"/>
  <c r="C17" i="39"/>
  <c r="C19" i="39" s="1"/>
  <c r="C7" i="44" s="1"/>
  <c r="C39" i="39"/>
  <c r="C38" i="39"/>
  <c r="C13" i="39"/>
  <c r="C5" i="44" s="1"/>
  <c r="F39" i="39"/>
  <c r="F38" i="39"/>
  <c r="F13" i="39"/>
  <c r="F5" i="44" s="1"/>
  <c r="D5" i="8"/>
  <c r="D28" i="8" s="1"/>
  <c r="E12" i="39"/>
  <c r="AR35" i="21"/>
  <c r="AR37" i="21" s="1"/>
  <c r="E17" i="39"/>
  <c r="E19" i="39" s="1"/>
  <c r="E7" i="44" s="1"/>
  <c r="C13" i="36"/>
  <c r="C12" i="34"/>
  <c r="C12" i="35"/>
  <c r="D11" i="8"/>
  <c r="D12" i="8" s="1"/>
  <c r="L6" i="3"/>
  <c r="L12" i="3" s="1"/>
  <c r="E45" i="39" s="1"/>
  <c r="E48" i="39" s="1"/>
  <c r="E51" i="39" s="1"/>
  <c r="C197" i="4"/>
  <c r="C8" i="8"/>
  <c r="C9" i="8" s="1"/>
  <c r="AE34" i="21"/>
  <c r="BR34" i="21" s="1"/>
  <c r="K18" i="2"/>
  <c r="K23" i="2" s="1"/>
  <c r="D17" i="39" s="1"/>
  <c r="D19" i="39" s="1"/>
  <c r="D7" i="44" s="1"/>
  <c r="C6" i="3"/>
  <c r="C11" i="3" s="1"/>
  <c r="I11" i="3" s="1"/>
  <c r="E29" i="2"/>
  <c r="E6" i="3"/>
  <c r="E11" i="3" s="1"/>
  <c r="K11" i="3" s="1"/>
  <c r="C23" i="6"/>
  <c r="C14" i="5"/>
  <c r="C71" i="6"/>
  <c r="C34" i="4"/>
  <c r="C24" i="4"/>
  <c r="C157" i="4"/>
  <c r="C237" i="4"/>
  <c r="C97" i="4"/>
  <c r="K3" i="9"/>
  <c r="K48" i="9" s="1"/>
  <c r="C4" i="4"/>
  <c r="C107" i="6"/>
  <c r="C127" i="4"/>
  <c r="O49" i="1"/>
  <c r="C54" i="4"/>
  <c r="C64" i="4"/>
  <c r="G34" i="9"/>
  <c r="B49" i="1"/>
  <c r="C217" i="4"/>
  <c r="C187" i="4"/>
  <c r="C84" i="4"/>
  <c r="C4" i="5"/>
  <c r="C147" i="4"/>
  <c r="C47" i="6"/>
  <c r="C95" i="6"/>
  <c r="C59" i="6"/>
  <c r="C207" i="4"/>
  <c r="B81" i="1"/>
  <c r="C44" i="4"/>
  <c r="C131" i="6"/>
  <c r="C4" i="6"/>
  <c r="B4" i="2"/>
  <c r="B5" i="3" s="1"/>
  <c r="C107" i="4"/>
  <c r="C14" i="4"/>
  <c r="C83" i="6"/>
  <c r="C177" i="4"/>
  <c r="C167" i="4"/>
  <c r="C74" i="4"/>
  <c r="C119" i="6"/>
  <c r="C227" i="4"/>
  <c r="C137" i="4"/>
  <c r="C117" i="4"/>
  <c r="C35" i="6"/>
  <c r="AG81" i="20"/>
  <c r="FB38" i="20" s="1"/>
  <c r="FB42" i="20" s="1"/>
  <c r="B47" i="9"/>
  <c r="C5" i="3"/>
  <c r="I4" i="2"/>
  <c r="I5" i="3" s="1"/>
  <c r="E23" i="9"/>
  <c r="BA39" i="20"/>
  <c r="BL13" i="20"/>
  <c r="U2" i="7"/>
  <c r="M23" i="2"/>
  <c r="F17" i="39" s="1"/>
  <c r="F19" i="39" s="1"/>
  <c r="F7" i="44" s="1"/>
  <c r="E9" i="8"/>
  <c r="F8" i="8"/>
  <c r="U87" i="11"/>
  <c r="BL81" i="11"/>
  <c r="AP81" i="11"/>
  <c r="FA96" i="11"/>
  <c r="B13" i="9"/>
  <c r="E34" i="9"/>
  <c r="M3" i="9" s="1"/>
  <c r="D23" i="9"/>
  <c r="E5" i="8"/>
  <c r="E32" i="8" s="1"/>
  <c r="AA2" i="7"/>
  <c r="C5" i="8" l="1"/>
  <c r="C29" i="8" s="1"/>
  <c r="D29" i="8"/>
  <c r="I12" i="3"/>
  <c r="B45" i="39" s="1"/>
  <c r="B48" i="39" s="1"/>
  <c r="B51" i="39" s="1"/>
  <c r="A18" i="44"/>
  <c r="D39" i="39"/>
  <c r="D38" i="39"/>
  <c r="D13" i="39"/>
  <c r="D5" i="44" s="1"/>
  <c r="D31" i="8"/>
  <c r="D32" i="8"/>
  <c r="D6" i="8"/>
  <c r="K5" i="8"/>
  <c r="E13" i="39"/>
  <c r="E5" i="44" s="1"/>
  <c r="E39" i="39"/>
  <c r="E38" i="39"/>
  <c r="I26" i="3"/>
  <c r="I27" i="3" s="1"/>
  <c r="B54" i="39" s="1"/>
  <c r="C31" i="8"/>
  <c r="C32" i="8"/>
  <c r="C28" i="8"/>
  <c r="C6" i="8"/>
  <c r="J26" i="3"/>
  <c r="J27" i="3" s="1"/>
  <c r="C54" i="39" s="1"/>
  <c r="K6" i="3"/>
  <c r="K12" i="3" s="1"/>
  <c r="D45" i="39" s="1"/>
  <c r="D48" i="39" s="1"/>
  <c r="D51" i="39" s="1"/>
  <c r="C11" i="8"/>
  <c r="C12" i="8" s="1"/>
  <c r="AE35" i="21"/>
  <c r="AE37" i="21" s="1"/>
  <c r="L26" i="3"/>
  <c r="L27" i="3" s="1"/>
  <c r="E54" i="39" s="1"/>
  <c r="EZ90" i="20"/>
  <c r="EZ80" i="20"/>
  <c r="BC81" i="20"/>
  <c r="AJ24" i="22"/>
  <c r="BE35" i="21"/>
  <c r="E6" i="8"/>
  <c r="E31" i="8"/>
  <c r="F5" i="8"/>
  <c r="E29" i="8"/>
  <c r="E28" i="8"/>
  <c r="C23" i="9"/>
  <c r="B23" i="9" s="1"/>
  <c r="F34" i="9"/>
  <c r="N3" i="9" s="1"/>
  <c r="Z2" i="7"/>
  <c r="E11" i="8"/>
  <c r="M6" i="3"/>
  <c r="K26" i="3" l="1"/>
  <c r="K27" i="3" s="1"/>
  <c r="D54" i="39" s="1"/>
  <c r="J30" i="3"/>
  <c r="I30" i="3"/>
  <c r="L30" i="3"/>
  <c r="AJ26" i="22"/>
  <c r="AJ27" i="22" s="1"/>
  <c r="AT12" i="23" s="1"/>
  <c r="BE37" i="21"/>
  <c r="BR35" i="21"/>
  <c r="FB45" i="20"/>
  <c r="FB49" i="20" s="1"/>
  <c r="EZ85" i="20" s="1"/>
  <c r="AC2" i="7"/>
  <c r="M12" i="3"/>
  <c r="F45" i="39" s="1"/>
  <c r="F48" i="39" s="1"/>
  <c r="F51" i="39" s="1"/>
  <c r="E12" i="8"/>
  <c r="F11" i="8"/>
  <c r="K30" i="3" l="1"/>
  <c r="BR37" i="21"/>
  <c r="AE39" i="21" s="1"/>
  <c r="AI2" i="7"/>
  <c r="M26" i="3"/>
  <c r="AW2" i="7" s="1"/>
  <c r="AL61" i="21" l="1"/>
  <c r="M27" i="3"/>
  <c r="F54" i="39" s="1"/>
  <c r="AX2" i="7" l="1"/>
  <c r="M30" i="3"/>
  <c r="P42" i="1" l="1"/>
  <c r="Q42" i="1"/>
  <c r="S42" i="1"/>
  <c r="BQ2" i="7" s="1"/>
  <c r="O42" i="1"/>
  <c r="R42" i="1"/>
  <c r="T67" i="20" l="1"/>
  <c r="T75" i="20" l="1"/>
  <c r="BL67" i="20"/>
  <c r="AP67" i="20"/>
  <c r="BL75" i="20" l="1"/>
  <c r="AP75" i="20"/>
  <c r="Q36" i="1"/>
  <c r="S36" i="1"/>
  <c r="F43" i="1"/>
  <c r="F44" i="1" s="1"/>
  <c r="C43" i="1"/>
  <c r="C44" i="1" s="1"/>
  <c r="P36" i="1"/>
  <c r="E43" i="1" l="1"/>
  <c r="E44" i="1" s="1"/>
  <c r="BM2" i="7"/>
  <c r="E25" i="8"/>
  <c r="G43" i="1"/>
  <c r="G44" i="1" s="1"/>
  <c r="E33" i="8" s="1"/>
  <c r="R36" i="1"/>
  <c r="Q38" i="1"/>
  <c r="Q43" i="1" s="1"/>
  <c r="D33" i="8"/>
  <c r="P38" i="1"/>
  <c r="P43" i="1" s="1"/>
  <c r="S38" i="1"/>
  <c r="T59" i="20"/>
  <c r="O36" i="1"/>
  <c r="D43" i="1"/>
  <c r="D44" i="1" s="1"/>
  <c r="E35" i="8" l="1"/>
  <c r="E36" i="8"/>
  <c r="D25" i="8"/>
  <c r="R38" i="1"/>
  <c r="R43" i="1" s="1"/>
  <c r="AP59" i="20"/>
  <c r="BL59" i="20"/>
  <c r="T77" i="20"/>
  <c r="BN2" i="7"/>
  <c r="S43" i="1"/>
  <c r="O38" i="1"/>
  <c r="O43" i="1" s="1"/>
  <c r="D35" i="8" l="1"/>
  <c r="D36" i="8"/>
  <c r="BR2" i="7"/>
  <c r="BL77" i="20"/>
  <c r="AP77" i="20"/>
  <c r="E67" i="1" l="1"/>
  <c r="E76" i="1" s="1"/>
  <c r="D67" i="1"/>
  <c r="D76" i="1" s="1"/>
  <c r="D77" i="1" l="1"/>
  <c r="D18" i="1" s="1"/>
  <c r="Q64" i="1"/>
  <c r="Q66" i="1" s="1"/>
  <c r="Q67" i="1" s="1"/>
  <c r="P64" i="1"/>
  <c r="P66" i="1" s="1"/>
  <c r="P67" i="1" s="1"/>
  <c r="P76" i="1" s="1"/>
  <c r="S64" i="1"/>
  <c r="G67" i="1"/>
  <c r="G76" i="1" s="1"/>
  <c r="G77" i="1" s="1"/>
  <c r="G18" i="1" s="1"/>
  <c r="R64" i="1"/>
  <c r="R66" i="1" s="1"/>
  <c r="R67" i="1" s="1"/>
  <c r="R76" i="1" s="1"/>
  <c r="F67" i="1"/>
  <c r="O64" i="1"/>
  <c r="O66" i="1" s="1"/>
  <c r="O67" i="1" s="1"/>
  <c r="O76" i="1" s="1"/>
  <c r="C67" i="1"/>
  <c r="S66" i="1"/>
  <c r="CG2" i="7"/>
  <c r="C76" i="1" l="1"/>
  <c r="C77" i="1" s="1"/>
  <c r="C18" i="1" s="1"/>
  <c r="F76" i="1"/>
  <c r="F77" i="1" s="1"/>
  <c r="F18" i="1" s="1"/>
  <c r="S67" i="1"/>
  <c r="CI2" i="7"/>
  <c r="EZ19" i="20"/>
  <c r="EZ21" i="20" s="1"/>
  <c r="S76" i="1" l="1"/>
  <c r="CJ2" i="7"/>
  <c r="CQ2" i="7" l="1"/>
  <c r="B77" i="1" l="1"/>
  <c r="B18" i="1" s="1"/>
  <c r="C33" i="8"/>
  <c r="E87" i="1"/>
  <c r="F33" i="8"/>
  <c r="Q71" i="1"/>
  <c r="Q74" i="1" s="1"/>
  <c r="D28" i="39" s="1"/>
  <c r="D31" i="39" l="1"/>
  <c r="D9" i="44" s="1"/>
  <c r="D32" i="39"/>
  <c r="D30" i="39"/>
  <c r="D8" i="44" s="1"/>
  <c r="E77" i="1"/>
  <c r="E18" i="1" s="1"/>
  <c r="Q76" i="1"/>
  <c r="C24" i="8"/>
  <c r="C34" i="8" l="1"/>
  <c r="C25" i="8"/>
  <c r="C36" i="8" l="1"/>
  <c r="C35" i="8"/>
  <c r="B25" i="9"/>
  <c r="B26" i="9" s="1"/>
  <c r="P25" i="1"/>
  <c r="C35" i="39" s="1"/>
  <c r="C37" i="39" s="1"/>
  <c r="O25" i="1"/>
  <c r="B35" i="39" s="1"/>
  <c r="B37" i="39" s="1"/>
  <c r="S25" i="1"/>
  <c r="D30" i="8"/>
  <c r="Q25" i="1"/>
  <c r="F35" i="39" l="1"/>
  <c r="F37" i="39" s="1"/>
  <c r="B6" i="38"/>
  <c r="D35" i="39"/>
  <c r="D37" i="39" s="1"/>
  <c r="C12" i="38"/>
  <c r="R25" i="1"/>
  <c r="C18" i="8"/>
  <c r="C30" i="8"/>
  <c r="E30" i="8"/>
  <c r="B15" i="9"/>
  <c r="B16" i="9" s="1"/>
  <c r="F16" i="9" s="1"/>
  <c r="C5" i="9"/>
  <c r="E5" i="9"/>
  <c r="E6" i="9" s="1"/>
  <c r="G6" i="9" s="1"/>
  <c r="J4" i="9" s="1"/>
  <c r="T17" i="20"/>
  <c r="T22" i="21"/>
  <c r="E18" i="8"/>
  <c r="BC2" i="7"/>
  <c r="E35" i="39" l="1"/>
  <c r="E37" i="39" s="1"/>
  <c r="B12" i="38"/>
  <c r="D12" i="38" s="1"/>
  <c r="D14" i="38" s="1"/>
  <c r="C6" i="38"/>
  <c r="D6" i="38" s="1"/>
  <c r="D8" i="38" s="1"/>
  <c r="D18" i="8"/>
  <c r="D5" i="9"/>
  <c r="C25" i="9"/>
  <c r="C26" i="9" s="1"/>
  <c r="F26" i="9" s="1"/>
  <c r="C6" i="9"/>
  <c r="D15" i="9"/>
  <c r="G9" i="9"/>
  <c r="BV22" i="21" s="1"/>
  <c r="CR22" i="21" s="1"/>
  <c r="D6" i="9"/>
  <c r="E15" i="9"/>
  <c r="E16" i="9" s="1"/>
  <c r="G16" i="9" s="1"/>
  <c r="G19" i="9" s="1"/>
  <c r="D16" i="9" l="1"/>
  <c r="E25" i="9"/>
  <c r="E26" i="9" s="1"/>
  <c r="G26" i="9" s="1"/>
  <c r="G29" i="9" s="1"/>
  <c r="J14" i="9"/>
  <c r="AE17" i="20"/>
  <c r="AE56" i="21"/>
  <c r="AR19" i="23"/>
  <c r="AR18" i="23" s="1"/>
  <c r="AR21" i="23" s="1"/>
  <c r="AS28" i="21"/>
  <c r="CI28" i="21" s="1"/>
  <c r="BA56" i="21" s="1"/>
  <c r="I61" i="21" l="1"/>
  <c r="BK61" i="21" s="1"/>
  <c r="AJ28" i="22" s="1"/>
  <c r="AT13" i="23" s="1"/>
  <c r="BW56" i="21"/>
  <c r="BA17" i="20"/>
  <c r="BL17" i="20" s="1"/>
  <c r="AP17" i="20"/>
  <c r="G86" i="1"/>
  <c r="G87" i="1" s="1"/>
  <c r="S86" i="1"/>
  <c r="CV2" i="7" l="1"/>
  <c r="S87" i="1"/>
  <c r="CW2" i="7" s="1"/>
  <c r="O28" i="1"/>
  <c r="O29" i="1" s="1"/>
  <c r="O44" i="1" s="1"/>
  <c r="B29" i="39" s="1"/>
  <c r="B40" i="39" s="1"/>
  <c r="P28" i="1"/>
  <c r="P29" i="1" s="1"/>
  <c r="P44" i="1" s="1"/>
  <c r="C29" i="39" s="1"/>
  <c r="C40" i="39" s="1"/>
  <c r="Q28" i="1"/>
  <c r="Q29" i="1" s="1"/>
  <c r="Q44" i="1" s="1"/>
  <c r="D29" i="39" s="1"/>
  <c r="D40" i="39" s="1"/>
  <c r="R28" i="1"/>
  <c r="R29" i="1" s="1"/>
  <c r="R44" i="1" s="1"/>
  <c r="E29" i="39" s="1"/>
  <c r="E40" i="39" s="1"/>
  <c r="S28" i="1"/>
  <c r="S29" i="1" s="1"/>
  <c r="Q77" i="1" l="1"/>
  <c r="P77" i="1"/>
  <c r="S44" i="1"/>
  <c r="F29" i="39" s="1"/>
  <c r="F40" i="39" s="1"/>
  <c r="BF2" i="7"/>
  <c r="O77" i="1"/>
  <c r="R77" i="1"/>
  <c r="T21" i="20"/>
  <c r="T39" i="20" s="1"/>
  <c r="BE2" i="7"/>
  <c r="V81" i="20" l="1"/>
  <c r="BL39" i="20"/>
  <c r="AP39" i="20"/>
  <c r="BS2" i="7"/>
  <c r="S77" i="1"/>
  <c r="AP21" i="20"/>
  <c r="BL21" i="20"/>
  <c r="AP81" i="20" l="1"/>
  <c r="BL81" i="20"/>
  <c r="T51" i="36"/>
  <c r="H51" i="36"/>
  <c r="Q51" i="36"/>
  <c r="E51" i="36"/>
  <c r="F51" i="36"/>
  <c r="R51" i="36"/>
  <c r="D51" i="36"/>
  <c r="P51" i="36"/>
  <c r="C51" i="36"/>
  <c r="O51" i="36"/>
  <c r="G51" i="36"/>
  <c r="S51"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Kinjal Thakker</author>
  </authors>
  <commentList>
    <comment ref="G5" authorId="0" shapeId="0" xr:uid="{118D46BC-1142-4BC9-9AD7-1EEBC0F6CEDB}">
      <text>
        <r>
          <rPr>
            <sz val="10"/>
            <color indexed="81"/>
            <rFont val="Arial"/>
            <family val="2"/>
          </rPr>
          <t xml:space="preserve">Select years from dropdown for forecast </t>
        </r>
        <r>
          <rPr>
            <sz val="9"/>
            <color indexed="81"/>
            <rFont val="Tahoma"/>
            <family val="2"/>
          </rPr>
          <t xml:space="preserve">
</t>
        </r>
      </text>
    </comment>
    <comment ref="H5" authorId="0" shapeId="0" xr:uid="{C0F596C4-2532-4A6B-9228-E2A18938A7CA}">
      <text>
        <r>
          <rPr>
            <sz val="10"/>
            <color indexed="81"/>
            <rFont val="Arial"/>
            <family val="2"/>
          </rPr>
          <t xml:space="preserve">Select years from dropdown for forecast </t>
        </r>
        <r>
          <rPr>
            <sz val="9"/>
            <color indexed="81"/>
            <rFont val="Tahoma"/>
            <family val="2"/>
          </rPr>
          <t xml:space="preserve">
</t>
        </r>
      </text>
    </comment>
    <comment ref="I5" authorId="0" shapeId="0" xr:uid="{E9189602-BE3E-49FC-A0CC-E608C3158F4A}">
      <text>
        <r>
          <rPr>
            <sz val="10"/>
            <color indexed="81"/>
            <rFont val="Arial"/>
            <family val="2"/>
          </rPr>
          <t xml:space="preserve">Select years from dropdown for forecast </t>
        </r>
        <r>
          <rPr>
            <sz val="9"/>
            <color indexed="81"/>
            <rFont val="Tahoma"/>
            <family val="2"/>
          </rPr>
          <t xml:space="preserve">
</t>
        </r>
      </text>
    </comment>
    <comment ref="J5" authorId="0" shapeId="0" xr:uid="{A521899E-2D8A-444A-87BC-DDD056400607}">
      <text>
        <r>
          <rPr>
            <sz val="10"/>
            <color indexed="81"/>
            <rFont val="Arial"/>
            <family val="2"/>
          </rPr>
          <t xml:space="preserve">Select years from dropdown for forecast </t>
        </r>
        <r>
          <rPr>
            <sz val="9"/>
            <color indexed="81"/>
            <rFont val="Tahoma"/>
            <family val="2"/>
          </rPr>
          <t xml:space="preserve">
</t>
        </r>
      </text>
    </comment>
    <comment ref="K5" authorId="0" shapeId="0" xr:uid="{061C6CCF-0C49-4E80-9688-65127ED90A00}">
      <text>
        <r>
          <rPr>
            <sz val="10"/>
            <color indexed="81"/>
            <rFont val="Arial"/>
            <family val="2"/>
          </rPr>
          <t xml:space="preserve">Select years from dropdown for forecast </t>
        </r>
        <r>
          <rPr>
            <sz val="9"/>
            <color indexed="81"/>
            <rFont val="Tahoma"/>
            <family val="2"/>
          </rPr>
          <t xml:space="preserve">
</t>
        </r>
      </text>
    </comment>
    <comment ref="L5" authorId="0" shapeId="0" xr:uid="{C234991C-059F-44B1-95C2-B7CBEC7035CA}">
      <text>
        <r>
          <rPr>
            <sz val="10"/>
            <color indexed="81"/>
            <rFont val="Arial"/>
            <family val="2"/>
          </rPr>
          <t xml:space="preserve">Select years from dropdown for forecast </t>
        </r>
        <r>
          <rPr>
            <sz val="9"/>
            <color indexed="81"/>
            <rFont val="Tahoma"/>
            <family val="2"/>
          </rPr>
          <t xml:space="preserve">
</t>
        </r>
      </text>
    </comment>
    <comment ref="G23" authorId="0" shapeId="0" xr:uid="{74E8E2E7-96C8-4F9E-A695-6FE90333B875}">
      <text>
        <r>
          <rPr>
            <sz val="10"/>
            <color indexed="81"/>
            <rFont val="Arial"/>
            <family val="2"/>
          </rPr>
          <t xml:space="preserve">Select years from dropdown for forecast </t>
        </r>
        <r>
          <rPr>
            <sz val="9"/>
            <color indexed="81"/>
            <rFont val="Tahoma"/>
            <family val="2"/>
          </rPr>
          <t xml:space="preserve">
</t>
        </r>
      </text>
    </comment>
    <comment ref="H23" authorId="0" shapeId="0" xr:uid="{18B0F3A4-A001-4294-B560-CB6732745225}">
      <text>
        <r>
          <rPr>
            <sz val="10"/>
            <color indexed="81"/>
            <rFont val="Arial"/>
            <family val="2"/>
          </rPr>
          <t xml:space="preserve">Select years from dropdown for forecast </t>
        </r>
        <r>
          <rPr>
            <sz val="9"/>
            <color indexed="81"/>
            <rFont val="Tahoma"/>
            <family val="2"/>
          </rPr>
          <t xml:space="preserve">
</t>
        </r>
      </text>
    </comment>
    <comment ref="I23" authorId="0" shapeId="0" xr:uid="{8130722E-838A-4A87-B622-4151C1F2C862}">
      <text>
        <r>
          <rPr>
            <sz val="10"/>
            <color indexed="81"/>
            <rFont val="Arial"/>
            <family val="2"/>
          </rPr>
          <t xml:space="preserve">Select years from dropdown for forecast </t>
        </r>
        <r>
          <rPr>
            <sz val="9"/>
            <color indexed="81"/>
            <rFont val="Tahoma"/>
            <family val="2"/>
          </rPr>
          <t xml:space="preserve">
</t>
        </r>
      </text>
    </comment>
    <comment ref="J23" authorId="0" shapeId="0" xr:uid="{01B44548-8E08-4318-9E41-9A0196B6DF80}">
      <text>
        <r>
          <rPr>
            <sz val="10"/>
            <color indexed="81"/>
            <rFont val="Arial"/>
            <family val="2"/>
          </rPr>
          <t xml:space="preserve">Select years from dropdown for forecast </t>
        </r>
        <r>
          <rPr>
            <sz val="9"/>
            <color indexed="81"/>
            <rFont val="Tahoma"/>
            <family val="2"/>
          </rPr>
          <t xml:space="preserve">
</t>
        </r>
      </text>
    </comment>
    <comment ref="K23" authorId="0" shapeId="0" xr:uid="{E70EE851-A023-4B97-9241-B2656D798205}">
      <text>
        <r>
          <rPr>
            <sz val="10"/>
            <color indexed="81"/>
            <rFont val="Arial"/>
            <family val="2"/>
          </rPr>
          <t xml:space="preserve">Select years from dropdown for forecast </t>
        </r>
        <r>
          <rPr>
            <sz val="9"/>
            <color indexed="81"/>
            <rFont val="Tahoma"/>
            <family val="2"/>
          </rPr>
          <t xml:space="preserve">
</t>
        </r>
      </text>
    </comment>
    <comment ref="L23" authorId="0" shapeId="0" xr:uid="{68BB56DA-A3BD-425D-A5E2-194199C2A963}">
      <text>
        <r>
          <rPr>
            <sz val="10"/>
            <color indexed="81"/>
            <rFont val="Arial"/>
            <family val="2"/>
          </rPr>
          <t xml:space="preserve">Select years from dropdown for forecast </t>
        </r>
        <r>
          <rPr>
            <sz val="9"/>
            <color indexed="81"/>
            <rFont val="Tahoma"/>
            <family val="2"/>
          </rPr>
          <t xml:space="preserve">
</t>
        </r>
      </text>
    </comment>
    <comment ref="A49" authorId="0" shapeId="0" xr:uid="{BFEC3FE1-14A5-4CDD-AA44-A7273A7FC848}">
      <text>
        <r>
          <rPr>
            <sz val="9"/>
            <color indexed="81"/>
            <rFont val="Tahoma"/>
            <family val="2"/>
          </rPr>
          <t xml:space="preserve">to be updated manually, varies from case to case 
</t>
        </r>
      </text>
    </comment>
  </commentList>
</comments>
</file>

<file path=xl/sharedStrings.xml><?xml version="1.0" encoding="utf-8"?>
<sst xmlns="http://schemas.openxmlformats.org/spreadsheetml/2006/main" count="1866" uniqueCount="1233">
  <si>
    <t xml:space="preserve">Input highlighted cells upto row 14 </t>
  </si>
  <si>
    <t>Name of Customer</t>
  </si>
  <si>
    <t>New</t>
  </si>
  <si>
    <t>CCIF</t>
  </si>
  <si>
    <t>Date of Input</t>
  </si>
  <si>
    <t>Interim Review</t>
  </si>
  <si>
    <t>MIZUHO_CCIF</t>
  </si>
  <si>
    <t>Retention Period</t>
  </si>
  <si>
    <t>Annual Review</t>
  </si>
  <si>
    <t>Type of Activity / Nature of Business</t>
  </si>
  <si>
    <t>Branch</t>
  </si>
  <si>
    <t>Special Review</t>
  </si>
  <si>
    <t>Industry</t>
  </si>
  <si>
    <t>Officer Name</t>
  </si>
  <si>
    <t>Currency</t>
  </si>
  <si>
    <t>INR</t>
  </si>
  <si>
    <t>Ext No</t>
  </si>
  <si>
    <t xml:space="preserve">Inputted units </t>
  </si>
  <si>
    <t>Lakhs</t>
  </si>
  <si>
    <t>Exchange Rate</t>
  </si>
  <si>
    <t>GBP</t>
  </si>
  <si>
    <t>Converter mutiple</t>
  </si>
  <si>
    <t>USD</t>
  </si>
  <si>
    <t>Units Required for CDM input</t>
  </si>
  <si>
    <t>SGD</t>
  </si>
  <si>
    <t>Financial Year end</t>
  </si>
  <si>
    <t>2021/03</t>
  </si>
  <si>
    <t>RM (Malaysian Ringgit)</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</si>
  <si>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</si>
  <si>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</si>
  <si>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</si>
  <si>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</si>
  <si>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</si>
  <si>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</si>
  <si>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</si>
  <si>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</si>
  <si>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</si>
  <si>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</si>
  <si>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</si>
  <si>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</si>
  <si>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</si>
  <si>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</si>
  <si>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</si>
  <si>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</si>
  <si>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</si>
  <si>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</si>
  <si>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</si>
  <si>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</si>
  <si>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</si>
  <si>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</si>
  <si>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</si>
  <si>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</si>
  <si>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</si>
  <si>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</si>
  <si>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</si>
  <si>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</si>
  <si>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</si>
  <si>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</si>
  <si>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</si>
  <si>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</si>
  <si>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</si>
  <si>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</si>
  <si>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</si>
  <si>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</si>
  <si>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</si>
  <si>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</si>
  <si>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</si>
  <si>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</si>
  <si>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</si>
  <si>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</si>
  <si>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</si>
  <si>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</si>
  <si>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</si>
  <si>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</si>
  <si>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</si>
  <si>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</si>
  <si>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</si>
  <si>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</si>
  <si>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</si>
  <si>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</si>
  <si>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</si>
  <si>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</si>
  <si>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</si>
  <si>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</si>
  <si>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</si>
  <si>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</si>
  <si>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</si>
  <si>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</si>
  <si>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</si>
  <si>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Thousands</t>
  </si>
  <si>
    <t>Crores</t>
  </si>
  <si>
    <t>Millions</t>
  </si>
  <si>
    <t>Billions</t>
  </si>
  <si>
    <t>2018/03</t>
  </si>
  <si>
    <t>2018/06</t>
  </si>
  <si>
    <t>2018/12</t>
  </si>
  <si>
    <t>2019/03</t>
  </si>
  <si>
    <t>2019/06</t>
  </si>
  <si>
    <t>2019/12</t>
  </si>
  <si>
    <t>2020/03</t>
  </si>
  <si>
    <t>2020/06</t>
  </si>
  <si>
    <t>2020/12</t>
  </si>
  <si>
    <t>2021/06</t>
  </si>
  <si>
    <t>2021/12</t>
  </si>
  <si>
    <t>2022/03</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</si>
  <si>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</si>
  <si>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</si>
  <si>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</si>
  <si>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</si>
  <si>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</si>
  <si>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</si>
  <si>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</si>
  <si>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</si>
  <si>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</si>
  <si>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</si>
  <si>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</si>
  <si>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</si>
  <si>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</si>
  <si>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</si>
  <si>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</si>
  <si>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</si>
  <si>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</si>
  <si>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</si>
  <si>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</si>
  <si>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</si>
  <si>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</si>
  <si>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</si>
  <si>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</si>
  <si>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</si>
  <si>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</si>
  <si>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Total</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</si>
  <si>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</si>
  <si>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</si>
  <si>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</si>
  <si>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</si>
  <si>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</si>
  <si>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</si>
  <si>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</si>
  <si>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</si>
  <si>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</si>
  <si>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</si>
  <si>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</si>
  <si>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</si>
  <si>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</si>
  <si>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</si>
  <si>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</si>
  <si>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</si>
  <si>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</si>
  <si>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</si>
  <si>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</si>
  <si>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</si>
  <si>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</si>
  <si>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</si>
  <si>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</si>
  <si>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</si>
  <si>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</si>
  <si>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</si>
  <si>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</si>
  <si>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</si>
  <si>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</si>
  <si>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</si>
  <si>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</si>
  <si>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</si>
  <si>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</si>
  <si>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</si>
  <si>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</si>
  <si>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</si>
  <si>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</si>
  <si>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</si>
  <si>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</si>
  <si>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</si>
  <si>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</si>
  <si>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</si>
  <si>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</si>
  <si>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</si>
  <si>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</si>
  <si>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</si>
  <si>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</si>
  <si>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</si>
  <si>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</si>
  <si>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</si>
  <si>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</si>
  <si>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</si>
  <si>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</si>
  <si>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</si>
  <si>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</si>
  <si>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</si>
  <si>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</si>
  <si>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</si>
  <si>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</si>
  <si>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</si>
  <si>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</si>
  <si>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</si>
  <si>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</si>
  <si>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</si>
  <si>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</si>
  <si>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</si>
  <si>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</si>
  <si>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</si>
  <si>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</si>
  <si>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</si>
  <si>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</si>
  <si>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</si>
  <si>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</si>
  <si>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</si>
  <si>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</si>
  <si>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</si>
  <si>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</si>
  <si>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</si>
  <si>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</si>
  <si>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</si>
  <si>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</si>
  <si>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</si>
  <si>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</si>
  <si>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</si>
  <si>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</si>
  <si>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</si>
  <si>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</si>
  <si>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</si>
  <si>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</si>
  <si>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</si>
  <si>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</si>
  <si>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</si>
  <si>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</si>
  <si>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</si>
  <si>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</si>
  <si>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</si>
  <si>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</si>
  <si>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</si>
  <si>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</si>
  <si>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</si>
  <si>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</si>
  <si>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</si>
  <si>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</si>
  <si>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</si>
  <si>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</si>
  <si>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</si>
  <si>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</si>
  <si>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</si>
  <si>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</si>
  <si>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</si>
  <si>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</si>
  <si>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</si>
  <si>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</si>
  <si>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</si>
  <si>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</si>
  <si>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</si>
  <si>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</si>
  <si>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</si>
  <si>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</si>
  <si>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</si>
  <si>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</si>
  <si>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</si>
  <si>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</si>
  <si>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</si>
  <si>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</si>
  <si>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</si>
  <si>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</si>
  <si>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</si>
  <si>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</si>
  <si>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</si>
  <si>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</si>
  <si>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</si>
  <si>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</si>
  <si>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</si>
  <si>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</si>
  <si>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</si>
  <si>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</si>
  <si>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</si>
  <si>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</si>
  <si>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</si>
  <si>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</si>
  <si>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</si>
  <si>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</si>
  <si>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</si>
  <si>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</si>
  <si>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</si>
  <si>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</si>
  <si>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</si>
  <si>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</si>
  <si>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</si>
  <si>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</si>
  <si>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</si>
  <si>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</si>
  <si>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</si>
  <si>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</si>
  <si>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</si>
  <si>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</si>
  <si>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</si>
  <si>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</si>
  <si>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</si>
  <si>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</si>
  <si>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</si>
  <si>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</si>
  <si>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</si>
  <si>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</si>
  <si>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</si>
  <si>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</si>
  <si>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</si>
  <si>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</si>
  <si>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</si>
  <si>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</si>
  <si>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</si>
  <si>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</si>
  <si>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</si>
  <si>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</si>
  <si>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</si>
  <si>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</si>
  <si>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</si>
  <si>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</si>
  <si>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</si>
  <si>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</si>
  <si>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</si>
  <si>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</si>
  <si>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</si>
  <si>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</si>
  <si>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</si>
  <si>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</si>
  <si>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</si>
  <si>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</si>
  <si>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</si>
  <si>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</si>
  <si>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</si>
  <si>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</si>
  <si>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</si>
  <si>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</si>
  <si>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</si>
  <si>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</si>
  <si>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</si>
  <si>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</si>
  <si>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</si>
  <si>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</si>
  <si>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</si>
  <si>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Current Year</t>
  </si>
  <si>
    <t>Consolidated</t>
  </si>
  <si>
    <t>Avg</t>
  </si>
  <si>
    <t>Unrealised</t>
  </si>
  <si>
    <t>Unrealised Loss</t>
  </si>
  <si>
    <t>Sales</t>
  </si>
  <si>
    <t>Receivables</t>
  </si>
  <si>
    <t>Inventory Turnover</t>
  </si>
  <si>
    <t>Intangibles</t>
  </si>
  <si>
    <t xml:space="preserve">  - Goodwill on consolidation</t>
  </si>
  <si>
    <t>Receivable Turnover</t>
  </si>
  <si>
    <t xml:space="preserve">  - Computer Software</t>
  </si>
  <si>
    <t>Unquoted Investment</t>
  </si>
  <si>
    <t>DTA</t>
  </si>
  <si>
    <t>Previous Year (T-1)</t>
  </si>
  <si>
    <t>Previous Year (T-2)</t>
  </si>
  <si>
    <t>Note 36</t>
  </si>
  <si>
    <t>Contingent Liabilities</t>
  </si>
  <si>
    <t>LC</t>
  </si>
  <si>
    <t>BG</t>
  </si>
  <si>
    <t>BD</t>
  </si>
  <si>
    <t>CG</t>
  </si>
  <si>
    <t>Others</t>
  </si>
  <si>
    <t>Commitments</t>
  </si>
  <si>
    <t>Standalone</t>
  </si>
  <si>
    <t xml:space="preserve">  - Goodwill</t>
  </si>
  <si>
    <t>　Date</t>
  </si>
  <si>
    <t>　Settlement Period</t>
  </si>
  <si>
    <t>　Accounts Type</t>
  </si>
  <si>
    <t>　Currency</t>
  </si>
  <si>
    <t>　Unit</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</si>
  <si>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</si>
  <si>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</si>
  <si>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</si>
  <si>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</si>
  <si>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</si>
  <si>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</si>
  <si>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</si>
  <si>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</si>
  <si>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</si>
  <si>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</si>
  <si>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</si>
  <si>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</si>
  <si>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</si>
  <si>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</si>
  <si>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</si>
  <si>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</si>
  <si>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</si>
  <si>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Inventories</t>
  </si>
  <si>
    <t>Total Current Liabilities</t>
  </si>
  <si>
    <t>Prepaid expenses</t>
  </si>
  <si>
    <t>Total Fixed Liabilities</t>
  </si>
  <si>
    <t>Deferred tax assets</t>
  </si>
  <si>
    <t>Total Liabilities</t>
  </si>
  <si>
    <t>Other Current Assets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</si>
  <si>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</si>
  <si>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</si>
  <si>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</si>
  <si>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</si>
  <si>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</si>
  <si>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</si>
  <si>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</si>
  <si>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</si>
  <si>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</si>
  <si>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</si>
  <si>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</si>
  <si>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</si>
  <si>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</si>
  <si>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</si>
  <si>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</si>
  <si>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</si>
  <si>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</si>
  <si>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</si>
  <si>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</si>
  <si>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</si>
  <si>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</si>
  <si>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</si>
  <si>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</si>
  <si>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</si>
  <si>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</si>
  <si>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</si>
  <si>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</si>
  <si>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</si>
  <si>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</si>
  <si>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</si>
  <si>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</si>
  <si>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</si>
  <si>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</si>
  <si>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</si>
  <si>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Investments</t>
  </si>
  <si>
    <t>▲ Allowance for Investments</t>
  </si>
  <si>
    <t>Shareholders' equity （⑭=⑨:⑬）</t>
  </si>
  <si>
    <t>⑭</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</si>
  <si>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</si>
  <si>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</si>
  <si>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</si>
  <si>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</si>
  <si>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</si>
  <si>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</si>
  <si>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</si>
  <si>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</si>
  <si>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</si>
  <si>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</si>
  <si>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</si>
  <si>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</si>
  <si>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</si>
  <si>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</si>
  <si>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</si>
  <si>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</si>
  <si>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</si>
  <si>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</si>
  <si>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</si>
  <si>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</si>
  <si>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</si>
  <si>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</si>
  <si>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</si>
  <si>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</si>
  <si>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</si>
  <si>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</si>
  <si>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</si>
  <si>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</si>
  <si>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</si>
  <si>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</si>
  <si>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</si>
  <si>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</si>
  <si>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</si>
  <si>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</si>
  <si>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</si>
  <si>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</si>
  <si>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</si>
  <si>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</si>
  <si>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</si>
  <si>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</si>
  <si>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</si>
  <si>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</si>
  <si>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</si>
  <si>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</si>
  <si>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</si>
  <si>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</si>
  <si>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</si>
  <si>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</si>
  <si>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</si>
  <si>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</si>
  <si>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</si>
  <si>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</si>
  <si>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</si>
  <si>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</si>
  <si>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</si>
  <si>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Accounts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</si>
  <si>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</si>
  <si>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</si>
  <si>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</si>
  <si>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</si>
  <si>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</si>
  <si>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</si>
  <si>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</si>
  <si>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</si>
  <si>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</si>
  <si>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</si>
  <si>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</si>
  <si>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</si>
  <si>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</si>
  <si>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</si>
  <si>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</si>
  <si>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</si>
  <si>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</si>
  <si>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</si>
  <si>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</si>
  <si>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</si>
  <si>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</si>
  <si>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</si>
  <si>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</si>
  <si>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</si>
  <si>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</si>
  <si>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</si>
  <si>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</si>
  <si>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</si>
  <si>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</si>
  <si>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t>Unit:</t>
  </si>
  <si>
    <t>Ordinary</t>
  </si>
  <si>
    <t>SCrO/SA</t>
  </si>
  <si>
    <t>NO</t>
  </si>
  <si>
    <t>Office/Dept</t>
  </si>
  <si>
    <t>　</t>
  </si>
  <si>
    <t>Officer</t>
  </si>
  <si>
    <t>)</t>
  </si>
  <si>
    <t>Mizuho C-CIF</t>
  </si>
  <si>
    <t>Rating</t>
  </si>
  <si>
    <t>YES</t>
  </si>
  <si>
    <t>STEP2</t>
  </si>
  <si>
    <t>STEP3</t>
  </si>
  <si>
    <t>STEP4</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</si>
  <si>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</si>
  <si>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</si>
  <si>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</si>
  <si>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</si>
  <si>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</si>
  <si>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</si>
  <si>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</si>
  <si>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</si>
  <si>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</si>
  <si>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</si>
  <si>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</si>
  <si>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</si>
  <si>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Claims Requiring Strict Management Claims</t>
  </si>
  <si>
    <t>E2</t>
  </si>
  <si>
    <t>C3</t>
  </si>
  <si>
    <t>Rating is based on Parent Support</t>
  </si>
  <si>
    <t>C2</t>
  </si>
  <si>
    <t>C4</t>
  </si>
  <si>
    <t>C5</t>
  </si>
  <si>
    <t>C6</t>
  </si>
  <si>
    <t>Rating Request Slip</t>
  </si>
  <si>
    <t>Ref Cell</t>
  </si>
  <si>
    <t>CLICK ON UPDATE CUSTOMER INFORMATION</t>
  </si>
  <si>
    <t>B11</t>
  </si>
  <si>
    <t>*STEP 1: QUANTITATIVE ANALYSIS</t>
  </si>
  <si>
    <t>Click on calculate quant rating</t>
  </si>
  <si>
    <t>C13</t>
  </si>
  <si>
    <t>**STEP 2: CUSTOMER CATEGORIZATION</t>
  </si>
  <si>
    <t>(1) Number of Years to Repay Debt (Consolidated)</t>
  </si>
  <si>
    <t>C16</t>
  </si>
  <si>
    <t xml:space="preserve">(2) Delinquency status </t>
  </si>
  <si>
    <t>Click on no delinquency radio button</t>
  </si>
  <si>
    <t>C17</t>
  </si>
  <si>
    <t>(3) Result of Customer Categorization</t>
  </si>
  <si>
    <t>C18</t>
  </si>
  <si>
    <t>(4) Adjustment of Customer Categorization by Parent Company Support</t>
  </si>
  <si>
    <t>C19</t>
  </si>
  <si>
    <t>&lt;Note&gt;</t>
  </si>
  <si>
    <t>C20</t>
  </si>
  <si>
    <t>**STEP 3: QUALITATIVE ANALYSIS</t>
  </si>
  <si>
    <t>Other Factors (Comments)</t>
  </si>
  <si>
    <t>C22</t>
  </si>
  <si>
    <t>Evaluation</t>
  </si>
  <si>
    <t>C23</t>
  </si>
  <si>
    <t>**STEP 4: Adjustment by Support from Parent Company or Government-affiliated financial institutions</t>
  </si>
  <si>
    <t>C25</t>
  </si>
  <si>
    <t>if Applied, Select Parent co rating band</t>
  </si>
  <si>
    <t>C26</t>
  </si>
  <si>
    <t>if Applied, Select no of notches</t>
  </si>
  <si>
    <t>C27</t>
  </si>
  <si>
    <t>Remarks / Comments 
(Mandatory if Parent Support applied at Step 4)</t>
  </si>
  <si>
    <t>C28</t>
  </si>
  <si>
    <t>**STEP 5: Adjustment by Country Rating</t>
  </si>
  <si>
    <t>Select Nationality</t>
  </si>
  <si>
    <t>C33</t>
  </si>
  <si>
    <t>if not selected then by default it would be 
"zz_India Country"</t>
  </si>
  <si>
    <t>**STEP 6: Other Over-all Adjustment</t>
  </si>
  <si>
    <t>Exceptional Rating (BUA/TDA cases only)</t>
  </si>
  <si>
    <t>C37</t>
  </si>
  <si>
    <t>Overall adjustment if any, Select no. of notches</t>
  </si>
  <si>
    <t>C38</t>
  </si>
  <si>
    <t>Remarks / Comments (Mandatory)</t>
  </si>
  <si>
    <t>C39</t>
  </si>
  <si>
    <t xml:space="preserve">Click on Recalc final rating </t>
  </si>
  <si>
    <t>C40</t>
  </si>
  <si>
    <t>** Status of Rating Application &amp; Review</t>
  </si>
  <si>
    <t>Select New Expiry Date (dd-mm-yyyy)</t>
  </si>
  <si>
    <t>C42</t>
  </si>
  <si>
    <t>Tel phone</t>
  </si>
  <si>
    <t>C43</t>
  </si>
  <si>
    <t xml:space="preserve">Reason for Application </t>
  </si>
  <si>
    <t>Regular Review (Annual Account Settlement)</t>
  </si>
  <si>
    <t>C44</t>
  </si>
  <si>
    <t>Examination Office</t>
  </si>
  <si>
    <t>425100 Corporate Credit Dept.</t>
  </si>
  <si>
    <t>C45</t>
  </si>
  <si>
    <t>CLICK ON TEMPORARY SAVE</t>
  </si>
  <si>
    <t>425000 Credit Dept.</t>
  </si>
  <si>
    <t>425200 Fin. Prod. Credit Dept.</t>
  </si>
  <si>
    <t>425910 Corporate Strategy Dept No. 1</t>
  </si>
  <si>
    <t>425920 Corporate Strategy Dept No. 2</t>
  </si>
  <si>
    <t>426100 Credit Mgt &amp; Admin Dept.</t>
  </si>
  <si>
    <t>700151 Americas Credit Dept.</t>
  </si>
  <si>
    <t>700152 Europe Credit Dept.</t>
  </si>
  <si>
    <t>700153 Asia &amp; Oceania Credit Dept.</t>
  </si>
  <si>
    <t>700154 East Asia Credit Dept.</t>
  </si>
  <si>
    <t>426500 Corp. Research Dept.</t>
  </si>
  <si>
    <t>424800  Credit Coordination Dept.</t>
  </si>
  <si>
    <t>415400  Credit Risk Management Dept.</t>
  </si>
  <si>
    <t>Not Applied</t>
  </si>
  <si>
    <t>zz_INDIA_Country</t>
  </si>
  <si>
    <t>No Parent Support (Standalone Basis)</t>
  </si>
  <si>
    <t>No Adjustment</t>
  </si>
  <si>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</si>
  <si>
    <t>AUD</t>
  </si>
  <si>
    <t>2022/06</t>
  </si>
  <si>
    <t>2022/12</t>
  </si>
  <si>
    <t>NZD</t>
  </si>
  <si>
    <t>New / Interim Review / Annual Review / Special Review</t>
  </si>
  <si>
    <t>　Date</t>
    <phoneticPr fontId="6"/>
  </si>
  <si>
    <t>　Settlement Period</t>
    <phoneticPr fontId="6"/>
  </si>
  <si>
    <t>CIF</t>
    <phoneticPr fontId="6"/>
  </si>
  <si>
    <t>Branch/Office Name</t>
    <phoneticPr fontId="6"/>
  </si>
  <si>
    <t>Customer Name</t>
    <phoneticPr fontId="6"/>
  </si>
  <si>
    <t>Going-concern Basis（Ａ）</t>
    <phoneticPr fontId="6"/>
  </si>
  <si>
    <t>Total Asset Basis（Ｂ）</t>
    <phoneticPr fontId="6"/>
  </si>
  <si>
    <t>Liabilities and Shareholders' Equity</t>
    <phoneticPr fontId="6"/>
  </si>
  <si>
    <t>book-value</t>
    <phoneticPr fontId="6"/>
  </si>
  <si>
    <t>Assets</t>
    <phoneticPr fontId="6"/>
  </si>
  <si>
    <t>Unrealized Gain &amp; Loss（Ａ）</t>
    <phoneticPr fontId="6"/>
  </si>
  <si>
    <t>current value（Ａ）</t>
    <phoneticPr fontId="6"/>
  </si>
  <si>
    <t>Unrealized Gain &amp; Loss（Ｂ）</t>
    <phoneticPr fontId="6"/>
  </si>
  <si>
    <t>current value（Ｂ）</t>
    <phoneticPr fontId="6"/>
  </si>
  <si>
    <t>Remarks</t>
    <phoneticPr fontId="6"/>
  </si>
  <si>
    <t>Cash and cash equivalents</t>
    <phoneticPr fontId="6"/>
  </si>
  <si>
    <t>Account payable (include trade notes payables)</t>
    <phoneticPr fontId="6"/>
  </si>
  <si>
    <t>Trade account receivable</t>
    <phoneticPr fontId="6"/>
  </si>
  <si>
    <t>Total short-term debt</t>
    <phoneticPr fontId="6"/>
  </si>
  <si>
    <t>Securities</t>
    <phoneticPr fontId="6"/>
  </si>
  <si>
    <t>Accrued Expenses</t>
    <phoneticPr fontId="6"/>
  </si>
  <si>
    <t>Inventories</t>
    <phoneticPr fontId="6"/>
  </si>
  <si>
    <t>Total Current Liabilities</t>
    <phoneticPr fontId="6"/>
  </si>
  <si>
    <t>Prepaid expenses</t>
    <phoneticPr fontId="6"/>
  </si>
  <si>
    <t>Total Fixed Liabilities</t>
    <phoneticPr fontId="6"/>
  </si>
  <si>
    <t>Total Liabilities</t>
    <phoneticPr fontId="6"/>
  </si>
  <si>
    <t>Other Current Assets</t>
    <phoneticPr fontId="6"/>
  </si>
  <si>
    <t>Subordinated debt （A･B）</t>
    <phoneticPr fontId="6"/>
  </si>
  <si>
    <t>The asset of CEO, etc （A･B）</t>
    <phoneticPr fontId="6"/>
  </si>
  <si>
    <t>Adjustment of Liabilities</t>
    <phoneticPr fontId="6"/>
  </si>
  <si>
    <t>▲Liabilities for guarantee</t>
    <phoneticPr fontId="6"/>
  </si>
  <si>
    <t>▲Damages</t>
    <phoneticPr fontId="6"/>
  </si>
  <si>
    <t>Total contingent liabilities （A･B）</t>
    <phoneticPr fontId="6"/>
  </si>
  <si>
    <t>The aggregate amount of unrealized gain/loss (A) （⑦=②+⑤+⑥）</t>
    <phoneticPr fontId="6"/>
  </si>
  <si>
    <t>Total Current Assets</t>
    <phoneticPr fontId="6"/>
  </si>
  <si>
    <t>▲Considerations of tax effect</t>
    <phoneticPr fontId="6"/>
  </si>
  <si>
    <t>Property, Plant &amp; Equipment</t>
    <phoneticPr fontId="6"/>
  </si>
  <si>
    <t>Unrealized gain/loss with tax effect considered （A）</t>
    <phoneticPr fontId="6"/>
  </si>
  <si>
    <t>Land</t>
    <phoneticPr fontId="6"/>
  </si>
  <si>
    <t>Lease Assets</t>
    <phoneticPr fontId="6"/>
  </si>
  <si>
    <t>The aggregate amount of unrealized gain/loss (B) （⑧=③+⑤+⑥）</t>
    <phoneticPr fontId="6"/>
  </si>
  <si>
    <t>Others</t>
    <phoneticPr fontId="6"/>
  </si>
  <si>
    <t>Unrealized gain/loss with tax effect considered (B)</t>
    <phoneticPr fontId="6"/>
  </si>
  <si>
    <t>Common stock</t>
    <phoneticPr fontId="6"/>
  </si>
  <si>
    <t>Additional paid in capital</t>
    <phoneticPr fontId="6"/>
  </si>
  <si>
    <t>Retained earnings *1</t>
    <phoneticPr fontId="6"/>
  </si>
  <si>
    <t>Total tangible fixed assets</t>
    <phoneticPr fontId="6"/>
  </si>
  <si>
    <t>Other reserve</t>
    <phoneticPr fontId="6"/>
  </si>
  <si>
    <t>Total intangible fixed assets</t>
    <phoneticPr fontId="6"/>
  </si>
  <si>
    <t>Notes Receivables from Related Parties</t>
    <phoneticPr fontId="6"/>
  </si>
  <si>
    <t>Investments</t>
    <phoneticPr fontId="6"/>
  </si>
  <si>
    <t>▲ Allowance for Investments</t>
    <phoneticPr fontId="6"/>
  </si>
  <si>
    <t>Shareholders' equity （⑭=⑨:⑬）</t>
    <phoneticPr fontId="6"/>
  </si>
  <si>
    <t>*1　For customers with negative retained earnings carried forward, conduct verification of the cause and profit prospect in the future</t>
    <phoneticPr fontId="6"/>
  </si>
  <si>
    <t>▲unrealized amount of liabilities for retirement payrolls</t>
    <phoneticPr fontId="6"/>
  </si>
  <si>
    <t>Other Assets</t>
    <phoneticPr fontId="6"/>
  </si>
  <si>
    <t>Total Fixed Assets</t>
    <phoneticPr fontId="6"/>
  </si>
  <si>
    <t>Other Adjustment (B)</t>
    <phoneticPr fontId="6"/>
  </si>
  <si>
    <t>Total Deferred Assets</t>
    <phoneticPr fontId="6"/>
  </si>
  <si>
    <t>Shareholders' equity in substance (A) after considering retirement benefits (GC basis)</t>
    <phoneticPr fontId="6"/>
  </si>
  <si>
    <t>Total Assets</t>
    <phoneticPr fontId="6"/>
  </si>
  <si>
    <t>　 = ④＋a＋⑭＋⑮</t>
    <phoneticPr fontId="6"/>
  </si>
  <si>
    <t>Shareholders' equity in substance (B) Total Assets Basis</t>
    <phoneticPr fontId="6"/>
  </si>
  <si>
    <t>　 = ④＋b＋⑭＋⑮</t>
    <phoneticPr fontId="6"/>
  </si>
  <si>
    <t>Unrealized gain/loss used for quantitative analysis</t>
    <phoneticPr fontId="6"/>
  </si>
  <si>
    <t>　 = a＋⑮</t>
    <phoneticPr fontId="6"/>
  </si>
  <si>
    <t>Classification</t>
    <phoneticPr fontId="6"/>
  </si>
  <si>
    <t>Retention Period</t>
    <phoneticPr fontId="6"/>
  </si>
  <si>
    <t>Other Tangible</t>
  </si>
  <si>
    <t>Other Non current assets</t>
  </si>
  <si>
    <t>&lt;Control Office&gt;</t>
    <phoneticPr fontId="3"/>
  </si>
  <si>
    <t xml:space="preserve"> Date</t>
    <phoneticPr fontId="3"/>
  </si>
  <si>
    <t xml:space="preserve"> Currency</t>
    <phoneticPr fontId="3"/>
  </si>
  <si>
    <t xml:space="preserve"> Unit</t>
    <phoneticPr fontId="3"/>
  </si>
  <si>
    <t>MIZUHO C-CIF Number</t>
    <phoneticPr fontId="3"/>
  </si>
  <si>
    <t>Branch/Office Name</t>
    <phoneticPr fontId="3"/>
  </si>
  <si>
    <t>Customer Name</t>
    <phoneticPr fontId="3"/>
  </si>
  <si>
    <t>1.</t>
    <phoneticPr fontId="3"/>
  </si>
  <si>
    <t>Interest Bearing Liabilities</t>
    <phoneticPr fontId="3"/>
  </si>
  <si>
    <t>Short Term Debt</t>
    <phoneticPr fontId="3"/>
  </si>
  <si>
    <t>Long Term Debt
due in one year</t>
    <phoneticPr fontId="3"/>
  </si>
  <si>
    <t>Long Term Debt</t>
    <phoneticPr fontId="3"/>
  </si>
  <si>
    <t>Bond</t>
    <phoneticPr fontId="3"/>
  </si>
  <si>
    <t>Lease Obligations</t>
    <phoneticPr fontId="3"/>
  </si>
  <si>
    <t>Other Related Items</t>
    <phoneticPr fontId="3"/>
  </si>
  <si>
    <t>Interest Bearing
Liabilities</t>
    <phoneticPr fontId="3"/>
  </si>
  <si>
    <t>=</t>
    <phoneticPr fontId="3"/>
  </si>
  <si>
    <t>2.</t>
    <phoneticPr fontId="3"/>
  </si>
  <si>
    <r>
      <t xml:space="preserve">Ordinary Working Capital     </t>
    </r>
    <r>
      <rPr>
        <sz val="8"/>
        <rFont val="ＭＳ Ｐゴシック"/>
        <family val="3"/>
        <charset val="128"/>
      </rPr>
      <t>* If "Ordinary Working Capital" turns negative, this shall be zero.</t>
    </r>
  </si>
  <si>
    <t>Acconts Receivables</t>
    <phoneticPr fontId="3"/>
  </si>
  <si>
    <t>Inventories</t>
    <phoneticPr fontId="3"/>
  </si>
  <si>
    <t>Note Payable</t>
    <phoneticPr fontId="3"/>
  </si>
  <si>
    <t>Accounts Payable</t>
    <phoneticPr fontId="3"/>
  </si>
  <si>
    <t>Dead Stock and Bad Debt
relation to Acconts Receivables and Inventories</t>
    <phoneticPr fontId="3"/>
  </si>
  <si>
    <t>Ordinary Working Capital</t>
    <phoneticPr fontId="3"/>
  </si>
  <si>
    <t>-</t>
    <phoneticPr fontId="3"/>
  </si>
  <si>
    <t>3.</t>
    <phoneticPr fontId="3"/>
  </si>
  <si>
    <t>Disposable Amount, Other Deductible Items</t>
    <phoneticPr fontId="3"/>
  </si>
  <si>
    <t>Cash and
Cash Equivalents</t>
    <phoneticPr fontId="3"/>
  </si>
  <si>
    <t>Securities for Sale</t>
    <phoneticPr fontId="3"/>
  </si>
  <si>
    <t>Negative
Working Capital</t>
    <phoneticPr fontId="3"/>
  </si>
  <si>
    <t>Disposable Amount,
Other Deductible Items</t>
    <phoneticPr fontId="3"/>
  </si>
  <si>
    <t>4.</t>
    <phoneticPr fontId="3"/>
  </si>
  <si>
    <t>Profit from Core Business Operations</t>
    <phoneticPr fontId="3"/>
  </si>
  <si>
    <t>　Settlement Period</t>
    <phoneticPr fontId="3"/>
  </si>
  <si>
    <t>Average</t>
    <phoneticPr fontId="3"/>
  </si>
  <si>
    <t>　Operating Income</t>
    <phoneticPr fontId="3"/>
  </si>
  <si>
    <t>A</t>
    <phoneticPr fontId="3"/>
  </si>
  <si>
    <t xml:space="preserve"> Net Income</t>
    <phoneticPr fontId="3"/>
  </si>
  <si>
    <t>B</t>
    <phoneticPr fontId="3"/>
  </si>
  <si>
    <t xml:space="preserve"> Depreciation and Amortisation</t>
    <phoneticPr fontId="3"/>
  </si>
  <si>
    <t>　A＋B</t>
    <phoneticPr fontId="3"/>
  </si>
  <si>
    <t>　Core Business Operations</t>
    <phoneticPr fontId="3"/>
  </si>
  <si>
    <t>･</t>
    <phoneticPr fontId="3"/>
  </si>
  <si>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phoneticPr fontId="3"/>
  </si>
  <si>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phoneticPr fontId="3"/>
  </si>
  <si>
    <t>《Remarks column》</t>
    <phoneticPr fontId="3"/>
  </si>
  <si>
    <t>5.</t>
    <phoneticPr fontId="3"/>
  </si>
  <si>
    <t>Calculation of the number of years required to fully repay debts</t>
    <phoneticPr fontId="3"/>
  </si>
  <si>
    <t>Interest Bearing Liabilities
that should be Repaid out of Profits</t>
    <phoneticPr fontId="3"/>
  </si>
  <si>
    <t>The number of years required to fully repay debts</t>
    <phoneticPr fontId="3"/>
  </si>
  <si>
    <t>÷</t>
    <phoneticPr fontId="3"/>
  </si>
  <si>
    <t>years</t>
    <phoneticPr fontId="3"/>
  </si>
  <si>
    <t>Date</t>
    <phoneticPr fontId="6"/>
  </si>
  <si>
    <t>Settlement Period</t>
    <phoneticPr fontId="6"/>
  </si>
  <si>
    <t>&lt;Control Office&gt;</t>
    <phoneticPr fontId="6"/>
  </si>
  <si>
    <t>Reason for Preparation</t>
    <phoneticPr fontId="6"/>
  </si>
  <si>
    <t>Accounts Type</t>
    <phoneticPr fontId="6"/>
  </si>
  <si>
    <t>CD in charge</t>
    <phoneticPr fontId="6"/>
  </si>
  <si>
    <t>Standards for Conducting
Special Reviews</t>
    <phoneticPr fontId="6"/>
  </si>
  <si>
    <t>MIZUHO C-CIF</t>
    <phoneticPr fontId="6"/>
  </si>
  <si>
    <t>Current Rating</t>
    <phoneticPr fontId="6"/>
  </si>
  <si>
    <t>Parent Company
MIZUHO C-CIF</t>
    <phoneticPr fontId="6"/>
  </si>
  <si>
    <t>Parent Company Control Office</t>
    <phoneticPr fontId="6"/>
  </si>
  <si>
    <t>Parent Company Name</t>
    <phoneticPr fontId="6"/>
  </si>
  <si>
    <t>Parent Company
Rating</t>
    <phoneticPr fontId="6"/>
  </si>
  <si>
    <t>1.</t>
    <phoneticPr fontId="6"/>
  </si>
  <si>
    <t>Outline of the Customer</t>
    <phoneticPr fontId="6"/>
  </si>
  <si>
    <t>Quantitative score</t>
    <phoneticPr fontId="6"/>
  </si>
  <si>
    <t>Quantitative rating</t>
    <phoneticPr fontId="6"/>
  </si>
  <si>
    <t>Transaction History, Outline of the Customer</t>
    <phoneticPr fontId="6"/>
  </si>
  <si>
    <t>Currency:</t>
    <phoneticPr fontId="6"/>
  </si>
  <si>
    <t>Sales</t>
    <phoneticPr fontId="6"/>
  </si>
  <si>
    <t>Operating Income</t>
    <phoneticPr fontId="6"/>
  </si>
  <si>
    <t>Pretax Income</t>
    <phoneticPr fontId="6"/>
  </si>
  <si>
    <t>Net Income</t>
    <phoneticPr fontId="6"/>
  </si>
  <si>
    <t>Incidence of delinquency
(past-due loans)</t>
    <phoneticPr fontId="6"/>
  </si>
  <si>
    <t>Yes</t>
    <phoneticPr fontId="6"/>
  </si>
  <si>
    <t>No</t>
    <phoneticPr fontId="6"/>
  </si>
  <si>
    <t>Shareholders' Equity</t>
    <phoneticPr fontId="6"/>
  </si>
  <si>
    <t>Delinquency start date</t>
    <phoneticPr fontId="6"/>
  </si>
  <si>
    <t>Unrealized Gains and Losses</t>
    <phoneticPr fontId="6"/>
  </si>
  <si>
    <t>Shareholders' Equity in Substance</t>
    <phoneticPr fontId="6"/>
  </si>
  <si>
    <t>Standards for completing the Customer Categorization Worksheet: Applicability Check</t>
    <phoneticPr fontId="6"/>
  </si>
  <si>
    <t>Number of years to fully repay debt</t>
    <phoneticPr fontId="6"/>
  </si>
  <si>
    <t>Delinquent payment</t>
    <phoneticPr fontId="6"/>
  </si>
  <si>
    <t>Quantative rating is E</t>
    <phoneticPr fontId="6"/>
  </si>
  <si>
    <t>Number of years required for the correction of</t>
    <phoneticPr fontId="6"/>
  </si>
  <si>
    <t>Negative Shareholders' Equity
 (book value; in substance)</t>
    <phoneticPr fontId="6"/>
  </si>
  <si>
    <t>Ordinary/Net Loss
 (book value; in substance)</t>
    <phoneticPr fontId="6"/>
  </si>
  <si>
    <t>negative SH equity in substance</t>
    <phoneticPr fontId="6"/>
  </si>
  <si>
    <t>The number of years to fully repay
 debt exceeds 30 years</t>
    <phoneticPr fontId="6"/>
  </si>
  <si>
    <t>Rating before review was E1 or below</t>
    <phoneticPr fontId="6"/>
  </si>
  <si>
    <t>2.</t>
    <phoneticPr fontId="6"/>
  </si>
  <si>
    <t>Customer Categorization determination based upon business sustainability, financial Conditions and ability to repay debt</t>
    <phoneticPr fontId="6"/>
  </si>
  <si>
    <t>Result</t>
    <phoneticPr fontId="6"/>
  </si>
  <si>
    <t>Ordinary</t>
    <phoneticPr fontId="6"/>
  </si>
  <si>
    <t>Customers
with Special Attention</t>
    <phoneticPr fontId="6"/>
  </si>
  <si>
    <t>Customers to be Insolvent</t>
    <phoneticPr fontId="6"/>
  </si>
  <si>
    <t>Unrecoverable Customers</t>
    <phoneticPr fontId="6"/>
  </si>
  <si>
    <t>Insolvent Customers</t>
    <phoneticPr fontId="6"/>
  </si>
  <si>
    <t>*Following comments fields are not required to input for the customer whom result of 2. is Unrecoverable Customers or Insolvent Customers.</t>
    <phoneticPr fontId="6"/>
  </si>
  <si>
    <t>Circumstances that may justify adjustment to Ordinary Customer apply (start-up losses; losses incurred through acquisitions; losses through significant capital expenditure)</t>
    <phoneticPr fontId="6"/>
  </si>
  <si>
    <t>3.</t>
    <phoneticPr fontId="6"/>
  </si>
  <si>
    <t>Customer categorization determination based upon the state of support from the parent company etc and a comprehensive judgment of actual conditions</t>
    <phoneticPr fontId="6"/>
  </si>
  <si>
    <t>Customers
to be Insolvent</t>
    <phoneticPr fontId="6"/>
  </si>
  <si>
    <t>Adjustment for Parent Company support applied</t>
    <phoneticPr fontId="6"/>
  </si>
  <si>
    <t>&lt;subject customer:Customers with Special Attention or Customers to be Insolvent on a stand-alone basis &gt;</t>
    <phoneticPr fontId="6"/>
  </si>
  <si>
    <t>→ Check condition</t>
    <phoneticPr fontId="6"/>
  </si>
  <si>
    <t>Condition 1: Degree of support by its parent company</t>
    <phoneticPr fontId="6"/>
  </si>
  <si>
    <t>Condition 3: Creditworthiness of its parent company</t>
    <phoneticPr fontId="6"/>
  </si>
  <si>
    <t>Condition 2: Financial condition of the customer</t>
    <phoneticPr fontId="6"/>
  </si>
  <si>
    <t>Condition 4: Status of the customer as a subsidiary</t>
    <phoneticPr fontId="6"/>
  </si>
  <si>
    <t xml:space="preserve"> 4. Final Customer Categorization result </t>
    <phoneticPr fontId="6"/>
  </si>
  <si>
    <t>Final Result for
Customer Categorization</t>
    <phoneticPr fontId="6"/>
  </si>
  <si>
    <t>Customers with
Special Attention (1)</t>
    <phoneticPr fontId="6"/>
  </si>
  <si>
    <t>Customers with
Special Attention (2)</t>
    <phoneticPr fontId="6"/>
  </si>
  <si>
    <t>Unrecoverable
Customers</t>
    <phoneticPr fontId="6"/>
  </si>
  <si>
    <t>Insolvent
Customers</t>
    <phoneticPr fontId="6"/>
  </si>
  <si>
    <t>For the use of the credit division in charge only</t>
    <phoneticPr fontId="6"/>
  </si>
  <si>
    <t>GM</t>
    <phoneticPr fontId="6"/>
  </si>
  <si>
    <t>JGM</t>
    <phoneticPr fontId="6"/>
  </si>
  <si>
    <t>Classification</t>
    <phoneticPr fontId="40"/>
  </si>
  <si>
    <t>MB</t>
    <phoneticPr fontId="40"/>
  </si>
  <si>
    <t>Retention Period</t>
    <phoneticPr fontId="40"/>
  </si>
  <si>
    <t>Prepared Date</t>
    <phoneticPr fontId="39"/>
  </si>
  <si>
    <t>Control Office</t>
    <phoneticPr fontId="40"/>
  </si>
  <si>
    <t>MIZUHO C-CIF Number</t>
    <phoneticPr fontId="40"/>
  </si>
  <si>
    <t>Customer's Name</t>
    <phoneticPr fontId="40"/>
  </si>
  <si>
    <t>1. Management Assessment</t>
    <phoneticPr fontId="39"/>
  </si>
  <si>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phoneticPr fontId="39"/>
  </si>
  <si>
    <t>Category</t>
    <phoneticPr fontId="39"/>
  </si>
  <si>
    <t>Assessment Standard</t>
    <phoneticPr fontId="39"/>
  </si>
  <si>
    <t xml:space="preserve"> Adjustment Range</t>
    <phoneticPr fontId="39"/>
  </si>
  <si>
    <t>Applicable</t>
    <phoneticPr fontId="39"/>
  </si>
  <si>
    <r>
      <rPr>
        <sz val="10"/>
        <rFont val="ＭＳ 明朝"/>
        <family val="1"/>
        <charset val="128"/>
      </rPr>
      <t>①</t>
    </r>
  </si>
  <si>
    <t>Managing Executives</t>
    <phoneticPr fontId="39"/>
  </si>
  <si>
    <t>Grasp of the management situation, the development/practice of management policies, and management posture etc,</t>
    <phoneticPr fontId="39"/>
  </si>
  <si>
    <r>
      <rPr>
        <sz val="10"/>
        <rFont val="ＭＳ 明朝"/>
        <family val="1"/>
        <charset val="128"/>
      </rPr>
      <t>②</t>
    </r>
  </si>
  <si>
    <t>Internal Management Structures</t>
    <phoneticPr fontId="39"/>
  </si>
  <si>
    <t>Management controls based on management policy and the nature of the business, risk prevention technique and system construction etc,</t>
    <phoneticPr fontId="39"/>
  </si>
  <si>
    <r>
      <rPr>
        <sz val="10"/>
        <rFont val="ＭＳ 明朝"/>
        <family val="1"/>
        <charset val="128"/>
      </rPr>
      <t>③</t>
    </r>
  </si>
  <si>
    <t>Credibility of Financial Statements</t>
    <phoneticPr fontId="39"/>
  </si>
  <si>
    <t>The adequacy of accounting standards/the policy, the stance of the disclosure etc,</t>
    <phoneticPr fontId="39"/>
  </si>
  <si>
    <r>
      <rPr>
        <sz val="10"/>
        <rFont val="ＭＳ 明朝"/>
        <family val="1"/>
        <charset val="128"/>
      </rPr>
      <t>④</t>
    </r>
  </si>
  <si>
    <t>Internal/External Company Relations</t>
    <phoneticPr fontId="39"/>
  </si>
  <si>
    <t>Labor-management relations, suit, relations with the stockholder, having main bank or not etc,</t>
    <phoneticPr fontId="39"/>
  </si>
  <si>
    <t>Notch  Adjustment</t>
    <phoneticPr fontId="39"/>
  </si>
  <si>
    <t>2. Projections of financial results</t>
    <phoneticPr fontId="39"/>
  </si>
  <si>
    <t>Reflect the future profitability prospect of the customer to the rating. This adjustment has not to be applied for the reason that forecasts simply indicate that “Sales growth is expected” or “Ordinary profit is expected to increase”.</t>
    <phoneticPr fontId="39"/>
  </si>
  <si>
    <t>Items</t>
    <phoneticPr fontId="39"/>
  </si>
  <si>
    <t>Contents</t>
    <phoneticPr fontId="39"/>
  </si>
  <si>
    <t>Customers whose financial results are on an upward trend</t>
    <phoneticPr fontId="39"/>
  </si>
  <si>
    <r>
      <t xml:space="preserve">This adjustment method only applies to customers for which trial balance, business plan documents and so on can be confirmed to be correct and projections of financial results for the current period can be achieved with certainty. </t>
    </r>
    <r>
      <rPr>
        <sz val="9"/>
        <rFont val="Times New Roman"/>
        <family val="1"/>
      </rPr>
      <t xml:space="preserve">
</t>
    </r>
    <r>
      <rPr>
        <sz val="9"/>
        <rFont val="ＭＳ 明朝"/>
        <family val="1"/>
        <charset val="128"/>
      </rPr>
      <t>【</t>
    </r>
    <r>
      <rPr>
        <sz val="9"/>
        <rFont val="Times New Roman"/>
        <family val="1"/>
      </rPr>
      <t>Assessment Criteria</t>
    </r>
    <r>
      <rPr>
        <sz val="9"/>
        <rFont val="ＭＳ 明朝"/>
        <family val="1"/>
        <charset val="128"/>
      </rPr>
      <t xml:space="preserve">】
</t>
    </r>
    <r>
      <rPr>
        <sz val="9"/>
        <rFont val="Times New Roman"/>
        <family val="1"/>
      </rPr>
      <t>Projected ROA in current period</t>
    </r>
    <r>
      <rPr>
        <sz val="9"/>
        <rFont val="ＭＳ 明朝"/>
        <family val="1"/>
        <charset val="128"/>
      </rPr>
      <t>≧</t>
    </r>
    <r>
      <rPr>
        <sz val="9"/>
        <rFont val="Times New Roman"/>
        <family val="1"/>
      </rPr>
      <t>5%   and 
ROA growth rate</t>
    </r>
    <r>
      <rPr>
        <sz val="9"/>
        <rFont val="ＭＳ 明朝"/>
        <family val="1"/>
        <charset val="128"/>
      </rPr>
      <t>≧</t>
    </r>
    <r>
      <rPr>
        <sz val="9"/>
        <rFont val="Times New Roman"/>
        <family val="1"/>
      </rPr>
      <t>5%</t>
    </r>
  </si>
  <si>
    <t>+1</t>
    <phoneticPr fontId="39"/>
  </si>
  <si>
    <t>Customers whose future financial results are on a downward trend</t>
    <phoneticPr fontId="39"/>
  </si>
  <si>
    <r>
      <t xml:space="preserve">Customers whose current period financial results are projected to be on a significant downward trend shall be the subject for downgrade of credit rating without the need to provide concrete evidence.
</t>
    </r>
    <r>
      <rPr>
        <sz val="9"/>
        <rFont val="ＭＳ 明朝"/>
        <family val="1"/>
        <charset val="128"/>
      </rPr>
      <t>【</t>
    </r>
    <r>
      <rPr>
        <sz val="9"/>
        <rFont val="Times New Roman"/>
        <family val="1"/>
      </rPr>
      <t>Assessment Criteria</t>
    </r>
    <r>
      <rPr>
        <sz val="9"/>
        <rFont val="ＭＳ 明朝"/>
        <family val="1"/>
        <charset val="128"/>
      </rPr>
      <t xml:space="preserve">】
</t>
    </r>
    <r>
      <rPr>
        <sz val="9"/>
        <rFont val="Times New Roman"/>
        <family val="1"/>
      </rPr>
      <t>Projected ROA in current period&lt;1% 
and 
ROA growth rate</t>
    </r>
    <r>
      <rPr>
        <sz val="9"/>
        <rFont val="ＭＳ 明朝"/>
        <family val="1"/>
        <charset val="128"/>
      </rPr>
      <t>≦▲</t>
    </r>
    <r>
      <rPr>
        <sz val="9"/>
        <rFont val="Times New Roman"/>
        <family val="1"/>
      </rPr>
      <t>5%</t>
    </r>
  </si>
  <si>
    <t>-1</t>
    <phoneticPr fontId="39"/>
  </si>
  <si>
    <t>Others</t>
    <phoneticPr fontId="39"/>
  </si>
  <si>
    <t>Adjustment on the basis of the simulation of the quantitative model</t>
    <phoneticPr fontId="39"/>
  </si>
  <si>
    <t>No adjustments</t>
    <phoneticPr fontId="39"/>
  </si>
  <si>
    <t>±0</t>
    <phoneticPr fontId="39"/>
  </si>
  <si>
    <r>
      <rPr>
        <sz val="8"/>
        <rFont val="ＭＳ 明朝"/>
        <family val="1"/>
        <charset val="128"/>
      </rPr>
      <t>（</t>
    </r>
    <r>
      <rPr>
        <sz val="8"/>
        <rFont val="Times New Roman"/>
        <family val="1"/>
      </rPr>
      <t>NOTE</t>
    </r>
    <r>
      <rPr>
        <sz val="8"/>
        <rFont val="ＭＳ 明朝"/>
        <family val="1"/>
        <charset val="128"/>
      </rPr>
      <t>）</t>
    </r>
    <r>
      <rPr>
        <sz val="8"/>
        <rFont val="Times New Roman"/>
        <family val="1"/>
      </rPr>
      <t>ROA=Ordinary profit÷Total assets(adjusted with Unrealized gain/loss</t>
    </r>
    <r>
      <rPr>
        <sz val="8"/>
        <rFont val="ＭＳ 明朝"/>
        <family val="1"/>
        <charset val="128"/>
      </rPr>
      <t>）
（</t>
    </r>
    <r>
      <rPr>
        <sz val="8"/>
        <rFont val="Times New Roman"/>
        <family val="1"/>
      </rPr>
      <t>Concrete Example</t>
    </r>
    <r>
      <rPr>
        <sz val="8"/>
        <rFont val="ＭＳ 明朝"/>
        <family val="1"/>
        <charset val="128"/>
      </rPr>
      <t>）</t>
    </r>
    <r>
      <rPr>
        <sz val="8"/>
        <rFont val="Times New Roman"/>
        <family val="1"/>
      </rPr>
      <t>Latest ROA=2.5</t>
    </r>
    <r>
      <rPr>
        <sz val="8"/>
        <rFont val="ＭＳ 明朝"/>
        <family val="1"/>
        <charset val="128"/>
      </rPr>
      <t>％</t>
    </r>
    <r>
      <rPr>
        <sz val="8"/>
        <rFont val="Times New Roman"/>
        <family val="1"/>
      </rPr>
      <t>, Projected ROA</t>
    </r>
    <r>
      <rPr>
        <sz val="8"/>
        <rFont val="ＭＳ 明朝"/>
        <family val="1"/>
        <charset val="128"/>
      </rPr>
      <t>≧</t>
    </r>
    <r>
      <rPr>
        <sz val="8"/>
        <rFont val="Times New Roman"/>
        <family val="1"/>
      </rPr>
      <t>7.5</t>
    </r>
    <r>
      <rPr>
        <sz val="8"/>
        <rFont val="ＭＳ 明朝"/>
        <family val="1"/>
        <charset val="128"/>
      </rPr>
      <t>％</t>
    </r>
    <r>
      <rPr>
        <sz val="8"/>
        <rFont val="Times New Roman"/>
        <family val="1"/>
      </rPr>
      <t xml:space="preserve"> leading to +1 notch adjustment</t>
    </r>
  </si>
  <si>
    <t xml:space="preserve">
</t>
    <phoneticPr fontId="39"/>
  </si>
  <si>
    <t xml:space="preserve">When notch adjustment above would be conducted, the supplementary explanation regarding both "1. Management Assessment" and "2. Projections of financial results "should be wriiten in this field by Front offices. </t>
    <phoneticPr fontId="39"/>
  </si>
  <si>
    <t>[ For pure holding company ]</t>
    <phoneticPr fontId="40"/>
  </si>
  <si>
    <t>3.Structural Subordination</t>
    <phoneticPr fontId="39"/>
  </si>
  <si>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phoneticPr fontId="40"/>
  </si>
  <si>
    <r>
      <t xml:space="preserve">Structural Subordination
</t>
    </r>
    <r>
      <rPr>
        <sz val="9"/>
        <rFont val="ＭＳ Ｐゴシック"/>
        <family val="3"/>
        <charset val="128"/>
      </rPr>
      <t>（</t>
    </r>
    <r>
      <rPr>
        <sz val="9"/>
        <rFont val="Times New Roman"/>
        <family val="1"/>
      </rPr>
      <t>Calcularing Double leverage ratio</t>
    </r>
    <r>
      <rPr>
        <sz val="9"/>
        <rFont val="ＭＳ Ｐゴシック"/>
        <family val="3"/>
        <charset val="128"/>
      </rPr>
      <t>）</t>
    </r>
  </si>
  <si>
    <t>÷</t>
    <phoneticPr fontId="40"/>
  </si>
  <si>
    <r>
      <rPr>
        <sz val="11"/>
        <rFont val="ＭＳ Ｐゴシック"/>
        <family val="3"/>
        <charset val="128"/>
      </rPr>
      <t>＝</t>
    </r>
  </si>
  <si>
    <t xml:space="preserve">(NOTE) Double leverage ratio = [Amount that the pure holding company invested in its affiliated company] </t>
    <phoneticPr fontId="39"/>
  </si>
  <si>
    <t>/ [Shareholder’s equity of the pure holding company]</t>
    <phoneticPr fontId="39"/>
  </si>
  <si>
    <r>
      <t>Necessity of  notch adjustment 
(confirmation of group link</t>
    </r>
    <r>
      <rPr>
        <sz val="8"/>
        <rFont val="ＭＳ Ｐゴシック"/>
        <family val="3"/>
        <charset val="128"/>
      </rPr>
      <t>）</t>
    </r>
  </si>
  <si>
    <t>100% or under</t>
    <phoneticPr fontId="40"/>
  </si>
  <si>
    <t>No Need in principle (Confirm group link as necessary)</t>
    <phoneticPr fontId="40"/>
  </si>
  <si>
    <t>More than 100%</t>
    <phoneticPr fontId="40"/>
  </si>
  <si>
    <t>Need
(Generally)</t>
    <phoneticPr fontId="40"/>
  </si>
  <si>
    <t>No Need
(Describe the reason below)</t>
    <phoneticPr fontId="40"/>
  </si>
  <si>
    <t>&lt;Control Office&gt;</t>
    <phoneticPr fontId="6"/>
  </si>
  <si>
    <t xml:space="preserve"> Date</t>
    <phoneticPr fontId="6"/>
  </si>
  <si>
    <t xml:space="preserve"> Credit Division in Charge</t>
    <phoneticPr fontId="6"/>
  </si>
  <si>
    <t>MIZUHO C-CIF</t>
    <phoneticPr fontId="6"/>
  </si>
  <si>
    <t>Branch/Office Name</t>
    <phoneticPr fontId="6"/>
  </si>
  <si>
    <t>Customer Name</t>
    <phoneticPr fontId="6"/>
  </si>
  <si>
    <t>Shareholders' equity in substance</t>
    <phoneticPr fontId="6"/>
  </si>
  <si>
    <t>Yes</t>
    <phoneticPr fontId="6"/>
  </si>
  <si>
    <t>No</t>
    <phoneticPr fontId="6"/>
  </si>
  <si>
    <t>Number of years to fully repay debt</t>
    <phoneticPr fontId="6"/>
  </si>
  <si>
    <t>Incidence of delinquency (past-due loans)</t>
    <phoneticPr fontId="6"/>
  </si>
  <si>
    <t>Number of years required for the correction of negative SH equity in substance</t>
    <phoneticPr fontId="6"/>
  </si>
  <si>
    <t>Delinquency start date (YYYY/MM)</t>
    <phoneticPr fontId="6"/>
  </si>
  <si>
    <t>Data</t>
    <phoneticPr fontId="6"/>
  </si>
  <si>
    <t>Remarks</t>
    <phoneticPr fontId="6"/>
  </si>
  <si>
    <t>Interest Bearing Liabilities （Ａ）</t>
    <phoneticPr fontId="6"/>
  </si>
  <si>
    <t>Input Interest Bearing Liabilities of non-consolidated.</t>
    <phoneticPr fontId="6"/>
  </si>
  <si>
    <t>Ordinary Working Capital (including cash) （Ｂ）</t>
    <phoneticPr fontId="6"/>
  </si>
  <si>
    <t>Ordinary Working Capital</t>
    <phoneticPr fontId="6"/>
  </si>
  <si>
    <t>Cash（*）</t>
    <phoneticPr fontId="6"/>
  </si>
  <si>
    <t>Input a calculation basis to remarks column.</t>
    <phoneticPr fontId="6"/>
  </si>
  <si>
    <t>Difference （Ａ）-（Ｂ）</t>
    <phoneticPr fontId="6"/>
  </si>
  <si>
    <t>In case of positive number, check required.</t>
    <phoneticPr fontId="6"/>
  </si>
  <si>
    <t>* Limited to cases where, for example, ordinary working capital comprises cash and deposits for a period, due to a payments/receipts timing gap.</t>
    <phoneticPr fontId="6"/>
  </si>
  <si>
    <t xml:space="preserve"> 1. Status of customer</t>
    <phoneticPr fontId="6"/>
  </si>
  <si>
    <t>Customer under Strict Management</t>
    <phoneticPr fontId="6"/>
  </si>
  <si>
    <t>→</t>
    <phoneticPr fontId="6"/>
  </si>
  <si>
    <t>E2（Completed）</t>
    <phoneticPr fontId="6"/>
  </si>
  <si>
    <t>Delinquent Customer (excluding delinquency caused by technical reasons or other reasons not atttributable to the customer)</t>
    <phoneticPr fontId="6"/>
  </si>
  <si>
    <t>Customer with negative Shareholders' equity that can be cleared within a standard (restructuring) time period but which cannot be shown as certain to be cleared in a short time period.</t>
    <phoneticPr fontId="6"/>
  </si>
  <si>
    <t>Customer highly likely to be categorized as Customer to be Insolvent on stand-alone basis, but for which there is parent company support with the intention of maintaining business viability.</t>
    <phoneticPr fontId="6"/>
  </si>
  <si>
    <t>Customer with negative Shareholders' equity in substance which is certain to be cleared in a short time period.</t>
    <phoneticPr fontId="6"/>
  </si>
  <si>
    <t>a</t>
    <phoneticPr fontId="6"/>
  </si>
  <si>
    <t>Customer not matching any of 1 to 5 above</t>
    <phoneticPr fontId="6"/>
  </si>
  <si>
    <t xml:space="preserve"> a. Examination of Ordinary Working Capital: Do the customer's borrowings fall within the scope of ordinary working capital?</t>
    <phoneticPr fontId="6"/>
  </si>
  <si>
    <t xml:space="preserve">Examine whether the customer's borrowings fall within the scope of ordinary working capital if lending from other financial institutions is included.
</t>
    <phoneticPr fontId="6"/>
  </si>
  <si>
    <t>Can be demonstrated</t>
    <phoneticPr fontId="6"/>
  </si>
  <si>
    <t>E1（Completed）</t>
    <phoneticPr fontId="6"/>
  </si>
  <si>
    <t>Cannot be demonstrated</t>
    <phoneticPr fontId="6"/>
  </si>
  <si>
    <t>b</t>
    <phoneticPr fontId="6"/>
  </si>
  <si>
    <t>《Remarks column（Supplementary materials can be attached separately）》</t>
    <phoneticPr fontId="6"/>
  </si>
  <si>
    <t xml:space="preserve"> b. Actual condition judgment: Based on the customer's situation (including other financial institutions), is there high probability that the customer is going to require support from Financial Institution (including other banks) for continuing a business ?</t>
    <phoneticPr fontId="6"/>
  </si>
  <si>
    <t>Make a comprehensive determination of factors such as the customer's repayment ability, financial condition, cash flow, and the presence of actual supporters such as a parent company.</t>
    <phoneticPr fontId="6"/>
  </si>
  <si>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phoneticPr fontId="6"/>
  </si>
  <si>
    <t>Final result for E1･E2 determination</t>
    <phoneticPr fontId="6"/>
  </si>
  <si>
    <t>For the use of the credit division in charge of the credit rating only</t>
    <phoneticPr fontId="6"/>
  </si>
  <si>
    <t>For the use of the credit division in charge of the transaction only</t>
    <phoneticPr fontId="6"/>
  </si>
  <si>
    <t>Classification</t>
    <phoneticPr fontId="6"/>
  </si>
  <si>
    <t>CCD</t>
  </si>
  <si>
    <r>
      <t>Unit</t>
    </r>
    <r>
      <rPr>
        <sz val="12"/>
        <rFont val="ＭＳ ゴシック"/>
        <family val="3"/>
        <charset val="128"/>
      </rPr>
      <t>：</t>
    </r>
    <r>
      <rPr>
        <sz val="12"/>
        <rFont val="Arial"/>
        <family val="2"/>
      </rPr>
      <t>US$ M</t>
    </r>
  </si>
  <si>
    <t>Credit Approval Authority Determination Worksheet</t>
    <phoneticPr fontId="4"/>
  </si>
  <si>
    <t>Date</t>
    <phoneticPr fontId="4"/>
  </si>
  <si>
    <r>
      <t xml:space="preserve">Input </t>
    </r>
    <r>
      <rPr>
        <sz val="11"/>
        <rFont val="ＭＳ ゴシック"/>
        <family val="3"/>
        <charset val="128"/>
      </rPr>
      <t>○</t>
    </r>
    <r>
      <rPr>
        <sz val="11"/>
        <rFont val="Arial"/>
        <family val="2"/>
      </rPr>
      <t xml:space="preserve"> </t>
    </r>
  </si>
  <si>
    <t>Office/Dept</t>
    <phoneticPr fontId="4"/>
  </si>
  <si>
    <r>
      <rPr>
        <sz val="11"/>
        <rFont val="ＭＳ ゴシック"/>
        <family val="3"/>
        <charset val="128"/>
      </rPr>
      <t>　</t>
    </r>
  </si>
  <si>
    <t>Credit Application</t>
    <phoneticPr fontId="4"/>
  </si>
  <si>
    <r>
      <t>Input A</t>
    </r>
    <r>
      <rPr>
        <sz val="11"/>
        <rFont val="ＭＳ ゴシック"/>
        <family val="3"/>
        <charset val="128"/>
      </rPr>
      <t>～</t>
    </r>
    <r>
      <rPr>
        <sz val="11"/>
        <rFont val="Arial"/>
        <family val="2"/>
      </rPr>
      <t>I</t>
    </r>
  </si>
  <si>
    <t>Officer</t>
    <phoneticPr fontId="4"/>
  </si>
  <si>
    <t>Rating Application</t>
    <phoneticPr fontId="4"/>
  </si>
  <si>
    <t>Input A&amp;C</t>
    <phoneticPr fontId="4"/>
  </si>
  <si>
    <t>Extension Number</t>
    <phoneticPr fontId="4"/>
  </si>
  <si>
    <t xml:space="preserve"> (</t>
    <phoneticPr fontId="4"/>
  </si>
  <si>
    <t>)</t>
    <phoneticPr fontId="4"/>
  </si>
  <si>
    <t>Mizuho C-CIF</t>
    <phoneticPr fontId="4"/>
  </si>
  <si>
    <t>Customer Name</t>
    <phoneticPr fontId="4"/>
  </si>
  <si>
    <t>Rating</t>
    <phoneticPr fontId="4"/>
  </si>
  <si>
    <t>Mizuho C-CIF(s) of customer(s) to be combined under one name with the obligor</t>
    <phoneticPr fontId="4"/>
  </si>
  <si>
    <t>Belongs to own office</t>
    <phoneticPr fontId="4"/>
  </si>
  <si>
    <t>YES</t>
    <phoneticPr fontId="4"/>
  </si>
  <si>
    <t>NO</t>
    <phoneticPr fontId="4"/>
  </si>
  <si>
    <t>Company 
G Rating*</t>
    <phoneticPr fontId="4"/>
  </si>
  <si>
    <t>Belongs to other office</t>
    <phoneticPr fontId="4"/>
  </si>
  <si>
    <t>(*)Financial Institutions only</t>
    <phoneticPr fontId="4"/>
  </si>
  <si>
    <t>Collateral</t>
    <phoneticPr fontId="4"/>
  </si>
  <si>
    <t>Guarantee</t>
    <phoneticPr fontId="4"/>
  </si>
  <si>
    <r>
      <t>A. Calculation of DMS Exposure</t>
    </r>
    <r>
      <rPr>
        <b/>
        <sz val="11"/>
        <rFont val="ＭＳ ゴシック"/>
        <family val="3"/>
        <charset val="128"/>
      </rPr>
      <t>（</t>
    </r>
    <r>
      <rPr>
        <b/>
        <sz val="11"/>
        <rFont val="Arial"/>
        <family val="2"/>
      </rPr>
      <t>Before Execution</t>
    </r>
    <r>
      <rPr>
        <b/>
        <sz val="11"/>
        <rFont val="ＭＳ ゴシック"/>
        <family val="3"/>
        <charset val="128"/>
      </rPr>
      <t>）</t>
    </r>
  </si>
  <si>
    <t>Total Credit Exposure</t>
    <phoneticPr fontId="4"/>
  </si>
  <si>
    <t>Collateral(Quality+General)</t>
    <phoneticPr fontId="4"/>
  </si>
  <si>
    <t>Quality Guarantee</t>
    <phoneticPr fontId="4"/>
  </si>
  <si>
    <t>Unsecured Credit</t>
    <phoneticPr fontId="4"/>
  </si>
  <si>
    <r>
      <t xml:space="preserve">Exchange rate
</t>
    </r>
    <r>
      <rPr>
        <sz val="8"/>
        <rFont val="ＭＳ Ｐゴシック"/>
        <family val="3"/>
        <charset val="128"/>
      </rPr>
      <t>（</t>
    </r>
    <r>
      <rPr>
        <sz val="8"/>
        <rFont val="Arial"/>
        <family val="2"/>
      </rPr>
      <t>*2</t>
    </r>
    <r>
      <rPr>
        <sz val="8"/>
        <rFont val="ＭＳ Ｐゴシック"/>
        <family val="3"/>
        <charset val="128"/>
      </rPr>
      <t>）</t>
    </r>
  </si>
  <si>
    <t>On Balance</t>
    <phoneticPr fontId="4"/>
  </si>
  <si>
    <t>Off Balance</t>
    <phoneticPr fontId="4"/>
  </si>
  <si>
    <t>Total(*1)</t>
    <phoneticPr fontId="4"/>
  </si>
  <si>
    <t>(*1)Make sure to match the total credit exposure before adjustment with the DMS Total Limit in DMS Group Exposure List / Exposure List (byCompany) output from CDM.</t>
    <phoneticPr fontId="4"/>
  </si>
  <si>
    <t>B. Calculation of Net Credit Increase / Decrease</t>
    <phoneticPr fontId="4"/>
  </si>
  <si>
    <t>This Transaction</t>
    <phoneticPr fontId="4"/>
  </si>
  <si>
    <r>
      <t>C. Calculation of DMS Exposure</t>
    </r>
    <r>
      <rPr>
        <b/>
        <sz val="11"/>
        <rFont val="ＭＳ ゴシック"/>
        <family val="3"/>
        <charset val="128"/>
      </rPr>
      <t>（</t>
    </r>
    <r>
      <rPr>
        <b/>
        <sz val="11"/>
        <rFont val="Arial"/>
        <family val="2"/>
      </rPr>
      <t>After Execution</t>
    </r>
    <r>
      <rPr>
        <b/>
        <sz val="11"/>
        <rFont val="ＭＳ ゴシック"/>
        <family val="3"/>
        <charset val="128"/>
      </rPr>
      <t>）</t>
    </r>
  </si>
  <si>
    <t>DMS Exposure</t>
    <phoneticPr fontId="4"/>
  </si>
  <si>
    <t>Net Credit increase/decrease</t>
    <phoneticPr fontId="4"/>
  </si>
  <si>
    <r>
      <t>D. Customers or Transactions Subject to Head Office Approval</t>
    </r>
    <r>
      <rPr>
        <sz val="11"/>
        <rFont val="Arial"/>
        <family val="2"/>
      </rPr>
      <t xml:space="preserve">  * In-house Approval is NOT permitted. </t>
    </r>
  </si>
  <si>
    <r>
      <rPr>
        <b/>
        <sz val="10"/>
        <rFont val="ＭＳ ゴシック"/>
        <family val="3"/>
        <charset val="128"/>
      </rPr>
      <t>＜</t>
    </r>
    <r>
      <rPr>
        <b/>
        <sz val="10"/>
        <rFont val="Arial"/>
        <family val="2"/>
      </rPr>
      <t>I. Customers Subject to Head Office Approval</t>
    </r>
    <r>
      <rPr>
        <b/>
        <sz val="10"/>
        <rFont val="ＭＳ ゴシック"/>
        <family val="3"/>
        <charset val="128"/>
      </rPr>
      <t>＞</t>
    </r>
    <r>
      <rPr>
        <b/>
        <sz val="10"/>
        <rFont val="Arial"/>
        <family val="2"/>
      </rPr>
      <t xml:space="preserve"> </t>
    </r>
  </si>
  <si>
    <r>
      <rPr>
        <b/>
        <sz val="10"/>
        <rFont val="ＭＳ ゴシック"/>
        <family val="3"/>
        <charset val="128"/>
      </rPr>
      <t>＜</t>
    </r>
    <r>
      <rPr>
        <b/>
        <sz val="10"/>
        <rFont val="Arial"/>
        <family val="2"/>
      </rPr>
      <t>II. Credit Transactions Subject to Head Office Approval</t>
    </r>
    <r>
      <rPr>
        <b/>
        <sz val="10"/>
        <rFont val="ＭＳ ゴシック"/>
        <family val="3"/>
        <charset val="128"/>
      </rPr>
      <t>＞</t>
    </r>
    <r>
      <rPr>
        <b/>
        <sz val="10"/>
        <rFont val="Arial"/>
        <family val="2"/>
      </rPr>
      <t/>
    </r>
  </si>
  <si>
    <t xml:space="preserve">  1.Within loans and purchase of private bonds, transaction having bullet repayments or a balloon payments</t>
    <phoneticPr fontId="4"/>
  </si>
  <si>
    <r>
      <rPr>
        <b/>
        <sz val="10"/>
        <rFont val="ＭＳ ゴシック"/>
        <family val="3"/>
        <charset val="128"/>
      </rPr>
      <t>　</t>
    </r>
  </si>
  <si>
    <t xml:space="preserve">  3.Credit extension for a period of more than ten years</t>
    <phoneticPr fontId="4"/>
  </si>
  <si>
    <t xml:space="preserve">  4.Securities lending</t>
    <phoneticPr fontId="4"/>
  </si>
  <si>
    <t xml:space="preserve">  5.Noteless products (applies only within Japan)</t>
    <phoneticPr fontId="4"/>
  </si>
  <si>
    <t xml:space="preserve">  6.Customer credit securitization(except for  recourse type and third party recourse type)</t>
    <phoneticPr fontId="4"/>
  </si>
  <si>
    <t xml:space="preserve">  7.Acquiring deposit collateral from other banks</t>
    <phoneticPr fontId="4"/>
  </si>
  <si>
    <t xml:space="preserve">  14.Project Finance</t>
    <phoneticPr fontId="4"/>
  </si>
  <si>
    <r>
      <t xml:space="preserve">  25.Other transactions which are indicated as H.O. approval in </t>
    </r>
    <r>
      <rPr>
        <i/>
        <sz val="10"/>
        <rFont val="Arial"/>
        <family val="2"/>
      </rPr>
      <t>Administrative Guidelines for CAA Determination</t>
    </r>
    <r>
      <rPr>
        <sz val="10"/>
        <rFont val="Arial"/>
        <family val="2"/>
      </rPr>
      <t>(including Amendment and Specific cases)</t>
    </r>
  </si>
  <si>
    <t xml:space="preserve">E. Credit Transactions Subject to In-house Approval  </t>
    <phoneticPr fontId="4"/>
  </si>
  <si>
    <r>
      <rPr>
        <sz val="9"/>
        <rFont val="ＭＳ Ｐゴシック"/>
        <family val="3"/>
        <charset val="128"/>
      </rPr>
      <t>　　</t>
    </r>
    <r>
      <rPr>
        <sz val="9"/>
        <rFont val="Arial"/>
        <family val="2"/>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</si>
  <si>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phoneticPr fontId="4"/>
  </si>
  <si>
    <t xml:space="preserve">  2.Renewal application of general credit line for financial institution at same/decreased amount, which satisfies all conditions below.         
</t>
    <phoneticPr fontId="4"/>
  </si>
  <si>
    <r>
      <t xml:space="preserve">     (e)Customer is not categorized in “Control Stage” in financial institution monitoring defined in </t>
    </r>
    <r>
      <rPr>
        <i/>
        <sz val="10"/>
        <rFont val="Arial"/>
        <family val="2"/>
      </rPr>
      <t>Credit Management Procedures</t>
    </r>
  </si>
  <si>
    <r>
      <t xml:space="preserve">        </t>
    </r>
    <r>
      <rPr>
        <i/>
        <sz val="10"/>
        <rFont val="Arial"/>
        <family val="2"/>
      </rPr>
      <t xml:space="preserve"> for Market Transactions with Financial Institutions</t>
    </r>
  </si>
  <si>
    <r>
      <t xml:space="preserve">    -Export bills issued under letter of credit   -Treasury checks or equivalent  -Remittance checks issued by the banks to be designated separately
</t>
    </r>
    <r>
      <rPr>
        <sz val="10"/>
        <color indexed="10"/>
        <rFont val="ＭＳ Ｐゴシック"/>
        <family val="3"/>
        <charset val="128"/>
      </rPr>
      <t/>
    </r>
  </si>
  <si>
    <r>
      <t xml:space="preserve">  6.Other transactions which are indicated as In-house approval in</t>
    </r>
    <r>
      <rPr>
        <i/>
        <sz val="10"/>
        <rFont val="Arial"/>
        <family val="2"/>
      </rPr>
      <t xml:space="preserve"> Administrative Guidelines for CAA Determination</t>
    </r>
    <r>
      <rPr>
        <sz val="10"/>
        <rFont val="Arial"/>
        <family val="2"/>
      </rPr>
      <t xml:space="preserve"> (including Amendment and Specific cases)</t>
    </r>
  </si>
  <si>
    <t>F. Determination</t>
    <phoneticPr fontId="4"/>
  </si>
  <si>
    <r>
      <rPr>
        <sz val="10"/>
        <rFont val="ＭＳ Ｐゴシック"/>
        <family val="3"/>
        <charset val="128"/>
      </rPr>
      <t>＊</t>
    </r>
    <r>
      <rPr>
        <sz val="10"/>
        <rFont val="Arial"/>
        <family val="2"/>
      </rPr>
      <t>When changing Auto Determination, state the reason.</t>
    </r>
  </si>
  <si>
    <t>G. Credit Transactions Subjected in the Credit Policies   (No effect on Approval determination)</t>
    <phoneticPr fontId="4"/>
  </si>
  <si>
    <t>Yes</t>
    <phoneticPr fontId="4"/>
  </si>
  <si>
    <t>No</t>
    <phoneticPr fontId="4"/>
  </si>
  <si>
    <r>
      <rPr>
        <sz val="10"/>
        <rFont val="ＭＳ Ｐゴシック"/>
        <family val="3"/>
        <charset val="128"/>
      </rPr>
      <t>＊</t>
    </r>
    <r>
      <rPr>
        <sz val="10"/>
        <rFont val="Arial"/>
        <family val="2"/>
      </rPr>
      <t xml:space="preserve">If Yes, create </t>
    </r>
    <r>
      <rPr>
        <i/>
        <sz val="10"/>
        <rFont val="Arial"/>
        <family val="2"/>
      </rPr>
      <t>ES Credit Policy Check Sheet/ Check Sheet for Transition Risk/Human Rights Due Diligence Sheet</t>
    </r>
    <r>
      <rPr>
        <sz val="10"/>
        <rFont val="Arial"/>
        <family val="2"/>
      </rPr>
      <t>.</t>
    </r>
  </si>
  <si>
    <t>H.Credit Transactions subjected in the Equator Principles Check   (No effect on Approval determination)</t>
    <phoneticPr fontId="34"/>
  </si>
  <si>
    <r>
      <rPr>
        <b/>
        <sz val="11"/>
        <rFont val="ＭＳ ゴシック"/>
        <family val="3"/>
        <charset val="128"/>
      </rPr>
      <t>　</t>
    </r>
  </si>
  <si>
    <r>
      <rPr>
        <sz val="10"/>
        <rFont val="ＭＳ ゴシック"/>
        <family val="3"/>
        <charset val="128"/>
      </rPr>
      <t>＊</t>
    </r>
    <r>
      <rPr>
        <sz val="10"/>
        <rFont val="Arial"/>
        <family val="2"/>
      </rPr>
      <t xml:space="preserve">If Yes, follow </t>
    </r>
    <r>
      <rPr>
        <i/>
        <sz val="10"/>
        <rFont val="Arial"/>
        <family val="2"/>
      </rPr>
      <t>the Equator Principles Implementation Manual</t>
    </r>
  </si>
  <si>
    <t>Annual review</t>
  </si>
  <si>
    <t>B47</t>
  </si>
  <si>
    <t>C46</t>
  </si>
  <si>
    <t>Hundreds</t>
  </si>
  <si>
    <t>Table</t>
    <phoneticPr fontId="4"/>
  </si>
  <si>
    <t>1. CAA Determination</t>
    <phoneticPr fontId="4"/>
  </si>
  <si>
    <t>Before Adjustment</t>
    <phoneticPr fontId="4"/>
  </si>
  <si>
    <t>After Adjustment</t>
    <phoneticPr fontId="4"/>
  </si>
  <si>
    <t>(*2)Input exchange rate to convert DMS Exposure into Japanese Yen, be sure to use the latest Mizuho Special Rates.</t>
    <phoneticPr fontId="4"/>
  </si>
  <si>
    <t>Net Credit
Increase</t>
    <phoneticPr fontId="4"/>
  </si>
  <si>
    <t>Limit</t>
    <phoneticPr fontId="4"/>
  </si>
  <si>
    <t>Determination</t>
    <phoneticPr fontId="4"/>
  </si>
  <si>
    <t>Credit Exposure</t>
    <phoneticPr fontId="4"/>
  </si>
  <si>
    <t xml:space="preserve">  1.Customer categorization is Special Attention or below</t>
    <phoneticPr fontId="4"/>
  </si>
  <si>
    <t xml:space="preserve">  2.New Credit Customer</t>
    <phoneticPr fontId="4"/>
  </si>
  <si>
    <t xml:space="preserve">  3.Customers with credit transactions within Multi-offices</t>
    <phoneticPr fontId="4"/>
  </si>
  <si>
    <t xml:space="preserve">  4.Financial Institutions</t>
    <phoneticPr fontId="4"/>
  </si>
  <si>
    <t xml:space="preserve">  5.Companies that Mizuho group's former/current officers and staff members serve as a representative (President)</t>
    <phoneticPr fontId="4"/>
  </si>
  <si>
    <t xml:space="preserve">  6.Consumer finance company</t>
    <phoneticPr fontId="4"/>
  </si>
  <si>
    <t xml:space="preserve">  7.Customer who is anti-social element or suspected of being anti-social element</t>
    <phoneticPr fontId="4"/>
  </si>
  <si>
    <t xml:space="preserve">  8.Fund Transactions</t>
    <phoneticPr fontId="4"/>
  </si>
  <si>
    <t>However, the below cases are exempt - (a) Credit  term  for term-loan facility is 1 year or under (3 years or under in the case of customers rated A or B)</t>
    <phoneticPr fontId="4"/>
  </si>
  <si>
    <t xml:space="preserve">                                                                  (b) Revolving facility within 1 year of maximum drawdown period</t>
    <phoneticPr fontId="4"/>
  </si>
  <si>
    <t xml:space="preserve">  2.Within loans and purchase of private bonds, transaction having over 5 years of credit term or maximum drawdown period </t>
    <phoneticPr fontId="4"/>
  </si>
  <si>
    <t xml:space="preserve"> (excluding credit to customers with A or B rating), when any of the following is selected for Purpose in CDM:</t>
    <phoneticPr fontId="4"/>
  </si>
  <si>
    <t>Purpse in CDM:  Working Capital (long-term), Bridge Loan, Trading (export), Trading (import),  Others</t>
    <phoneticPr fontId="4"/>
  </si>
  <si>
    <t xml:space="preserve">However, all of following conditions are met, twenty years - (a)It is secured 100% by collateral and guarantee on a collateral value basis </t>
    <phoneticPr fontId="4"/>
  </si>
  <si>
    <r>
      <rPr>
        <sz val="10"/>
        <rFont val="ＭＳ Ｐゴシック"/>
        <family val="3"/>
        <charset val="128"/>
      </rPr>
      <t>　　　　　　　　　　　　　　　　　　　　　　　　　　　　　　　　　　　　　　　　　　</t>
    </r>
    <r>
      <rPr>
        <sz val="10"/>
        <rFont val="Arial"/>
        <family val="2"/>
      </rPr>
      <t>(b)Purpose in CDM is Equipment Fund, or a derivatives transaction related to a lending for the use of equipment fund</t>
    </r>
  </si>
  <si>
    <r>
      <rPr>
        <sz val="10"/>
        <rFont val="ＭＳ Ｐゴシック"/>
        <family val="3"/>
        <charset val="128"/>
      </rPr>
      <t>　　　　　　　　　　　　　　　　　　　　　　　　　　　　　　　　　　　　　　　　　　</t>
    </r>
    <r>
      <rPr>
        <sz val="10"/>
        <rFont val="Arial"/>
        <family val="2"/>
      </rPr>
      <t>(c)At the time of renewal or amendment, credit term shall not exceed 20 years in total</t>
    </r>
  </si>
  <si>
    <t xml:space="preserve">  8.Transaction guaranteed by a customer on CRMD list; transaction collateralizing securities (quality/general collateral only) issued by such customer</t>
    <phoneticPr fontId="4"/>
  </si>
  <si>
    <t xml:space="preserve">  9.Establishment/renewal of Interbank Credit Line</t>
    <phoneticPr fontId="4"/>
  </si>
  <si>
    <t xml:space="preserve">  10.Establishment/renewal of Mizuho Trade Line (MTL)</t>
    <phoneticPr fontId="4"/>
  </si>
  <si>
    <t xml:space="preserve">  11.Establishment of credit derivatives limits and equity derivatives limits</t>
    <phoneticPr fontId="4"/>
  </si>
  <si>
    <t xml:space="preserve">  12.Repo transactions</t>
    <phoneticPr fontId="4"/>
  </si>
  <si>
    <t xml:space="preserve">  13.Specialized lending (except for recourse type)</t>
    <phoneticPr fontId="4"/>
  </si>
  <si>
    <t xml:space="preserve">  15.Acquisition Finance</t>
    <phoneticPr fontId="4"/>
  </si>
  <si>
    <t xml:space="preserve">  16.Ship SPV transactions(excluding customers with A or B rating)</t>
    <phoneticPr fontId="4"/>
  </si>
  <si>
    <t xml:space="preserve">  17.Real estate finance involving receipt of loan origination fee (excluding customers with A or B rating)</t>
    <phoneticPr fontId="4"/>
  </si>
  <si>
    <t xml:space="preserve">  18.Asset-based finance involving receipt of loan origination fee (excluding customers with A or B rating)</t>
    <phoneticPr fontId="4"/>
  </si>
  <si>
    <t xml:space="preserve">  19."Credit Lines for Corporate Customers" and "Credit Line for Japanese Financial Institutions"</t>
    <phoneticPr fontId="4"/>
  </si>
  <si>
    <t xml:space="preserve">  20.Credit transactions under "Credit Lines for Corporate Customers" or "Credit Line for Japanese Financial Institutions", which do not fulfill </t>
    <phoneticPr fontId="4"/>
  </si>
  <si>
    <t xml:space="preserve">      the standard conditions</t>
    <phoneticPr fontId="4"/>
  </si>
  <si>
    <t xml:space="preserve">  21.Transactions subject to double-gearing regulations</t>
    <phoneticPr fontId="4"/>
  </si>
  <si>
    <t xml:space="preserve">  22.Determination of customers whose loan conditions had been eased which require the H.O. approval</t>
    <phoneticPr fontId="4"/>
  </si>
  <si>
    <t xml:space="preserve">  23.Credit transactions or credit risk transferring transactions with Mizuho Group companies</t>
    <phoneticPr fontId="4"/>
  </si>
  <si>
    <t xml:space="preserve">  24.Subordinated Loans/Acquisition of Subordinated Bonds</t>
    <phoneticPr fontId="4"/>
  </si>
  <si>
    <t xml:space="preserve">     (a)The customer's rating is A1 – C3.</t>
    <phoneticPr fontId="4"/>
  </si>
  <si>
    <t xml:space="preserve">     (b)No deterioration from those in the previous credit application</t>
    <phoneticPr fontId="4"/>
  </si>
  <si>
    <t xml:space="preserve">     (c)Credit term and the maximum drawdown period does not exceed one year</t>
    <phoneticPr fontId="4"/>
  </si>
  <si>
    <t xml:space="preserve">     (a)The customer’s rating A1 – B2  (b)No deterioration of credit rating compared with previous application</t>
    <phoneticPr fontId="4"/>
  </si>
  <si>
    <t xml:space="preserve">     (c)No deterioration from those in the previous credit application (d)Credit term and the maximum drawdown period does not exceed one year</t>
    <phoneticPr fontId="4"/>
  </si>
  <si>
    <t>STEP1</t>
    <phoneticPr fontId="4"/>
  </si>
  <si>
    <t>Customers Subject to H.O. Approval</t>
    <phoneticPr fontId="4"/>
  </si>
  <si>
    <t>Transactions Subject to H.O. Approval</t>
    <phoneticPr fontId="4"/>
  </si>
  <si>
    <t xml:space="preserve">  3.Credit transactions under credit lines for general corporations and Japanese financial institutions, which fulfill the standard conditions</t>
    <phoneticPr fontId="4"/>
  </si>
  <si>
    <t>Credit Transactions Subject to In-house Approval</t>
    <phoneticPr fontId="4"/>
  </si>
  <si>
    <t xml:space="preserve">  4.The foreign bills bought indicated below:</t>
    <phoneticPr fontId="4"/>
  </si>
  <si>
    <t>CAA Determination Table</t>
    <phoneticPr fontId="4"/>
  </si>
  <si>
    <t xml:space="preserve">    -Traveler’s checks  -Bills drawn based on traveler’s letter of credit
</t>
    <phoneticPr fontId="4"/>
  </si>
  <si>
    <t xml:space="preserve">  5.Limits of options written by MHBK for which option premium is paid in lump-sum two business days after trade date</t>
    <phoneticPr fontId="4"/>
  </si>
  <si>
    <t>Auto Determination</t>
    <phoneticPr fontId="4"/>
  </si>
  <si>
    <t>Final Determination</t>
    <phoneticPr fontId="4"/>
  </si>
  <si>
    <t>Notes</t>
    <phoneticPr fontId="4"/>
  </si>
  <si>
    <t>2. Other Points</t>
    <phoneticPr fontId="4"/>
  </si>
  <si>
    <t>I. Check if Credit Exposure Limits by Rating (CELR) is exceeded   (No effect on Approval determination)</t>
    <phoneticPr fontId="4"/>
  </si>
  <si>
    <t>Exceeded</t>
    <phoneticPr fontId="4"/>
  </si>
  <si>
    <t>Not exceeded/Not applicabe</t>
    <phoneticPr fontId="4"/>
  </si>
  <si>
    <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</si>
  <si>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phoneticPr fontId="4"/>
  </si>
  <si>
    <t>October, 2022 Revision</t>
    <phoneticPr fontId="4"/>
  </si>
  <si>
    <t>○</t>
  </si>
  <si>
    <t>No</t>
  </si>
  <si>
    <t>2023/03</t>
  </si>
  <si>
    <t>2023/06</t>
  </si>
  <si>
    <t>2023/12</t>
  </si>
  <si>
    <t>0306612351</t>
  </si>
  <si>
    <t>ABC Private Limited</t>
  </si>
  <si>
    <t xml:space="preserve">Non Operating Income (Expenses) </t>
  </si>
  <si>
    <t xml:space="preserve">Other Operating Income </t>
  </si>
  <si>
    <t>SG&amp;A expenses</t>
  </si>
  <si>
    <t>COS Expenses</t>
  </si>
  <si>
    <t>Notes to Income Statements</t>
  </si>
  <si>
    <t>CNY</t>
  </si>
  <si>
    <t>Unit</t>
  </si>
  <si>
    <t xml:space="preserve">Account Type </t>
  </si>
  <si>
    <t>Customer's Name</t>
  </si>
  <si>
    <t>Mizuho CCIF No.</t>
  </si>
  <si>
    <t xml:space="preserve">CDM Notes Breakdown </t>
  </si>
  <si>
    <t xml:space="preserve">Notes to Balance Sheet </t>
  </si>
  <si>
    <t>Net Plant, Property &amp; Equipment</t>
  </si>
  <si>
    <t>Other Tangible Assets</t>
  </si>
  <si>
    <t>Other Non-Current Assets</t>
  </si>
  <si>
    <t>HKG</t>
  </si>
  <si>
    <t>Other intangible assets</t>
  </si>
  <si>
    <t xml:space="preserve">Total </t>
  </si>
  <si>
    <t xml:space="preserve">Remarks </t>
  </si>
  <si>
    <t>Gross Plant, Property &amp; Equipment</t>
  </si>
  <si>
    <t xml:space="preserve">Adjustment: Depreciation </t>
  </si>
  <si>
    <t>Goodwill</t>
  </si>
  <si>
    <t xml:space="preserve">Deferred charges </t>
  </si>
  <si>
    <t>- Cash credit</t>
  </si>
  <si>
    <t>- Bank overdraft</t>
  </si>
  <si>
    <t xml:space="preserve">- Lease obligation (current) </t>
  </si>
  <si>
    <t>- Interest-bearing borrowings with repayment due is within one year</t>
  </si>
  <si>
    <t xml:space="preserve">- Notes payable to banks </t>
  </si>
  <si>
    <t>- Commercial paper</t>
  </si>
  <si>
    <t>- Bank acceptances</t>
  </si>
  <si>
    <t xml:space="preserve">- Trade accounts payable </t>
  </si>
  <si>
    <t xml:space="preserve">Note Payable (Debt) </t>
  </si>
  <si>
    <t>- Accrued commissions</t>
  </si>
  <si>
    <t>- Accrued interest</t>
  </si>
  <si>
    <t>- Others (balancing figure)</t>
  </si>
  <si>
    <t>- Accounts payable</t>
  </si>
  <si>
    <t>- Unearned revenue</t>
  </si>
  <si>
    <t>- Long Term Borrowings</t>
  </si>
  <si>
    <t xml:space="preserve">- Bond </t>
  </si>
  <si>
    <t>- Subordinate Debt</t>
  </si>
  <si>
    <t xml:space="preserve">- Stake of the minority shareholders owing less than 50% of a subsidiary's outstanding voting Common Stock </t>
  </si>
  <si>
    <t xml:space="preserve">Total Shareholders Equity </t>
  </si>
  <si>
    <t xml:space="preserve">Liabilities </t>
  </si>
  <si>
    <t xml:space="preserve">- Deferred tax liabilities </t>
  </si>
  <si>
    <t xml:space="preserve">- Non current liabilities </t>
  </si>
  <si>
    <t>- LC</t>
  </si>
  <si>
    <t>- BG</t>
  </si>
  <si>
    <t>- BD</t>
  </si>
  <si>
    <t>- CG</t>
  </si>
  <si>
    <t>- Others</t>
  </si>
  <si>
    <t>- Commitments</t>
  </si>
  <si>
    <t xml:space="preserve">Profit &amp; Loss </t>
  </si>
  <si>
    <t xml:space="preserve">Rent </t>
  </si>
  <si>
    <t>Prepaid Expenses</t>
  </si>
  <si>
    <t xml:space="preserve">- Lease liabilities </t>
  </si>
  <si>
    <t xml:space="preserve">Non Consolidated </t>
  </si>
  <si>
    <t>Deferred Tax Inputs</t>
  </si>
  <si>
    <t>Current Tax Receivable</t>
  </si>
  <si>
    <t>Current Tax Payable</t>
  </si>
  <si>
    <t>DTL</t>
  </si>
  <si>
    <t>CDM Account title</t>
    <phoneticPr fontId="2"/>
  </si>
  <si>
    <t>Formula</t>
  </si>
  <si>
    <t>Accounts Receivables</t>
    <phoneticPr fontId="2"/>
  </si>
  <si>
    <t>Inventories</t>
    <phoneticPr fontId="2"/>
  </si>
  <si>
    <t>Accounts Payable</t>
    <phoneticPr fontId="2"/>
  </si>
  <si>
    <t>Net Working Capital (Current Year)</t>
  </si>
  <si>
    <t>Net Working Capital (Previous Year)</t>
  </si>
  <si>
    <t>Deferred Taxes (Current Year)</t>
  </si>
  <si>
    <t>Deferred Taxes (Previous Year)</t>
  </si>
  <si>
    <t xml:space="preserve">Deferred tax calculation </t>
  </si>
  <si>
    <t>Networking capital calculation</t>
  </si>
  <si>
    <t xml:space="preserve">Currency </t>
  </si>
  <si>
    <t xml:space="preserve">Unit </t>
  </si>
  <si>
    <t>k</t>
  </si>
  <si>
    <t>%</t>
  </si>
  <si>
    <t xml:space="preserve">1. Profit and loss </t>
  </si>
  <si>
    <t>mn</t>
  </si>
  <si>
    <t>Particulars</t>
  </si>
  <si>
    <t>Actual numbers</t>
  </si>
  <si>
    <t>Forecast (numbers to be manually inputted)</t>
  </si>
  <si>
    <t>CAGR 
(last 3 yrs)</t>
  </si>
  <si>
    <t>CAGR 
(last 5 yrs)</t>
  </si>
  <si>
    <t>Growth %</t>
  </si>
  <si>
    <t>COS</t>
  </si>
  <si>
    <t>SG&amp;A</t>
  </si>
  <si>
    <t>EBITDA margin (in %)</t>
  </si>
  <si>
    <t>2024/03</t>
  </si>
  <si>
    <t>2024/06</t>
  </si>
  <si>
    <t>EBIT (Operating income)</t>
  </si>
  <si>
    <t>2024/12</t>
  </si>
  <si>
    <t>EBITmargin (in %)</t>
  </si>
  <si>
    <t>2025/03</t>
  </si>
  <si>
    <t>Net income</t>
  </si>
  <si>
    <t>2025/06</t>
  </si>
  <si>
    <t>2025/12</t>
  </si>
  <si>
    <t>Net profit margin (in %)</t>
  </si>
  <si>
    <t>2026/03</t>
  </si>
  <si>
    <t>2026/06</t>
  </si>
  <si>
    <t>2. Balance Sheet</t>
  </si>
  <si>
    <t>2026/12</t>
  </si>
  <si>
    <t>2027/03</t>
  </si>
  <si>
    <t>2027/06</t>
  </si>
  <si>
    <t>2027/12</t>
  </si>
  <si>
    <t>2028/03</t>
  </si>
  <si>
    <t>2028/06</t>
  </si>
  <si>
    <t>2028/12</t>
  </si>
  <si>
    <t>Debt / SH Equity (times)</t>
  </si>
  <si>
    <t>Total assets/Equity (%)</t>
  </si>
  <si>
    <t xml:space="preserve">3. Cash Flows </t>
  </si>
  <si>
    <t>(1)Cash from Operating Activities (NOCF)</t>
  </si>
  <si>
    <t xml:space="preserve">CAPEX </t>
  </si>
  <si>
    <t xml:space="preserve">Cash dividend </t>
  </si>
  <si>
    <t xml:space="preserve">FCF </t>
  </si>
  <si>
    <t>Unutilised Bank lines / Access to capital markets / Parent (in '000 / mil / bil)</t>
  </si>
  <si>
    <t>Debt commitments / obligation</t>
  </si>
  <si>
    <t>Liquidity Cover</t>
  </si>
  <si>
    <t>Net Cashflow</t>
  </si>
  <si>
    <t xml:space="preserve">CAPEX + Cash dividend </t>
  </si>
  <si>
    <t xml:space="preserve">Unit of input </t>
  </si>
  <si>
    <t xml:space="preserve">Output </t>
  </si>
  <si>
    <t>Year of establishment</t>
  </si>
  <si>
    <t xml:space="preserve">In years only </t>
  </si>
  <si>
    <t xml:space="preserve">Experience </t>
  </si>
  <si>
    <t xml:space="preserve">Select from dropdown only </t>
  </si>
  <si>
    <t>experience of more than two decades</t>
  </si>
  <si>
    <t xml:space="preserve">Nature of business </t>
  </si>
  <si>
    <t>servicing of</t>
  </si>
  <si>
    <t>trading of</t>
  </si>
  <si>
    <t>limited experience of less than XXX years</t>
  </si>
  <si>
    <t>Geographic concentration</t>
  </si>
  <si>
    <t>manufacturing of</t>
  </si>
  <si>
    <t>experience of less than 5 years</t>
  </si>
  <si>
    <t>Product concentration</t>
  </si>
  <si>
    <t>experience of less than a decade</t>
  </si>
  <si>
    <t xml:space="preserve">Customer concentration </t>
  </si>
  <si>
    <t xml:space="preserve">experience of more than a decade </t>
  </si>
  <si>
    <t>experience of less than two decades</t>
  </si>
  <si>
    <t>experience of less than three decades</t>
  </si>
  <si>
    <t>experience of more than three decades</t>
  </si>
  <si>
    <t>% Change (Y-o-Y)</t>
  </si>
  <si>
    <t xml:space="preserve">Financial year end </t>
  </si>
  <si>
    <t>CAGR 
(3 years)</t>
  </si>
  <si>
    <t>CAGR 
(5 years)</t>
  </si>
  <si>
    <t>Revenue Growth</t>
  </si>
  <si>
    <t>&lt;Financial Comments&gt;</t>
  </si>
  <si>
    <t>Existing Financials (profit making entity):</t>
  </si>
  <si>
    <t>Existing Financials (loss making entity):</t>
  </si>
  <si>
    <t>Financial Forecast:</t>
  </si>
  <si>
    <t>&lt;Business Comments&gt;</t>
  </si>
  <si>
    <t>Gross Plant Property Equipment</t>
  </si>
  <si>
    <t xml:space="preserve">DSCR </t>
  </si>
  <si>
    <t>Debt / SH Equity (%)</t>
  </si>
  <si>
    <t>Debt / (SH Equity + debt)  (%)</t>
  </si>
  <si>
    <t>presence only in XXX state &lt;specify geographic presence&gt;</t>
  </si>
  <si>
    <t>domestic presence across XXXX, XXXX states &lt;specify geographic presence&gt;</t>
  </si>
  <si>
    <t>domestic and global presence across XXXX, XXXX states &lt;specify geographic presence&gt;</t>
  </si>
  <si>
    <t>XXX customer accounts for more than 25% of total revenue &lt;specify name of customers&gt;</t>
  </si>
  <si>
    <t>XXX customer accounts for more than 50% of total revenue &lt;specify name of customers&gt;</t>
  </si>
  <si>
    <t>XXX customer accounts for more than 75% of total revenue &lt;specify name of customers&gt;</t>
  </si>
  <si>
    <t>XXX customer accounts for more than 100% of total revenue &lt;specify name of customers&gt;</t>
  </si>
  <si>
    <t>sale/servicing of only XXX product</t>
  </si>
  <si>
    <t>sale/servicing of multiple products</t>
  </si>
  <si>
    <t xml:space="preserve">No of years of existance </t>
  </si>
  <si>
    <t xml:space="preserve">Business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</si>
</sst>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2" formatCode="_ &quot;₹&quot;\ * #,##0_ ;_ &quot;₹&quot;\ * \-#,##0_ ;_ &quot;₹&quot;\ * &quot;-&quot;_ ;_ @_ "/>
    <numFmt numFmtId="41" formatCode="_ * #,##0_ ;_ * \-#,##0_ ;_ * &quot;-&quot;_ ;_ @_ "/>
    <numFmt numFmtId="43" formatCode="_ * #,##0.00_ ;_ * \-#,##0.00_ ;_ * &quot;-&quot;??_ ;_ @_ "/>
    <numFmt numFmtId="164" formatCode="_(* #,##0_);_(* \(#,##0\);_(* &quot;-&quot;??_);_(@_)"/>
    <numFmt numFmtId="165" formatCode="0.0%"/>
    <numFmt numFmtId="166" formatCode="_(* #,##0.0_);_(* \(#,##0.0\);_(* &quot;-&quot;??_);_(@_)"/>
    <numFmt numFmtId="167" formatCode="#,##0.0"/>
    <numFmt numFmtId="168" formatCode="#,##0;&quot;▲ &quot;#,##0"/>
    <numFmt numFmtId="169" formatCode="0;&quot;▲ &quot;0"/>
    <numFmt numFmtId="170" formatCode="&quot;¥&quot;#,##0;[Red]&quot;¥&quot;\-#,##0"/>
    <numFmt numFmtId="171" formatCode="0.0_ "/>
    <numFmt numFmtId="172" formatCode="#,##0_ ;[Red]\-#,##0\ "/>
    <numFmt numFmtId="173" formatCode="[$-14009]dd/mm/yyyy;@"/>
    <numFmt numFmtId="174" formatCode="0.00\x"/>
    <numFmt numFmtId="175" formatCode="yyyy/m/d;@"/>
    <numFmt numFmtId="176" formatCode="0.00_ "/>
    <numFmt numFmtId="177" formatCode="#;\0;0"/>
    <numFmt numFmtId="178" formatCode="[$-14009]dd/mm/yy;@"/>
    <numFmt numFmtId="179" formatCode="#,##0;\-#,##0;&quot;-&quot;"/>
    <numFmt numFmtId="180" formatCode="_(* #,##0.0000_);_(* \(#,##0.0000\);_(* &quot;-&quot;??_);_(@_)"/>
    <numFmt numFmtId="181" formatCode="&quot;$&quot;#,##0_);\(&quot;$&quot;#,##0\)"/>
    <numFmt numFmtId="182" formatCode="_(&quot;$&quot;* #,##0.00_);_(&quot;$&quot;* \(#,##0.00\);_(&quot;$&quot;* &quot;-&quot;??_);_(@_)"/>
    <numFmt numFmtId="183" formatCode="[$-14009]yyyy/mm/dd;@"/>
    <numFmt numFmtId="184" formatCode="0.0"/>
    <numFmt numFmtId="185" formatCode="#,##0.00;&quot;▲ &quot;#,##0.00"/>
    <numFmt numFmtId="186" formatCode="_(* #,##0.00_);_(* \(#,##0.00\);_(* &quot;-&quot;??_);_(@_)"/>
    <numFmt numFmtId="187" formatCode="_(* #,##0_);_(* \(#,##0\);_(* &quot;-&quot;_);_(@_)"/>
    <numFmt numFmtId="188" formatCode="_(* #,##0.000_);_(* \(#,##0.000\);_(* &quot;-&quot;??_);_(@_)"/>
    <numFmt numFmtId="189" formatCode="_-* #,##0_-;\-* #,##0_-;_-* &quot;-&quot;??_-;_-@_-"/>
    <numFmt numFmtId="190" formatCode="#,##0_ "/>
    <numFmt numFmtId="191" formatCode="_ * #,##0.00_ ;_ * \-#,##0.00_ ;_ * &quot;-&quot;_ ;_ @_ "/>
  </numFmts>
  <fonts count="131">
    <font>
      <sz val="11"/>
      <name val="ＭＳ Ｐゴシック"/>
      <family val="3"/>
      <charset val="128"/>
    </font>
    <font>
      <sz val="11"/>
      <color theme="1"/>
      <name val="Calibri"/>
      <family val="2"/>
      <scheme val="minor"/>
    </font>
    <font>
      <sz val="11"/>
      <color theme="1"/>
      <name val="Calibri"/>
      <family val="2"/>
      <scheme val="minor"/>
    </font>
    <font>
      <sz val="11"/>
      <name val="ＭＳ Ｐゴシック"/>
      <family val="3"/>
      <charset val="128"/>
    </font>
    <font>
      <sz val="6"/>
      <name val="ＭＳ Ｐゴシック"/>
      <family val="3"/>
      <charset val="128"/>
    </font>
    <font>
      <sz val="8"/>
      <name val="ＭＳ Ｐゴシック"/>
      <family val="3"/>
      <charset val="128"/>
    </font>
    <font>
      <sz val="7"/>
      <name val="ＭＳ Ｐゴシック"/>
      <family val="3"/>
      <charset val="128"/>
    </font>
    <font>
      <sz val="8"/>
      <color indexed="8"/>
      <name val="ＭＳ Ｐゴシック"/>
      <family val="3"/>
      <charset val="128"/>
    </font>
    <font>
      <sz val="8"/>
      <color indexed="10"/>
      <name val="ＭＳ Ｐゴシック"/>
      <family val="3"/>
      <charset val="128"/>
    </font>
    <font>
      <b/>
      <sz val="8"/>
      <name val="ＭＳ Ｐゴシック"/>
      <family val="3"/>
      <charset val="128"/>
    </font>
    <font>
      <sz val="8"/>
      <color indexed="9"/>
      <name val="ＭＳ Ｐゴシック"/>
      <family val="3"/>
      <charset val="128"/>
    </font>
    <font>
      <b/>
      <sz val="10"/>
      <name val="ＭＳ Ｐゴシック"/>
      <family val="3"/>
      <charset val="128"/>
    </font>
    <font>
      <sz val="11"/>
      <color indexed="8"/>
      <name val="ＭＳ Ｐゴシック"/>
      <family val="3"/>
      <charset val="128"/>
    </font>
    <font>
      <b/>
      <sz val="12"/>
      <name val="ＭＳ Ｐゴシック"/>
      <family val="3"/>
      <charset val="128"/>
    </font>
    <font>
      <sz val="6"/>
      <color indexed="10"/>
      <name val="ＭＳ Ｐゴシック"/>
      <family val="3"/>
      <charset val="128"/>
    </font>
    <font>
      <sz val="6"/>
      <color indexed="8"/>
      <name val="ＭＳ Ｐゴシック"/>
      <family val="3"/>
      <charset val="128"/>
    </font>
    <font>
      <b/>
      <u/>
      <sz val="6"/>
      <color indexed="8"/>
      <name val="ＭＳ Ｐゴシック"/>
      <family val="3"/>
      <charset val="128"/>
    </font>
    <font>
      <sz val="10"/>
      <name val="Times New Roman"/>
      <family val="1"/>
    </font>
    <font>
      <sz val="9"/>
      <name val="Times New Roman"/>
      <family val="1"/>
    </font>
    <font>
      <sz val="10"/>
      <name val="ＭＳ 明朝"/>
      <family val="1"/>
      <charset val="128"/>
    </font>
    <font>
      <sz val="12"/>
      <name val="ＭＳ 明朝"/>
      <family val="1"/>
      <charset val="128"/>
    </font>
    <font>
      <sz val="10"/>
      <color indexed="8"/>
      <name val="Arial"/>
      <family val="2"/>
    </font>
    <font>
      <sz val="10"/>
      <name val="Helv"/>
      <family val="2"/>
    </font>
    <font>
      <sz val="8"/>
      <name val="Arial"/>
      <family val="2"/>
    </font>
    <font>
      <b/>
      <sz val="12"/>
      <name val="Arial"/>
      <family val="2"/>
    </font>
    <font>
      <sz val="10"/>
      <name val="ＭＳ ゴシック"/>
      <family val="3"/>
      <charset val="128"/>
    </font>
    <font>
      <sz val="11"/>
      <name val="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ＭＳ ゴシック"/>
      <family val="3"/>
      <charset val="128"/>
    </font>
    <font>
      <sz val="12"/>
      <name val="Arial"/>
      <family val="2"/>
    </font>
    <font>
      <sz val="12"/>
      <name val="ＭＳ ゴシック"/>
      <family val="3"/>
      <charset val="128"/>
    </font>
    <font>
      <sz val="9"/>
      <name val="ＭＳ ゴシック"/>
      <family val="3"/>
      <charset val="128"/>
    </font>
    <font>
      <b/>
      <sz val="16"/>
      <name val="ＭＳ ゴシック"/>
      <family val="3"/>
      <charset val="128"/>
    </font>
    <font>
      <sz val="11"/>
      <name val="Arial"/>
      <family val="2"/>
    </font>
    <font>
      <sz val="9"/>
      <name val="Arial"/>
      <family val="2"/>
    </font>
    <font>
      <sz val="14"/>
      <name val="Arial"/>
      <family val="2"/>
    </font>
    <font>
      <sz val="11"/>
      <name val="Cambria"/>
      <family val="1"/>
    </font>
    <font>
      <sz val="11"/>
      <color theme="0"/>
      <name val="Cambria"/>
      <family val="1"/>
    </font>
    <font>
      <b/>
      <sz val="11"/>
      <name val="Cambria"/>
      <family val="1"/>
    </font>
    <font>
      <b/>
      <sz val="12"/>
      <name val="Cambria"/>
      <family val="1"/>
      <scheme val="major"/>
    </font>
    <font>
      <sz val="11"/>
      <name val="Cambria"/>
      <family val="1"/>
      <scheme val="major"/>
    </font>
    <font>
      <b/>
      <sz val="11"/>
      <name val="Cambria"/>
      <family val="1"/>
      <scheme val="major"/>
    </font>
    <font>
      <sz val="11"/>
      <color indexed="12"/>
      <name val="Cambria"/>
      <family val="1"/>
      <scheme val="major"/>
    </font>
    <font>
      <sz val="11"/>
      <color indexed="10"/>
      <name val="Cambria"/>
      <family val="1"/>
      <scheme val="major"/>
    </font>
    <font>
      <b/>
      <u/>
      <sz val="11"/>
      <name val="Cambria"/>
      <family val="1"/>
      <scheme val="major"/>
    </font>
    <font>
      <i/>
      <sz val="11"/>
      <name val="Cambria"/>
      <family val="1"/>
      <scheme val="major"/>
    </font>
    <font>
      <i/>
      <sz val="9"/>
      <name val="Cambria"/>
      <family val="1"/>
      <scheme val="major"/>
    </font>
    <font>
      <sz val="12"/>
      <color indexed="10"/>
      <name val="ＭＳ ゴシック"/>
      <family val="3"/>
      <charset val="128"/>
    </font>
    <font>
      <sz val="16"/>
      <name val="Arial"/>
      <family val="2"/>
    </font>
    <font>
      <sz val="16"/>
      <name val="ＭＳ ゴシック"/>
      <family val="3"/>
      <charset val="128"/>
    </font>
    <font>
      <b/>
      <sz val="12"/>
      <name val="ＭＳ ゴシック"/>
      <family val="3"/>
      <charset val="128"/>
    </font>
    <font>
      <sz val="14"/>
      <color theme="0"/>
      <name val="Arial"/>
      <family val="2"/>
    </font>
    <font>
      <b/>
      <sz val="14"/>
      <name val="Arial"/>
      <family val="2"/>
    </font>
    <font>
      <sz val="14"/>
      <name val="ＭＳ ゴシック"/>
      <family val="3"/>
      <charset val="128"/>
    </font>
    <font>
      <sz val="12"/>
      <color theme="1"/>
      <name val="Arial"/>
      <family val="2"/>
    </font>
    <font>
      <sz val="6"/>
      <name val="M p"/>
    </font>
    <font>
      <sz val="6"/>
      <color rgb="FFFF0000"/>
      <name val="M p"/>
    </font>
    <font>
      <b/>
      <sz val="18"/>
      <name val="Arial"/>
      <family val="2"/>
    </font>
    <font>
      <b/>
      <sz val="11"/>
      <color rgb="FFC00000"/>
      <name val="Cambria"/>
      <family val="1"/>
      <scheme val="major"/>
    </font>
    <font>
      <sz val="11"/>
      <color rgb="FFC00000"/>
      <name val="Cambria"/>
      <family val="1"/>
      <scheme val="major"/>
    </font>
    <font>
      <b/>
      <sz val="16"/>
      <name val="Arial"/>
      <family val="2"/>
    </font>
    <font>
      <b/>
      <sz val="9"/>
      <name val="Arial"/>
      <family val="2"/>
    </font>
    <font>
      <b/>
      <u/>
      <sz val="14"/>
      <name val="Arial"/>
      <family val="2"/>
    </font>
    <font>
      <b/>
      <sz val="11"/>
      <name val="Arial"/>
      <family val="2"/>
    </font>
    <font>
      <b/>
      <sz val="10"/>
      <name val="Arial"/>
      <family val="2"/>
    </font>
    <font>
      <sz val="10"/>
      <color rgb="FFFF0000"/>
      <name val="Arial"/>
      <family val="2"/>
    </font>
    <font>
      <sz val="10"/>
      <color theme="1"/>
      <name val="Arial"/>
      <family val="2"/>
    </font>
    <font>
      <b/>
      <sz val="11"/>
      <color rgb="FFFF0000"/>
      <name val="Arial"/>
      <family val="2"/>
    </font>
    <font>
      <b/>
      <sz val="11"/>
      <name val="ＭＳ Ｐゴシック"/>
      <family val="3"/>
      <charset val="128"/>
    </font>
    <font>
      <sz val="11"/>
      <color theme="1"/>
      <name val="Arial"/>
      <family val="2"/>
    </font>
    <font>
      <sz val="9"/>
      <name val="ＭＳ Ｐ明朝"/>
      <family val="1"/>
      <charset val="128"/>
    </font>
    <font>
      <b/>
      <sz val="11"/>
      <name val="Times New Roman"/>
      <family val="1"/>
    </font>
    <font>
      <sz val="8"/>
      <name val="Times New Roman"/>
      <family val="1"/>
    </font>
    <font>
      <b/>
      <sz val="14"/>
      <name val="Times New Roman"/>
      <family val="1"/>
    </font>
    <font>
      <sz val="7"/>
      <name val="Times New Roman"/>
      <family val="1"/>
    </font>
    <font>
      <sz val="9"/>
      <color indexed="8"/>
      <name val="Times New Roman"/>
      <family val="1"/>
    </font>
    <font>
      <sz val="10"/>
      <color indexed="8"/>
      <name val="Times New Roman"/>
      <family val="1"/>
    </font>
    <font>
      <sz val="11"/>
      <name val="Times New Roman"/>
      <family val="1"/>
    </font>
    <font>
      <b/>
      <sz val="10"/>
      <name val="Times New Roman"/>
      <family val="1"/>
    </font>
    <font>
      <sz val="12"/>
      <name val="Times New Roman"/>
      <family val="1"/>
    </font>
    <font>
      <sz val="7.5"/>
      <name val="ＭＳ Ｐゴシック"/>
      <family val="3"/>
      <charset val="128"/>
    </font>
    <font>
      <i/>
      <sz val="11"/>
      <name val="Arial"/>
      <family val="2"/>
    </font>
    <font>
      <sz val="11"/>
      <color rgb="FFFF0000"/>
      <name val="ＭＳ Ｐゴシック"/>
      <family val="3"/>
      <charset val="128"/>
    </font>
    <font>
      <b/>
      <u/>
      <sz val="11"/>
      <name val="ＭＳ Ｐゴシック"/>
    </font>
    <font>
      <b/>
      <sz val="11"/>
      <name val="ＭＳ Ｐゴシック"/>
    </font>
    <font>
      <sz val="11"/>
      <name val="ＭＳ Ｐゴシック"/>
    </font>
    <font>
      <sz val="11"/>
      <color theme="0"/>
      <name val="ＭＳ Ｐゴシック"/>
      <family val="3"/>
      <charset val="128"/>
    </font>
    <font>
      <sz val="9"/>
      <name val="ＭＳ 明朝"/>
      <family val="1"/>
      <charset val="128"/>
    </font>
    <font>
      <sz val="8"/>
      <name val="ＭＳ 明朝"/>
      <family val="1"/>
      <charset val="128"/>
    </font>
    <font>
      <sz val="9"/>
      <name val="ＭＳ Ｐゴシック"/>
      <family val="3"/>
      <charset val="128"/>
    </font>
    <font>
      <b/>
      <sz val="11"/>
      <name val="ＭＳ ゴシック"/>
      <family val="3"/>
      <charset val="128"/>
    </font>
    <font>
      <b/>
      <sz val="10"/>
      <name val="ＭＳ ゴシック"/>
      <family val="3"/>
      <charset val="128"/>
    </font>
    <font>
      <i/>
      <sz val="10"/>
      <name val="Arial"/>
      <family val="2"/>
    </font>
    <font>
      <sz val="10"/>
      <color indexed="10"/>
      <name val="ＭＳ Ｐゴシック"/>
      <family val="3"/>
      <charset val="128"/>
    </font>
    <font>
      <sz val="10"/>
      <name val="ＭＳ Ｐゴシック"/>
      <family val="3"/>
      <charset val="128"/>
    </font>
    <font>
      <sz val="11"/>
      <color theme="1"/>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sz val="11"/>
      <color rgb="FF3F3F76"/>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sz val="11"/>
      <color theme="1"/>
      <name val="Cambria"/>
      <family val="1"/>
      <scheme val="major"/>
    </font>
    <font>
      <b/>
      <i/>
      <sz val="11"/>
      <name val="Cambria"/>
      <family val="1"/>
      <scheme val="major"/>
    </font>
    <font>
      <b/>
      <sz val="11"/>
      <color theme="1"/>
      <name val="Cambria"/>
      <family val="1"/>
      <scheme val="major"/>
    </font>
    <font>
      <sz val="11"/>
      <color theme="5" tint="-0.499984740745262"/>
      <name val="Cambria"/>
      <family val="1"/>
      <scheme val="major"/>
    </font>
    <font>
      <sz val="11"/>
      <color theme="4" tint="-0.499984740745262"/>
      <name val="Cambria"/>
      <family val="1"/>
      <scheme val="major"/>
    </font>
    <font>
      <sz val="11"/>
      <color theme="4" tint="-0.249977111117893"/>
      <name val="Cambria"/>
      <family val="1"/>
      <scheme val="major"/>
    </font>
    <font>
      <b/>
      <i/>
      <u/>
      <sz val="11"/>
      <name val="Cambria"/>
      <family val="1"/>
      <scheme val="major"/>
    </font>
    <font>
      <u val="singleAccounting"/>
      <sz val="11"/>
      <name val="Cambria"/>
      <family val="1"/>
      <scheme val="major"/>
    </font>
    <font>
      <u/>
      <sz val="11"/>
      <name val="Cambria"/>
      <family val="1"/>
      <scheme val="major"/>
    </font>
    <font>
      <b/>
      <sz val="11"/>
      <color rgb="FFFF0000"/>
      <name val="Cambria"/>
      <family val="1"/>
      <scheme val="major"/>
    </font>
    <font>
      <sz val="11"/>
      <color rgb="FFFF0000"/>
      <name val="Cambria"/>
      <family val="1"/>
      <scheme val="major"/>
    </font>
    <font>
      <b/>
      <i/>
      <u/>
      <sz val="11"/>
      <color theme="1"/>
      <name val="Cambria"/>
      <family val="1"/>
      <scheme val="major"/>
    </font>
    <font>
      <b/>
      <u/>
      <sz val="11"/>
      <color theme="1"/>
      <name val="Cambria"/>
      <family val="1"/>
      <scheme val="major"/>
    </font>
    <font>
      <u val="singleAccounting"/>
      <sz val="11"/>
      <color theme="1"/>
      <name val="Cambria"/>
      <family val="1"/>
      <scheme val="major"/>
    </font>
    <font>
      <u/>
      <sz val="11"/>
      <color theme="1"/>
      <name val="Cambria"/>
      <family val="1"/>
      <scheme val="major"/>
    </font>
    <font>
      <sz val="11"/>
      <color theme="0"/>
      <name val="Cambria"/>
      <family val="1"/>
      <scheme val="major"/>
    </font>
    <font>
      <sz val="11"/>
      <color rgb="FF0000FF"/>
      <name val="Cambria"/>
      <family val="1"/>
      <scheme val="major"/>
    </font>
    <font>
      <sz val="11"/>
      <name val="Calibri"/>
      <family val="2"/>
      <scheme val="minor"/>
    </font>
    <font>
      <b/>
      <sz val="11"/>
      <name val="Calibri"/>
      <family val="2"/>
      <scheme val="minor"/>
    </font>
    <font>
      <sz val="10"/>
      <color indexed="81"/>
      <name val="Arial"/>
      <family val="2"/>
    </font>
    <font>
      <sz val="9"/>
      <color indexed="81"/>
      <name val="Tahoma"/>
      <family val="2"/>
    </font>
    <font>
      <b/>
      <sz val="11"/>
      <color theme="0"/>
      <name val="Cambria"/>
      <family val="1"/>
      <scheme val="major"/>
    </font>
    <font>
      <b/>
      <sz val="10"/>
      <color theme="0"/>
      <name val="Calibri"/>
      <family val="2"/>
      <scheme val="minor"/>
    </font>
  </fonts>
  <fills count="37">
    <fill>
      <patternFill patternType="none"/>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1"/>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2"/>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CCFFFF"/>
        <bgColor indexed="64"/>
      </patternFill>
    </fill>
    <fill>
      <patternFill patternType="solid">
        <fgColor theme="0" tint="-0.34998626667073579"/>
        <bgColor indexed="64"/>
      </patternFill>
    </fill>
    <fill>
      <patternFill patternType="solid">
        <fgColor rgb="FFFFCC99"/>
      </patternFill>
    </fill>
    <fill>
      <patternFill patternType="solid">
        <fgColor rgb="FFF2F2F2"/>
      </patternFill>
    </fill>
  </fills>
  <borders count="133">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79"/>
      </top>
      <bottom style="thin">
        <color theme="0" tint="-0.34998626667073579"/>
      </bottom>
      <diagonal/>
    </border>
  </borders>
  <cellStyleXfs count="63">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xf numFmtId="0" fontId="3" fillId="0" borderId="0">
      <alignment vertical="center"/>
    </xf>
    <xf numFmtId="0" fontId="3" fillId="0" borderId="0"/>
    <xf numFmtId="170" fontId="3" fillId="0" borderId="0"/>
    <xf numFmtId="0" fontId="20" fillId="0" borderId="33"/>
    <xf numFmtId="179" fontId="21" fillId="0" borderId="0"/>
    <xf numFmtId="0" fontId="22" fillId="0" borderId="0">
      <alignment horizontal="right"/>
    </xf>
    <xf numFmtId="0" fontId="18" fillId="0" borderId="0">
      <alignment horizontal="left"/>
    </xf>
    <xf numFmtId="0" fontId="17" fillId="0" borderId="0">
      <alignment vertical="center"/>
    </xf>
    <xf numFmtId="0" fontId="23" fillId="9" borderId="0"/>
    <xf numFmtId="0" fontId="24" fillId="0" borderId="45">
      <alignment horizontal="left" vertical="center"/>
    </xf>
    <xf numFmtId="0" fontId="24" fillId="0" borderId="16">
      <alignment horizontal="left" vertical="center"/>
    </xf>
    <xf numFmtId="0" fontId="25" fillId="0" borderId="0"/>
    <xf numFmtId="0" fontId="23" fillId="10" borderId="19"/>
    <xf numFmtId="0" fontId="25" fillId="0" borderId="0"/>
    <xf numFmtId="180" fontId="26" fillId="0" borderId="0"/>
    <xf numFmtId="0" fontId="27" fillId="0" borderId="0"/>
    <xf numFmtId="0" fontId="18" fillId="0" borderId="0">
      <alignment horizontal="right"/>
    </xf>
    <xf numFmtId="181" fontId="22" fillId="0" borderId="0">
      <alignment horizontal="right"/>
    </xf>
    <xf numFmtId="0" fontId="28" fillId="0" borderId="0">
      <alignment horizontal="right"/>
    </xf>
    <xf numFmtId="0" fontId="29" fillId="0" borderId="0">
      <alignment horizontal="left"/>
    </xf>
    <xf numFmtId="0" fontId="30" fillId="0" borderId="0"/>
    <xf numFmtId="0" fontId="19" fillId="0" borderId="0">
      <alignment vertical="center"/>
    </xf>
    <xf numFmtId="43" fontId="12" fillId="0" borderId="0"/>
    <xf numFmtId="41" fontId="12" fillId="0" borderId="0"/>
    <xf numFmtId="0" fontId="3" fillId="0" borderId="0"/>
    <xf numFmtId="0" fontId="3" fillId="0" borderId="0"/>
    <xf numFmtId="0" fontId="25" fillId="0" borderId="0"/>
    <xf numFmtId="0" fontId="19" fillId="0" borderId="0">
      <alignment vertical="center"/>
    </xf>
    <xf numFmtId="182" fontId="12" fillId="0" borderId="0"/>
    <xf numFmtId="42" fontId="12"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xf numFmtId="170" fontId="3" fillId="0" borderId="0" applyFont="0" applyFill="0" applyBorder="0" applyAlignment="0" applyProtection="0"/>
    <xf numFmtId="0" fontId="3" fillId="0" borderId="0"/>
    <xf numFmtId="38" fontId="3"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0" fontId="27" fillId="0" borderId="0"/>
    <xf numFmtId="186" fontId="27" fillId="0" borderId="0" applyFont="0" applyFill="0" applyBorder="0" applyAlignment="0" applyProtection="0"/>
    <xf numFmtId="40" fontId="3" fillId="0" borderId="0" applyFont="0" applyFill="0" applyBorder="0" applyAlignment="0" applyProtection="0">
      <alignment vertical="center"/>
    </xf>
    <xf numFmtId="0" fontId="27" fillId="0" borderId="0"/>
    <xf numFmtId="186" fontId="27" fillId="0" borderId="0" applyFont="0" applyFill="0" applyBorder="0" applyAlignment="0" applyProtection="0"/>
    <xf numFmtId="0" fontId="104" fillId="35" borderId="130" applyNumberFormat="0" applyAlignment="0" applyProtection="0"/>
    <xf numFmtId="0" fontId="105" fillId="36" borderId="130" applyNumberFormat="0" applyAlignment="0" applyProtection="0"/>
    <xf numFmtId="0" fontId="1" fillId="0" borderId="0"/>
    <xf numFmtId="43" fontId="1" fillId="0" borderId="0" applyFont="0" applyFill="0" applyBorder="0" applyAlignment="0" applyProtection="0"/>
  </cellStyleXfs>
  <cellXfs count="1711">
    <xf numFmtId="0" fontId="0" fillId="0" borderId="0" xfId="0">
      <alignment vertical="center"/>
    </xf>
    <xf numFmtId="0" fontId="5" fillId="2" borderId="5" xfId="0" applyFont="1" applyFill="1" applyBorder="1">
      <alignment vertical="center"/>
    </xf>
    <xf numFmtId="0" fontId="5" fillId="2" borderId="4" xfId="0" applyFont="1" applyFill="1" applyBorder="1">
      <alignment vertical="center"/>
    </xf>
    <xf numFmtId="0" fontId="5" fillId="2" borderId="8" xfId="0" applyFont="1" applyFill="1" applyBorder="1">
      <alignment vertical="center"/>
    </xf>
    <xf numFmtId="0" fontId="5" fillId="2" borderId="6" xfId="0" applyFont="1" applyFill="1" applyBorder="1" applyAlignment="1"/>
    <xf numFmtId="0" fontId="6" fillId="2" borderId="4" xfId="0" applyFont="1" applyFill="1" applyBorder="1">
      <alignment vertical="center"/>
    </xf>
    <xf numFmtId="0" fontId="6" fillId="2" borderId="3" xfId="0" applyFont="1" applyFill="1" applyBorder="1">
      <alignment vertical="center"/>
    </xf>
    <xf numFmtId="0" fontId="6" fillId="2" borderId="5" xfId="0" applyFont="1" applyFill="1" applyBorder="1">
      <alignment vertical="center"/>
    </xf>
    <xf numFmtId="0" fontId="6" fillId="2" borderId="6" xfId="0" applyFont="1" applyFill="1" applyBorder="1">
      <alignment vertical="center"/>
    </xf>
    <xf numFmtId="0" fontId="5" fillId="5" borderId="4" xfId="0" applyFont="1" applyFill="1" applyBorder="1">
      <alignment vertical="center"/>
    </xf>
    <xf numFmtId="0" fontId="5" fillId="5" borderId="3" xfId="0" applyFont="1" applyFill="1" applyBorder="1">
      <alignment vertical="center"/>
    </xf>
    <xf numFmtId="0" fontId="5" fillId="5" borderId="7" xfId="0" applyFont="1" applyFill="1" applyBorder="1">
      <alignment vertical="center"/>
    </xf>
    <xf numFmtId="0" fontId="0" fillId="2" borderId="6" xfId="0" applyFill="1" applyBorder="1">
      <alignment vertical="center"/>
    </xf>
    <xf numFmtId="0" fontId="0" fillId="2" borderId="8" xfId="0" applyFill="1" applyBorder="1">
      <alignment vertical="center"/>
    </xf>
    <xf numFmtId="0" fontId="4" fillId="2" borderId="3" xfId="0" applyFont="1" applyFill="1" applyBorder="1">
      <alignment vertical="center"/>
    </xf>
    <xf numFmtId="0" fontId="4" fillId="2" borderId="7" xfId="0" applyFont="1" applyFill="1" applyBorder="1">
      <alignment vertical="center"/>
    </xf>
    <xf numFmtId="0" fontId="4" fillId="2" borderId="4" xfId="0" applyFont="1" applyFill="1" applyBorder="1">
      <alignment vertical="center"/>
    </xf>
    <xf numFmtId="0" fontId="4" fillId="2" borderId="23" xfId="0" applyFont="1" applyFill="1" applyBorder="1">
      <alignment vertical="center"/>
    </xf>
    <xf numFmtId="0" fontId="4" fillId="2" borderId="1" xfId="0" applyFont="1" applyFill="1" applyBorder="1">
      <alignment vertical="center"/>
    </xf>
    <xf numFmtId="0" fontId="4" fillId="2" borderId="24" xfId="0" applyFont="1" applyFill="1" applyBorder="1">
      <alignment vertical="center"/>
    </xf>
    <xf numFmtId="0" fontId="4" fillId="2" borderId="31" xfId="4" applyFont="1" applyFill="1" applyBorder="1" applyAlignment="1">
      <alignment vertical="center"/>
    </xf>
    <xf numFmtId="0" fontId="4" fillId="2" borderId="14" xfId="4" applyFont="1" applyFill="1" applyBorder="1" applyAlignment="1">
      <alignment horizontal="left" vertical="center"/>
    </xf>
    <xf numFmtId="0" fontId="4" fillId="2" borderId="32" xfId="4" applyFont="1" applyFill="1" applyBorder="1" applyAlignment="1">
      <alignment vertical="center"/>
    </xf>
    <xf numFmtId="0" fontId="4" fillId="2" borderId="28" xfId="4" applyFont="1" applyFill="1" applyBorder="1" applyAlignment="1">
      <alignment horizontal="left" vertical="center"/>
    </xf>
    <xf numFmtId="0" fontId="4" fillId="2" borderId="32" xfId="0" applyFont="1" applyFill="1" applyBorder="1">
      <alignment vertical="center"/>
    </xf>
    <xf numFmtId="0" fontId="4" fillId="2" borderId="13" xfId="0" applyFont="1" applyFill="1" applyBorder="1">
      <alignment vertical="center"/>
    </xf>
    <xf numFmtId="0" fontId="4" fillId="2" borderId="35" xfId="4" applyFont="1" applyFill="1" applyBorder="1" applyAlignment="1">
      <alignment vertical="center"/>
    </xf>
    <xf numFmtId="0" fontId="4" fillId="2" borderId="36" xfId="4" applyFont="1" applyFill="1" applyBorder="1" applyAlignment="1">
      <alignment vertical="center"/>
    </xf>
    <xf numFmtId="0" fontId="4" fillId="2" borderId="28" xfId="4" applyFont="1" applyFill="1" applyBorder="1" applyAlignment="1">
      <alignment vertical="center"/>
    </xf>
    <xf numFmtId="0" fontId="4" fillId="2" borderId="30" xfId="4" applyFont="1" applyFill="1" applyBorder="1" applyAlignment="1">
      <alignment vertical="center"/>
    </xf>
    <xf numFmtId="0" fontId="4" fillId="2" borderId="14" xfId="4" applyFont="1" applyFill="1" applyBorder="1" applyAlignment="1">
      <alignment vertical="center"/>
    </xf>
    <xf numFmtId="0" fontId="4" fillId="2" borderId="28" xfId="0" applyFont="1" applyFill="1" applyBorder="1">
      <alignment vertical="center"/>
    </xf>
    <xf numFmtId="0" fontId="10" fillId="3" borderId="1" xfId="5" applyFont="1" applyFill="1" applyBorder="1">
      <alignment vertical="center"/>
    </xf>
    <xf numFmtId="0" fontId="11" fillId="2" borderId="0" xfId="5" applyFont="1" applyFill="1" applyAlignment="1">
      <alignment vertical="top"/>
    </xf>
    <xf numFmtId="38" fontId="8" fillId="2" borderId="0" xfId="6" applyNumberFormat="1" applyFont="1" applyFill="1" applyAlignment="1">
      <alignment vertical="center"/>
    </xf>
    <xf numFmtId="38" fontId="7" fillId="2" borderId="0" xfId="6" applyNumberFormat="1" applyFont="1" applyFill="1" applyAlignment="1">
      <alignment vertical="center"/>
    </xf>
    <xf numFmtId="0" fontId="5" fillId="2" borderId="0" xfId="5" applyFont="1" applyFill="1" applyAlignment="1">
      <alignment horizontal="centerContinuous" vertical="top"/>
    </xf>
    <xf numFmtId="0" fontId="42" fillId="0" borderId="0" xfId="0" applyFont="1" applyAlignment="1"/>
    <xf numFmtId="0" fontId="43" fillId="0" borderId="0" xfId="0" applyFont="1">
      <alignment vertical="center"/>
    </xf>
    <xf numFmtId="0" fontId="44" fillId="5" borderId="19" xfId="0" applyFont="1" applyFill="1" applyBorder="1" applyAlignment="1"/>
    <xf numFmtId="0" fontId="44" fillId="5" borderId="19" xfId="0" applyFont="1" applyFill="1" applyBorder="1" applyAlignment="1">
      <alignment horizontal="center"/>
    </xf>
    <xf numFmtId="0" fontId="43" fillId="0" borderId="19" xfId="0" applyFont="1" applyBorder="1" applyAlignment="1">
      <alignment horizontal="center"/>
    </xf>
    <xf numFmtId="0" fontId="44" fillId="0" borderId="19" xfId="0" applyFont="1" applyBorder="1" applyAlignment="1"/>
    <xf numFmtId="0" fontId="43" fillId="0" borderId="19" xfId="0" applyFont="1" applyBorder="1" applyAlignment="1"/>
    <xf numFmtId="0" fontId="45" fillId="0" borderId="19" xfId="0" applyFont="1" applyBorder="1" applyAlignment="1"/>
    <xf numFmtId="3" fontId="43" fillId="0" borderId="19" xfId="0" applyNumberFormat="1" applyFont="1" applyBorder="1" applyAlignment="1"/>
    <xf numFmtId="0" fontId="46" fillId="0" borderId="19" xfId="0" applyFont="1" applyBorder="1" applyAlignment="1"/>
    <xf numFmtId="0" fontId="47" fillId="0" borderId="0" xfId="0" applyFont="1" applyAlignment="1">
      <alignment horizontal="center"/>
    </xf>
    <xf numFmtId="0" fontId="47" fillId="0" borderId="0" xfId="0" applyFont="1" applyAlignment="1"/>
    <xf numFmtId="0" fontId="44" fillId="0" borderId="0" xfId="0" applyFont="1" applyAlignment="1"/>
    <xf numFmtId="0" fontId="44" fillId="0" borderId="47" xfId="0" applyFont="1" applyBorder="1" applyAlignment="1"/>
    <xf numFmtId="10" fontId="44" fillId="0" borderId="0" xfId="1" applyNumberFormat="1" applyFont="1" applyAlignment="1"/>
    <xf numFmtId="0" fontId="43" fillId="0" borderId="0" xfId="0" applyFont="1" applyAlignment="1"/>
    <xf numFmtId="1" fontId="43" fillId="0" borderId="0" xfId="0" applyNumberFormat="1" applyFont="1" applyAlignment="1"/>
    <xf numFmtId="0" fontId="49" fillId="0" borderId="0" xfId="0" applyFont="1" applyAlignment="1">
      <alignment horizontal="right"/>
    </xf>
    <xf numFmtId="0" fontId="44" fillId="13" borderId="19" xfId="0" applyFont="1" applyFill="1" applyBorder="1" applyAlignment="1">
      <alignment horizontal="center"/>
    </xf>
    <xf numFmtId="0" fontId="44" fillId="11" borderId="19" xfId="0" applyFont="1" applyFill="1" applyBorder="1" applyAlignment="1">
      <alignment horizontal="center"/>
    </xf>
    <xf numFmtId="0" fontId="47" fillId="0" borderId="0" xfId="0" applyFont="1">
      <alignment vertical="center"/>
    </xf>
    <xf numFmtId="0" fontId="43" fillId="0" borderId="0" xfId="0" applyFont="1" applyAlignment="1">
      <alignment horizontal="center" vertical="center"/>
    </xf>
    <xf numFmtId="38" fontId="43" fillId="0" borderId="0" xfId="3" applyNumberFormat="1" applyFont="1">
      <alignment vertical="center"/>
    </xf>
    <xf numFmtId="0" fontId="47" fillId="0" borderId="0" xfId="0" applyFont="1" applyAlignment="1">
      <alignment horizontal="right"/>
    </xf>
    <xf numFmtId="0" fontId="61" fillId="0" borderId="19" xfId="0" applyFont="1" applyBorder="1" applyAlignment="1"/>
    <xf numFmtId="0" fontId="62" fillId="0" borderId="19" xfId="0" applyFont="1" applyBorder="1">
      <alignment vertical="center"/>
    </xf>
    <xf numFmtId="49" fontId="15" fillId="2" borderId="0" xfId="0" applyNumberFormat="1" applyFont="1" applyFill="1" applyAlignment="1">
      <alignment horizontal="left" vertical="center"/>
    </xf>
    <xf numFmtId="0" fontId="15" fillId="2" borderId="0" xfId="0" applyFont="1" applyFill="1" applyAlignment="1">
      <alignment horizontal="left" vertical="center"/>
    </xf>
    <xf numFmtId="0" fontId="4" fillId="2" borderId="0" xfId="4" applyFont="1" applyFill="1" applyAlignment="1">
      <alignment vertical="center"/>
    </xf>
    <xf numFmtId="0" fontId="0" fillId="2" borderId="0" xfId="0" applyFill="1">
      <alignment vertical="center"/>
    </xf>
    <xf numFmtId="0" fontId="4" fillId="2" borderId="0" xfId="4" applyFont="1" applyFill="1" applyAlignment="1">
      <alignment vertical="top"/>
    </xf>
    <xf numFmtId="0" fontId="4" fillId="2" borderId="0" xfId="4" applyFont="1" applyFill="1" applyAlignment="1">
      <alignment vertical="center" wrapText="1"/>
    </xf>
    <xf numFmtId="0" fontId="16" fillId="2" borderId="0" xfId="4" applyFont="1" applyFill="1" applyAlignment="1">
      <alignment vertical="center" wrapText="1"/>
    </xf>
    <xf numFmtId="0" fontId="16" fillId="2" borderId="0" xfId="4" applyFont="1" applyFill="1" applyAlignment="1">
      <alignment vertical="center"/>
    </xf>
    <xf numFmtId="0" fontId="4" fillId="2" borderId="0" xfId="0" applyFont="1" applyFill="1" applyAlignment="1">
      <alignment horizontal="right" vertical="center"/>
    </xf>
    <xf numFmtId="0" fontId="4" fillId="2" borderId="0" xfId="4" applyFont="1" applyFill="1" applyAlignment="1">
      <alignment horizontal="right" vertical="center"/>
    </xf>
    <xf numFmtId="0" fontId="6" fillId="2" borderId="0" xfId="5" applyFont="1" applyFill="1" applyAlignment="1"/>
    <xf numFmtId="0" fontId="5" fillId="2" borderId="0" xfId="5" applyFont="1" applyFill="1" applyAlignment="1"/>
    <xf numFmtId="14" fontId="5" fillId="2" borderId="0" xfId="5" applyNumberFormat="1" applyFont="1" applyFill="1">
      <alignment vertical="center"/>
    </xf>
    <xf numFmtId="0" fontId="5" fillId="2" borderId="0" xfId="5" applyFont="1" applyFill="1" applyAlignment="1">
      <alignment vertical="center" shrinkToFit="1"/>
    </xf>
    <xf numFmtId="0" fontId="9" fillId="3" borderId="1" xfId="5" applyFont="1" applyFill="1" applyBorder="1">
      <alignment vertical="center"/>
    </xf>
    <xf numFmtId="0" fontId="5" fillId="3" borderId="1" xfId="5" applyFont="1" applyFill="1" applyBorder="1">
      <alignment vertical="center"/>
    </xf>
    <xf numFmtId="0" fontId="5" fillId="2" borderId="0" xfId="5" applyFont="1" applyFill="1" applyAlignment="1">
      <alignment horizontal="centerContinuous" vertical="center"/>
    </xf>
    <xf numFmtId="0" fontId="5" fillId="2" borderId="0" xfId="5" applyFont="1" applyFill="1" applyAlignment="1">
      <alignment horizontal="centerContinuous" vertical="center" wrapText="1"/>
    </xf>
    <xf numFmtId="0" fontId="5" fillId="2" borderId="0" xfId="5" applyFont="1" applyFill="1" applyAlignment="1">
      <alignment vertical="center" wrapText="1"/>
    </xf>
    <xf numFmtId="0" fontId="10" fillId="2" borderId="0" xfId="5" applyFont="1" applyFill="1">
      <alignment vertical="center"/>
    </xf>
    <xf numFmtId="0" fontId="6" fillId="2" borderId="0" xfId="5" applyFont="1" applyFill="1" applyAlignment="1">
      <alignment horizontal="centerContinuous" vertical="center" wrapText="1"/>
    </xf>
    <xf numFmtId="0" fontId="5" fillId="0" borderId="0" xfId="5" applyFont="1">
      <alignment vertical="center"/>
    </xf>
    <xf numFmtId="0" fontId="5" fillId="2" borderId="0" xfId="5" quotePrefix="1" applyFont="1" applyFill="1">
      <alignment vertical="center"/>
    </xf>
    <xf numFmtId="49" fontId="7" fillId="2" borderId="0" xfId="5" applyNumberFormat="1" applyFont="1" applyFill="1">
      <alignment vertical="center"/>
    </xf>
    <xf numFmtId="49" fontId="8" fillId="2" borderId="0" xfId="5" applyNumberFormat="1" applyFont="1" applyFill="1">
      <alignment vertical="center"/>
    </xf>
    <xf numFmtId="0" fontId="5" fillId="2" borderId="0" xfId="5" applyFont="1" applyFill="1" applyAlignment="1">
      <alignment vertical="top"/>
    </xf>
    <xf numFmtId="0" fontId="7" fillId="2" borderId="0" xfId="5" applyFont="1" applyFill="1" applyAlignment="1">
      <alignment vertical="top" wrapText="1"/>
    </xf>
    <xf numFmtId="0" fontId="5" fillId="2" borderId="0" xfId="5" applyFont="1" applyFill="1" applyAlignment="1">
      <alignment vertical="top" wrapText="1"/>
    </xf>
    <xf numFmtId="49" fontId="7" fillId="2" borderId="0" xfId="5" applyNumberFormat="1" applyFont="1" applyFill="1" applyAlignment="1">
      <alignment horizontal="center" vertical="center"/>
    </xf>
    <xf numFmtId="0" fontId="3" fillId="2" borderId="0" xfId="5" applyFill="1">
      <alignment vertical="center"/>
    </xf>
    <xf numFmtId="0" fontId="5" fillId="2" borderId="4" xfId="5" applyFont="1" applyFill="1" applyBorder="1">
      <alignment vertical="center"/>
    </xf>
    <xf numFmtId="0" fontId="5" fillId="2" borderId="3" xfId="5" applyFont="1" applyFill="1" applyBorder="1">
      <alignment vertical="center"/>
    </xf>
    <xf numFmtId="0" fontId="9" fillId="2" borderId="0" xfId="5" applyFont="1" applyFill="1">
      <alignment vertical="center"/>
    </xf>
    <xf numFmtId="0" fontId="11" fillId="2" borderId="0" xfId="5" applyFont="1" applyFill="1">
      <alignment vertical="center"/>
    </xf>
    <xf numFmtId="0" fontId="5" fillId="2" borderId="0" xfId="5" applyFont="1" applyFill="1" applyAlignment="1">
      <alignment horizontal="centerContinuous" vertical="center" shrinkToFit="1"/>
    </xf>
    <xf numFmtId="0" fontId="6" fillId="2" borderId="0" xfId="0" applyFont="1" applyFill="1" applyAlignment="1"/>
    <xf numFmtId="0" fontId="10" fillId="2" borderId="0" xfId="0" applyFont="1" applyFill="1" applyAlignment="1"/>
    <xf numFmtId="0" fontId="5" fillId="2" borderId="0" xfId="0" applyFont="1" applyFill="1">
      <alignment vertical="center"/>
    </xf>
    <xf numFmtId="0" fontId="5" fillId="2" borderId="13" xfId="0" applyFont="1" applyFill="1" applyBorder="1">
      <alignment vertical="center"/>
    </xf>
    <xf numFmtId="0" fontId="5" fillId="2" borderId="10" xfId="0" applyFont="1" applyFill="1" applyBorder="1">
      <alignment vertical="center"/>
    </xf>
    <xf numFmtId="0" fontId="5" fillId="2" borderId="0" xfId="0" applyFont="1" applyFill="1" applyAlignment="1">
      <alignment horizontal="left" vertical="top" wrapText="1"/>
    </xf>
    <xf numFmtId="0" fontId="35" fillId="0" borderId="0" xfId="0" applyFont="1">
      <alignment vertical="center"/>
    </xf>
    <xf numFmtId="0" fontId="50" fillId="0" borderId="0" xfId="0" applyFont="1">
      <alignment vertical="center"/>
    </xf>
    <xf numFmtId="0" fontId="31" fillId="0" borderId="0" xfId="0" applyFont="1" applyAlignment="1"/>
    <xf numFmtId="0" fontId="32" fillId="0" borderId="0" xfId="0" applyFont="1" applyAlignment="1">
      <alignment horizontal="right" vertical="center"/>
    </xf>
    <xf numFmtId="0" fontId="33" fillId="0" borderId="0" xfId="0" applyFont="1" applyAlignment="1">
      <alignment vertical="top"/>
    </xf>
    <xf numFmtId="0" fontId="31" fillId="0" borderId="1" xfId="0" applyFont="1" applyBorder="1" applyAlignment="1">
      <alignment horizontal="center" vertical="center"/>
    </xf>
    <xf numFmtId="0" fontId="52" fillId="0" borderId="0" xfId="0" applyFont="1" applyAlignment="1">
      <alignment horizontal="center" vertical="center"/>
    </xf>
    <xf numFmtId="0" fontId="53" fillId="0" borderId="0" xfId="0" applyFont="1">
      <alignment vertical="center"/>
    </xf>
    <xf numFmtId="0" fontId="33" fillId="0" borderId="0" xfId="0" applyFont="1">
      <alignment vertical="center"/>
    </xf>
    <xf numFmtId="0" fontId="56" fillId="0" borderId="0" xfId="0" applyFont="1">
      <alignment vertical="center"/>
    </xf>
    <xf numFmtId="0" fontId="56" fillId="0" borderId="0" xfId="0" applyFont="1" applyAlignment="1">
      <alignment horizontal="center" vertical="center"/>
    </xf>
    <xf numFmtId="0" fontId="52" fillId="0" borderId="0" xfId="0" applyFont="1">
      <alignment vertical="center"/>
    </xf>
    <xf numFmtId="0" fontId="31" fillId="0" borderId="0" xfId="0" applyFont="1">
      <alignment vertical="center"/>
    </xf>
    <xf numFmtId="0" fontId="34" fillId="0" borderId="0" xfId="0" applyFont="1" applyAlignment="1">
      <alignment horizontal="center" vertical="center"/>
    </xf>
    <xf numFmtId="0" fontId="25" fillId="0" borderId="0" xfId="0" applyFont="1">
      <alignment vertical="center"/>
    </xf>
    <xf numFmtId="0" fontId="31" fillId="0" borderId="0" xfId="0" applyFont="1" applyAlignment="1">
      <alignment horizontal="center" vertical="top" textRotation="255"/>
    </xf>
    <xf numFmtId="0" fontId="57" fillId="0" borderId="0" xfId="0" applyFont="1">
      <alignment vertical="center"/>
    </xf>
    <xf numFmtId="0" fontId="17" fillId="6" borderId="19" xfId="42" applyFont="1" applyFill="1" applyBorder="1" applyAlignment="1">
      <alignment vertical="center"/>
    </xf>
    <xf numFmtId="0" fontId="17" fillId="6" borderId="19" xfId="42" applyFont="1" applyFill="1" applyBorder="1" applyAlignment="1">
      <alignment horizontal="center" vertical="center"/>
    </xf>
    <xf numFmtId="0" fontId="17" fillId="0" borderId="19" xfId="42" applyFont="1" applyBorder="1" applyAlignment="1">
      <alignment horizontal="center" vertical="center"/>
    </xf>
    <xf numFmtId="0" fontId="17" fillId="2" borderId="15" xfId="42" applyFont="1" applyFill="1" applyBorder="1" applyAlignment="1">
      <alignment horizontal="center" vertical="center"/>
    </xf>
    <xf numFmtId="0" fontId="18" fillId="2" borderId="15" xfId="42" applyFont="1" applyFill="1" applyBorder="1" applyAlignment="1">
      <alignment vertical="center"/>
    </xf>
    <xf numFmtId="0" fontId="19" fillId="2" borderId="0" xfId="42" applyFont="1" applyFill="1" applyAlignment="1">
      <alignment vertical="center"/>
    </xf>
    <xf numFmtId="0" fontId="17" fillId="2" borderId="60" xfId="44" applyFont="1" applyFill="1" applyBorder="1" applyAlignment="1">
      <alignment horizontal="center" vertical="center"/>
    </xf>
    <xf numFmtId="0" fontId="17" fillId="2" borderId="15" xfId="44" applyFont="1" applyFill="1" applyBorder="1" applyAlignment="1">
      <alignment horizontal="center" vertical="center"/>
    </xf>
    <xf numFmtId="0" fontId="17" fillId="2" borderId="20" xfId="44" applyFont="1" applyFill="1" applyBorder="1" applyAlignment="1">
      <alignment horizontal="center" vertical="center"/>
    </xf>
    <xf numFmtId="0" fontId="17" fillId="2" borderId="23" xfId="44" applyFont="1" applyFill="1" applyBorder="1" applyAlignment="1">
      <alignment horizontal="center" vertical="center" wrapText="1"/>
    </xf>
    <xf numFmtId="0" fontId="18" fillId="2" borderId="1" xfId="44" applyFont="1" applyFill="1" applyBorder="1" applyAlignment="1">
      <alignment horizontal="center" vertical="center"/>
    </xf>
    <xf numFmtId="0" fontId="18" fillId="2" borderId="1" xfId="44" applyFont="1" applyFill="1" applyBorder="1" applyAlignment="1">
      <alignment horizontal="left" vertical="center"/>
    </xf>
    <xf numFmtId="0" fontId="17" fillId="2" borderId="1" xfId="44" applyFont="1" applyFill="1" applyBorder="1" applyAlignment="1">
      <alignment horizontal="center" vertical="center"/>
    </xf>
    <xf numFmtId="0" fontId="18" fillId="6" borderId="20" xfId="44" applyFont="1" applyFill="1" applyBorder="1" applyAlignment="1">
      <alignment horizontal="center" vertical="center"/>
    </xf>
    <xf numFmtId="0" fontId="9" fillId="3" borderId="1" xfId="0" applyFont="1" applyFill="1" applyBorder="1">
      <alignment vertical="center"/>
    </xf>
    <xf numFmtId="0" fontId="10" fillId="3" borderId="1" xfId="0" applyFont="1" applyFill="1" applyBorder="1">
      <alignment vertical="center"/>
    </xf>
    <xf numFmtId="0" fontId="11" fillId="2" borderId="0" xfId="0" applyFont="1" applyFill="1" applyAlignment="1">
      <alignment vertical="top"/>
    </xf>
    <xf numFmtId="0" fontId="8" fillId="2" borderId="0" xfId="0" applyFont="1" applyFill="1" applyAlignment="1"/>
    <xf numFmtId="0" fontId="5" fillId="2" borderId="3" xfId="0" applyFont="1" applyFill="1" applyBorder="1" applyAlignment="1">
      <alignment horizontal="left" vertical="center" shrinkToFit="1"/>
    </xf>
    <xf numFmtId="0" fontId="5" fillId="2" borderId="7" xfId="0" applyFont="1" applyFill="1" applyBorder="1" applyAlignment="1">
      <alignment horizontal="left" vertical="center" shrinkToFit="1"/>
    </xf>
    <xf numFmtId="0" fontId="5" fillId="2" borderId="6" xfId="0" applyFont="1" applyFill="1" applyBorder="1">
      <alignment vertical="center"/>
    </xf>
    <xf numFmtId="0" fontId="5" fillId="2" borderId="11" xfId="0" applyFont="1" applyFill="1" applyBorder="1">
      <alignment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shrinkToFit="1"/>
    </xf>
    <xf numFmtId="0" fontId="5" fillId="2" borderId="8" xfId="0" applyFont="1" applyFill="1" applyBorder="1" applyAlignment="1">
      <alignment horizontal="left" vertical="center" shrinkToFit="1"/>
    </xf>
    <xf numFmtId="0" fontId="5" fillId="2" borderId="9" xfId="0" applyFont="1" applyFill="1" applyBorder="1" applyAlignment="1">
      <alignment horizontal="left" vertical="center"/>
    </xf>
    <xf numFmtId="0" fontId="5" fillId="2" borderId="11" xfId="0" applyFont="1" applyFill="1" applyBorder="1" applyAlignment="1">
      <alignment horizontal="center" vertical="center"/>
    </xf>
    <xf numFmtId="0" fontId="66" fillId="27" borderId="19" xfId="0" applyFont="1" applyFill="1" applyBorder="1">
      <alignment vertical="center"/>
    </xf>
    <xf numFmtId="0" fontId="66" fillId="27" borderId="19" xfId="0" applyFont="1" applyFill="1" applyBorder="1" applyAlignment="1">
      <alignment horizontal="center" vertical="center"/>
    </xf>
    <xf numFmtId="0" fontId="66" fillId="0" borderId="19" xfId="0" applyFont="1" applyBorder="1">
      <alignment vertical="center"/>
    </xf>
    <xf numFmtId="38" fontId="66" fillId="0" borderId="19" xfId="3" applyNumberFormat="1" applyFont="1" applyBorder="1">
      <alignment vertical="center"/>
    </xf>
    <xf numFmtId="38" fontId="36" fillId="0" borderId="19" xfId="3" applyNumberFormat="1" applyFont="1" applyBorder="1">
      <alignment vertical="center"/>
    </xf>
    <xf numFmtId="0" fontId="84" fillId="18" borderId="19" xfId="0" applyFont="1" applyFill="1" applyBorder="1" applyAlignment="1">
      <alignment horizontal="left" vertical="center" indent="1"/>
    </xf>
    <xf numFmtId="38" fontId="84" fillId="18" borderId="19" xfId="3" applyNumberFormat="1" applyFont="1" applyFill="1" applyBorder="1">
      <alignment vertical="center"/>
    </xf>
    <xf numFmtId="38" fontId="84" fillId="18" borderId="19" xfId="3" applyNumberFormat="1" applyFont="1" applyFill="1" applyBorder="1" applyAlignment="1">
      <alignment horizontal="right" vertical="center"/>
    </xf>
    <xf numFmtId="0" fontId="36" fillId="18" borderId="19" xfId="0" applyFont="1" applyFill="1" applyBorder="1">
      <alignment vertical="center"/>
    </xf>
    <xf numFmtId="9" fontId="66" fillId="0" borderId="19" xfId="1" applyNumberFormat="1" applyFont="1" applyBorder="1">
      <alignment vertical="center"/>
    </xf>
    <xf numFmtId="9" fontId="66" fillId="0" borderId="19" xfId="3" applyNumberFormat="1" applyFont="1" applyBorder="1">
      <alignment vertical="center"/>
    </xf>
    <xf numFmtId="38" fontId="0" fillId="0" borderId="0" xfId="0" applyNumberFormat="1">
      <alignment vertical="center"/>
    </xf>
    <xf numFmtId="10" fontId="36" fillId="0" borderId="19" xfId="1" applyNumberFormat="1" applyFont="1" applyBorder="1">
      <alignment vertical="center"/>
    </xf>
    <xf numFmtId="9" fontId="0" fillId="0" borderId="0" xfId="0" applyNumberFormat="1">
      <alignment vertical="center"/>
    </xf>
    <xf numFmtId="9" fontId="36" fillId="0" borderId="19" xfId="1" applyNumberFormat="1" applyFont="1" applyBorder="1" applyAlignment="1">
      <alignment horizontal="center" vertical="center"/>
    </xf>
    <xf numFmtId="0" fontId="36" fillId="0" borderId="19" xfId="0" applyFont="1" applyBorder="1">
      <alignment vertical="center"/>
    </xf>
    <xf numFmtId="3" fontId="0" fillId="0" borderId="0" xfId="0" applyNumberFormat="1" applyAlignment="1"/>
    <xf numFmtId="0" fontId="85" fillId="30" borderId="0" xfId="0" applyFont="1" applyFill="1" applyAlignment="1">
      <alignment horizontal="center" vertical="center"/>
    </xf>
    <xf numFmtId="0" fontId="85" fillId="30" borderId="19" xfId="0" applyFont="1" applyFill="1" applyBorder="1" applyAlignment="1"/>
    <xf numFmtId="0" fontId="0" fillId="0" borderId="0" xfId="0" applyAlignment="1"/>
    <xf numFmtId="0" fontId="4" fillId="2" borderId="0" xfId="4" applyFont="1" applyFill="1" applyAlignment="1">
      <alignment horizontal="left" vertical="center" wrapText="1"/>
    </xf>
    <xf numFmtId="0" fontId="4" fillId="2" borderId="0" xfId="4" applyFont="1" applyFill="1" applyAlignment="1">
      <alignment horizontal="left" vertical="center"/>
    </xf>
    <xf numFmtId="0" fontId="4" fillId="2" borderId="30" xfId="4" applyFont="1" applyFill="1" applyBorder="1" applyAlignment="1">
      <alignment horizontal="left" vertical="center"/>
    </xf>
    <xf numFmtId="0" fontId="4" fillId="2" borderId="0" xfId="0" applyFont="1" applyFill="1">
      <alignment vertical="center"/>
    </xf>
    <xf numFmtId="0" fontId="4" fillId="2" borderId="0" xfId="4" applyFont="1" applyFill="1" applyAlignment="1">
      <alignment horizontal="left" vertical="center" shrinkToFit="1"/>
    </xf>
    <xf numFmtId="0" fontId="4" fillId="2" borderId="0" xfId="0" applyFont="1" applyFill="1" applyAlignment="1">
      <alignment horizontal="center" vertical="center"/>
    </xf>
    <xf numFmtId="0" fontId="5" fillId="2" borderId="0" xfId="5" applyFont="1" applyFill="1">
      <alignment vertical="center"/>
    </xf>
    <xf numFmtId="0" fontId="5" fillId="2" borderId="0" xfId="5" applyFont="1" applyFill="1" applyAlignment="1">
      <alignment horizontal="center" vertical="center"/>
    </xf>
    <xf numFmtId="0" fontId="5" fillId="2" borderId="0" xfId="5" applyFont="1" applyFill="1" applyAlignment="1">
      <alignment horizontal="center" vertical="center" wrapText="1"/>
    </xf>
    <xf numFmtId="0" fontId="5" fillId="2" borderId="3" xfId="0" applyFont="1" applyFill="1" applyBorder="1">
      <alignment vertical="center"/>
    </xf>
    <xf numFmtId="0" fontId="5" fillId="2" borderId="7" xfId="0" applyFont="1" applyFill="1" applyBorder="1">
      <alignmen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18" fillId="6" borderId="20" xfId="45" applyFont="1" applyFill="1" applyBorder="1" applyAlignment="1">
      <alignment horizontal="center" vertical="center"/>
    </xf>
    <xf numFmtId="0" fontId="31" fillId="0" borderId="0" xfId="0" applyFont="1" applyAlignment="1">
      <alignment horizontal="center" vertical="center"/>
    </xf>
    <xf numFmtId="43" fontId="44" fillId="0" borderId="0" xfId="3" applyNumberFormat="1" applyFont="1" applyAlignment="1">
      <alignment horizontal="left"/>
    </xf>
    <xf numFmtId="165" fontId="43" fillId="0" borderId="19" xfId="1" applyNumberFormat="1" applyFont="1" applyBorder="1" applyAlignment="1"/>
    <xf numFmtId="164" fontId="43" fillId="0" borderId="19" xfId="3" applyNumberFormat="1" applyFont="1" applyBorder="1" applyAlignment="1">
      <alignment horizontal="right"/>
    </xf>
    <xf numFmtId="164" fontId="44" fillId="0" borderId="19" xfId="3" applyNumberFormat="1" applyFont="1" applyBorder="1" applyAlignment="1"/>
    <xf numFmtId="164" fontId="43" fillId="0" borderId="19" xfId="3" applyNumberFormat="1" applyFont="1" applyBorder="1" applyAlignment="1"/>
    <xf numFmtId="43" fontId="43" fillId="0" borderId="19" xfId="3" applyNumberFormat="1" applyFont="1" applyBorder="1" applyAlignment="1">
      <alignment horizontal="right"/>
    </xf>
    <xf numFmtId="164" fontId="43" fillId="0" borderId="0" xfId="3" applyNumberFormat="1" applyFont="1" applyAlignment="1">
      <alignment horizontal="right"/>
    </xf>
    <xf numFmtId="164" fontId="43" fillId="0" borderId="0" xfId="3" applyNumberFormat="1" applyFont="1" applyAlignment="1"/>
    <xf numFmtId="164" fontId="44" fillId="0" borderId="47" xfId="3" applyNumberFormat="1" applyFont="1" applyBorder="1" applyAlignment="1"/>
    <xf numFmtId="167" fontId="43" fillId="0" borderId="0" xfId="0" applyNumberFormat="1" applyFont="1" applyAlignment="1"/>
    <xf numFmtId="166" fontId="44" fillId="0" borderId="47" xfId="0" applyNumberFormat="1" applyFont="1" applyBorder="1" applyAlignment="1"/>
    <xf numFmtId="164" fontId="44" fillId="11" borderId="19" xfId="3" applyNumberFormat="1" applyFont="1" applyFill="1" applyBorder="1" applyAlignment="1"/>
    <xf numFmtId="43" fontId="44" fillId="0" borderId="19" xfId="3" applyNumberFormat="1" applyFont="1" applyBorder="1" applyAlignment="1"/>
    <xf numFmtId="43" fontId="0" fillId="0" borderId="0" xfId="0" applyNumberFormat="1" applyAlignment="1"/>
    <xf numFmtId="165" fontId="36" fillId="0" borderId="19" xfId="1" applyNumberFormat="1" applyFont="1" applyBorder="1">
      <alignment vertical="center"/>
    </xf>
    <xf numFmtId="165" fontId="66" fillId="0" borderId="19" xfId="1" applyNumberFormat="1" applyFont="1" applyBorder="1">
      <alignment vertical="center"/>
    </xf>
    <xf numFmtId="165" fontId="84" fillId="18" borderId="19" xfId="1" applyNumberFormat="1" applyFont="1" applyFill="1" applyBorder="1">
      <alignment vertical="center"/>
    </xf>
    <xf numFmtId="165" fontId="36" fillId="18" borderId="19" xfId="1" applyNumberFormat="1" applyFont="1" applyFill="1" applyBorder="1">
      <alignment vertical="center"/>
    </xf>
    <xf numFmtId="174" fontId="36" fillId="0" borderId="19" xfId="0" applyNumberFormat="1" applyFont="1" applyBorder="1">
      <alignment vertical="center"/>
    </xf>
    <xf numFmtId="165" fontId="36" fillId="0" borderId="19" xfId="0" applyNumberFormat="1" applyFont="1" applyBorder="1">
      <alignment vertical="center"/>
    </xf>
    <xf numFmtId="164" fontId="44" fillId="11" borderId="19" xfId="3" applyNumberFormat="1" applyFont="1" applyFill="1" applyBorder="1" applyAlignment="1">
      <alignment horizontal="left"/>
    </xf>
    <xf numFmtId="43" fontId="43" fillId="0" borderId="19" xfId="3" applyNumberFormat="1" applyFont="1" applyBorder="1" applyAlignment="1"/>
    <xf numFmtId="43" fontId="43" fillId="0" borderId="19" xfId="0" applyNumberFormat="1" applyFont="1" applyBorder="1" applyAlignment="1"/>
    <xf numFmtId="164" fontId="48" fillId="0" borderId="19" xfId="3" applyNumberFormat="1" applyFont="1" applyBorder="1" applyAlignment="1"/>
    <xf numFmtId="164" fontId="43" fillId="11" borderId="19" xfId="3" applyNumberFormat="1" applyFont="1" applyFill="1" applyBorder="1" applyAlignment="1"/>
    <xf numFmtId="164" fontId="44" fillId="0" borderId="19" xfId="0" applyNumberFormat="1" applyFont="1" applyBorder="1" applyAlignment="1"/>
    <xf numFmtId="41" fontId="4" fillId="2" borderId="0" xfId="0" applyNumberFormat="1" applyFont="1" applyFill="1">
      <alignment vertical="center"/>
    </xf>
    <xf numFmtId="41" fontId="4" fillId="2" borderId="0" xfId="0" applyNumberFormat="1" applyFont="1" applyFill="1" applyAlignment="1">
      <alignment horizontal="right" vertical="center" indent="1"/>
    </xf>
    <xf numFmtId="168" fontId="4" fillId="2" borderId="0" xfId="2" applyNumberFormat="1" applyFont="1" applyFill="1">
      <alignment vertical="center"/>
    </xf>
    <xf numFmtId="41" fontId="4" fillId="2" borderId="0" xfId="2" applyNumberFormat="1" applyFont="1" applyFill="1">
      <alignment vertical="center"/>
    </xf>
    <xf numFmtId="169" fontId="4" fillId="2" borderId="0" xfId="0" applyNumberFormat="1" applyFont="1" applyFill="1" applyAlignment="1">
      <alignment horizontal="right" vertical="center" indent="1"/>
    </xf>
    <xf numFmtId="169" fontId="4" fillId="2" borderId="0" xfId="0" applyNumberFormat="1" applyFont="1" applyFill="1" applyAlignment="1">
      <alignment horizontal="right" vertical="center"/>
    </xf>
    <xf numFmtId="41" fontId="0" fillId="2" borderId="0" xfId="0" applyNumberFormat="1" applyFill="1">
      <alignment vertical="center"/>
    </xf>
    <xf numFmtId="169" fontId="4" fillId="2" borderId="0" xfId="2" applyNumberFormat="1" applyFont="1" applyFill="1">
      <alignment vertical="center"/>
    </xf>
    <xf numFmtId="41" fontId="4" fillId="2" borderId="0" xfId="2" applyNumberFormat="1" applyFont="1" applyFill="1" applyAlignment="1">
      <alignment horizontal="right" vertical="center"/>
    </xf>
    <xf numFmtId="170" fontId="5" fillId="2" borderId="4" xfId="7" applyFont="1" applyFill="1" applyBorder="1" applyAlignment="1">
      <alignment vertical="center"/>
    </xf>
    <xf numFmtId="170" fontId="5" fillId="2" borderId="3" xfId="7" applyFont="1" applyFill="1" applyBorder="1" applyAlignment="1">
      <alignment vertical="center"/>
    </xf>
    <xf numFmtId="164" fontId="43" fillId="0" borderId="0" xfId="0" applyNumberFormat="1" applyFont="1">
      <alignment vertical="center"/>
    </xf>
    <xf numFmtId="0" fontId="0" fillId="0" borderId="19" xfId="0" applyBorder="1" applyAlignment="1">
      <alignment vertical="center" wrapText="1"/>
    </xf>
    <xf numFmtId="0" fontId="0" fillId="0" borderId="0" xfId="0" applyAlignment="1">
      <alignment vertical="center" wrapText="1"/>
    </xf>
    <xf numFmtId="0" fontId="87" fillId="31" borderId="19" xfId="0" applyFont="1" applyFill="1" applyBorder="1">
      <alignment vertical="center"/>
    </xf>
    <xf numFmtId="0" fontId="0" fillId="0" borderId="89" xfId="0" applyBorder="1" applyAlignment="1">
      <alignment vertical="center" wrapText="1"/>
    </xf>
    <xf numFmtId="0" fontId="0" fillId="0" borderId="20" xfId="0" applyBorder="1" applyAlignment="1">
      <alignment vertical="center" wrapText="1"/>
    </xf>
    <xf numFmtId="0" fontId="0" fillId="0" borderId="19" xfId="0" applyBorder="1">
      <alignment vertical="center"/>
    </xf>
    <xf numFmtId="0" fontId="0" fillId="0" borderId="20" xfId="0" applyBorder="1" applyAlignment="1">
      <alignment horizontal="center" vertical="center" wrapText="1"/>
    </xf>
    <xf numFmtId="0" fontId="87" fillId="0" borderId="43" xfId="0" applyFont="1" applyBorder="1" applyAlignment="1">
      <alignment vertical="center" wrapText="1"/>
    </xf>
    <xf numFmtId="0" fontId="87" fillId="0" borderId="91" xfId="0" applyFont="1" applyBorder="1" applyAlignment="1">
      <alignment vertical="center" wrapText="1"/>
    </xf>
    <xf numFmtId="0" fontId="0" fillId="0" borderId="92" xfId="0" applyBorder="1" applyAlignment="1">
      <alignment horizontal="center" vertical="center" wrapText="1"/>
    </xf>
    <xf numFmtId="0" fontId="88" fillId="0" borderId="87" xfId="0" applyFont="1" applyBorder="1" applyAlignment="1">
      <alignment vertical="center" wrapText="1"/>
    </xf>
    <xf numFmtId="0" fontId="0" fillId="0" borderId="87" xfId="0" applyBorder="1" applyAlignment="1">
      <alignment vertical="center" wrapText="1"/>
    </xf>
    <xf numFmtId="0" fontId="0" fillId="0" borderId="93" xfId="0" applyBorder="1" applyAlignment="1">
      <alignment vertical="center" wrapText="1"/>
    </xf>
    <xf numFmtId="0" fontId="0" fillId="0" borderId="94" xfId="0" applyBorder="1" applyAlignment="1">
      <alignment horizontal="center" vertical="center" wrapText="1"/>
    </xf>
    <xf numFmtId="0" fontId="88" fillId="0" borderId="95" xfId="0" applyFont="1" applyBorder="1" applyAlignment="1">
      <alignment vertical="center" wrapText="1"/>
    </xf>
    <xf numFmtId="0" fontId="0" fillId="0" borderId="92" xfId="0" applyBorder="1" applyAlignment="1">
      <alignment vertical="center" wrapText="1"/>
    </xf>
    <xf numFmtId="0" fontId="0" fillId="0" borderId="66" xfId="0" applyBorder="1" applyAlignment="1">
      <alignment vertical="center" wrapText="1"/>
    </xf>
    <xf numFmtId="0" fontId="0" fillId="0" borderId="94" xfId="0" applyBorder="1" applyAlignment="1">
      <alignment vertical="center" wrapText="1"/>
    </xf>
    <xf numFmtId="0" fontId="0" fillId="0" borderId="95" xfId="0" applyBorder="1" applyAlignment="1">
      <alignment vertical="center" wrapText="1"/>
    </xf>
    <xf numFmtId="0" fontId="0" fillId="0" borderId="17" xfId="0" applyBorder="1" applyAlignment="1">
      <alignment vertical="center" wrapText="1"/>
    </xf>
    <xf numFmtId="0" fontId="89" fillId="0" borderId="0" xfId="0" applyFont="1" applyAlignment="1">
      <alignment vertical="center" wrapText="1"/>
    </xf>
    <xf numFmtId="0" fontId="3" fillId="0" borderId="0" xfId="3">
      <alignment vertical="center"/>
    </xf>
    <xf numFmtId="0" fontId="0" fillId="30" borderId="19" xfId="0" applyFill="1" applyBorder="1" applyAlignment="1">
      <alignment vertical="center" wrapText="1"/>
    </xf>
    <xf numFmtId="0" fontId="0" fillId="32" borderId="88" xfId="0" applyFill="1" applyBorder="1" applyAlignment="1">
      <alignment horizontal="center" vertical="center" wrapText="1"/>
    </xf>
    <xf numFmtId="0" fontId="0" fillId="32" borderId="66" xfId="0" applyFill="1" applyBorder="1" applyAlignment="1">
      <alignment horizontal="center" vertical="center" wrapText="1"/>
    </xf>
    <xf numFmtId="0" fontId="0" fillId="32" borderId="94" xfId="0" applyFill="1" applyBorder="1" applyAlignment="1">
      <alignment horizontal="center" vertical="center" wrapText="1"/>
    </xf>
    <xf numFmtId="0" fontId="0" fillId="32" borderId="66" xfId="0" applyFill="1" applyBorder="1" applyAlignment="1">
      <alignment vertical="center" wrapText="1"/>
    </xf>
    <xf numFmtId="0" fontId="0" fillId="32" borderId="92" xfId="0" applyFill="1" applyBorder="1" applyAlignment="1">
      <alignment horizontal="center" vertical="center" wrapText="1"/>
    </xf>
    <xf numFmtId="0" fontId="0" fillId="32" borderId="23" xfId="0" applyFill="1" applyBorder="1" applyAlignment="1">
      <alignment horizontal="center" vertical="center" wrapText="1"/>
    </xf>
    <xf numFmtId="0" fontId="0" fillId="32" borderId="66" xfId="0" quotePrefix="1" applyFill="1" applyBorder="1" applyAlignment="1">
      <alignment horizontal="center" vertical="center" wrapText="1"/>
    </xf>
    <xf numFmtId="0" fontId="0" fillId="32" borderId="19" xfId="0" applyFill="1" applyBorder="1">
      <alignment vertical="center"/>
    </xf>
    <xf numFmtId="0" fontId="0" fillId="32" borderId="23" xfId="0" applyFill="1" applyBorder="1">
      <alignment vertical="center"/>
    </xf>
    <xf numFmtId="183" fontId="0" fillId="32" borderId="66" xfId="0" applyNumberFormat="1" applyFill="1" applyBorder="1" applyAlignment="1">
      <alignment vertical="center" wrapText="1"/>
    </xf>
    <xf numFmtId="14" fontId="0" fillId="32" borderId="66" xfId="0" applyNumberFormat="1" applyFill="1" applyBorder="1" applyAlignment="1">
      <alignment vertical="center" wrapText="1"/>
    </xf>
    <xf numFmtId="1" fontId="0" fillId="32" borderId="66" xfId="0" applyNumberFormat="1" applyFill="1" applyBorder="1" applyAlignment="1">
      <alignment vertical="center" wrapText="1"/>
    </xf>
    <xf numFmtId="0" fontId="5" fillId="2" borderId="0" xfId="0" applyFont="1" applyFill="1" applyAlignment="1">
      <alignment horizontal="left" vertical="center" wrapText="1"/>
    </xf>
    <xf numFmtId="0" fontId="5" fillId="2" borderId="0" xfId="0" applyFont="1" applyFill="1" applyAlignment="1"/>
    <xf numFmtId="0" fontId="10" fillId="2" borderId="0" xfId="0" applyFont="1" applyFill="1">
      <alignment vertical="center"/>
    </xf>
    <xf numFmtId="0" fontId="17" fillId="0" borderId="19" xfId="42" applyFont="1" applyBorder="1" applyAlignment="1">
      <alignment horizontal="center" vertical="center" wrapText="1"/>
    </xf>
    <xf numFmtId="0" fontId="17" fillId="2" borderId="0" xfId="42" applyFont="1" applyFill="1" applyAlignment="1">
      <alignment vertical="center"/>
    </xf>
    <xf numFmtId="41" fontId="4" fillId="2" borderId="0" xfId="46" applyNumberFormat="1" applyFont="1" applyFill="1" applyBorder="1" applyAlignment="1">
      <alignment vertical="center"/>
    </xf>
    <xf numFmtId="169" fontId="4" fillId="2" borderId="0" xfId="46" applyNumberFormat="1" applyFont="1" applyFill="1" applyBorder="1" applyAlignment="1">
      <alignment vertical="center"/>
    </xf>
    <xf numFmtId="41" fontId="4" fillId="2" borderId="0" xfId="46" applyNumberFormat="1" applyFont="1" applyFill="1" applyBorder="1" applyAlignment="1">
      <alignment horizontal="right" vertical="center"/>
    </xf>
    <xf numFmtId="38" fontId="8" fillId="2" borderId="0" xfId="47" applyFont="1" applyFill="1" applyBorder="1" applyAlignment="1">
      <alignment vertical="center"/>
    </xf>
    <xf numFmtId="38" fontId="7" fillId="2" borderId="0" xfId="47" applyFont="1" applyFill="1" applyBorder="1" applyAlignment="1">
      <alignment vertical="center"/>
    </xf>
    <xf numFmtId="170" fontId="5" fillId="2" borderId="4" xfId="48" applyFont="1" applyFill="1" applyBorder="1" applyAlignment="1">
      <alignment vertical="center"/>
    </xf>
    <xf numFmtId="170" fontId="5" fillId="2" borderId="3" xfId="48" applyFont="1" applyFill="1" applyBorder="1" applyAlignment="1">
      <alignment vertical="center"/>
    </xf>
    <xf numFmtId="0" fontId="7" fillId="2" borderId="0" xfId="0" applyFont="1" applyFill="1" applyAlignment="1">
      <alignment vertical="center" shrinkToFit="1"/>
    </xf>
    <xf numFmtId="0" fontId="5" fillId="2" borderId="0" xfId="0" applyFont="1" applyFill="1" applyAlignment="1">
      <alignment vertical="top"/>
    </xf>
    <xf numFmtId="14" fontId="5" fillId="2" borderId="0" xfId="0" applyNumberFormat="1" applyFont="1" applyFill="1" applyAlignment="1">
      <alignment horizontal="left" vertical="center"/>
    </xf>
    <xf numFmtId="0" fontId="5" fillId="0" borderId="0" xfId="0" applyFont="1">
      <alignment vertical="center"/>
    </xf>
    <xf numFmtId="0" fontId="9" fillId="2" borderId="0" xfId="0" applyFont="1" applyFill="1" applyAlignment="1">
      <alignment horizontal="left" vertical="center"/>
    </xf>
    <xf numFmtId="0" fontId="9" fillId="2" borderId="0" xfId="0" applyFont="1" applyFill="1">
      <alignment vertical="center"/>
    </xf>
    <xf numFmtId="0" fontId="9" fillId="2" borderId="0" xfId="0" applyFont="1" applyFill="1" applyAlignment="1">
      <alignment horizontal="left" vertical="top"/>
    </xf>
    <xf numFmtId="38" fontId="5" fillId="2" borderId="0" xfId="46" applyFont="1" applyFill="1" applyBorder="1" applyAlignment="1">
      <alignment horizontal="center"/>
    </xf>
    <xf numFmtId="172" fontId="5" fillId="2" borderId="3" xfId="46" applyNumberFormat="1" applyFont="1" applyFill="1" applyBorder="1" applyAlignment="1">
      <alignment vertical="center" shrinkToFit="1"/>
    </xf>
    <xf numFmtId="172" fontId="5" fillId="2" borderId="7" xfId="46" applyNumberFormat="1" applyFont="1" applyFill="1" applyBorder="1" applyAlignment="1">
      <alignment vertical="center" shrinkToFit="1"/>
    </xf>
    <xf numFmtId="172" fontId="5" fillId="2" borderId="0" xfId="46" applyNumberFormat="1" applyFont="1" applyFill="1" applyBorder="1" applyAlignment="1">
      <alignment horizontal="right" vertical="center" shrinkToFit="1"/>
    </xf>
    <xf numFmtId="0" fontId="8" fillId="2" borderId="0" xfId="0" applyFont="1" applyFill="1" applyAlignment="1">
      <alignment vertical="top" wrapText="1"/>
    </xf>
    <xf numFmtId="38" fontId="5" fillId="2" borderId="0" xfId="46" applyFont="1" applyFill="1" applyBorder="1" applyAlignment="1"/>
    <xf numFmtId="0" fontId="8" fillId="2" borderId="0" xfId="0" applyFont="1" applyFill="1" applyAlignment="1">
      <alignment horizontal="left" vertical="top" wrapText="1"/>
    </xf>
    <xf numFmtId="0" fontId="5" fillId="2" borderId="0" xfId="0" applyFont="1" applyFill="1" applyAlignment="1">
      <alignment horizontal="left" vertical="top"/>
    </xf>
    <xf numFmtId="49" fontId="5" fillId="2" borderId="0" xfId="0" applyNumberFormat="1" applyFont="1" applyFill="1" applyAlignment="1">
      <alignment vertical="top" wrapText="1"/>
    </xf>
    <xf numFmtId="49" fontId="8" fillId="2" borderId="0" xfId="0" applyNumberFormat="1" applyFont="1" applyFill="1" applyAlignment="1">
      <alignment vertical="top" wrapText="1"/>
    </xf>
    <xf numFmtId="172" fontId="5" fillId="2" borderId="0" xfId="46" applyNumberFormat="1" applyFont="1" applyFill="1" applyBorder="1" applyAlignment="1">
      <alignment vertical="center" shrinkToFit="1"/>
    </xf>
    <xf numFmtId="0" fontId="7" fillId="2" borderId="0" xfId="0" applyFont="1" applyFill="1" applyAlignment="1">
      <alignment vertical="top"/>
    </xf>
    <xf numFmtId="0" fontId="9" fillId="2" borderId="0" xfId="0" applyFont="1" applyFill="1" applyAlignment="1">
      <alignment vertical="top"/>
    </xf>
    <xf numFmtId="0" fontId="5" fillId="2" borderId="0" xfId="0" applyFont="1" applyFill="1" applyAlignment="1">
      <alignment horizontal="center" vertical="center"/>
    </xf>
    <xf numFmtId="0" fontId="5" fillId="3" borderId="1" xfId="0" applyFont="1" applyFill="1" applyBorder="1">
      <alignment vertical="center"/>
    </xf>
    <xf numFmtId="0" fontId="5" fillId="2" borderId="0" xfId="0" applyFont="1" applyFill="1" applyAlignment="1">
      <alignment vertical="center" wrapText="1"/>
    </xf>
    <xf numFmtId="0" fontId="5" fillId="2" borderId="0" xfId="0" applyFont="1" applyFill="1" applyAlignment="1">
      <alignment vertical="top" wrapText="1"/>
    </xf>
    <xf numFmtId="0" fontId="7" fillId="2" borderId="0" xfId="0" applyFont="1" applyFill="1">
      <alignment vertical="center"/>
    </xf>
    <xf numFmtId="0" fontId="7" fillId="2" borderId="0" xfId="0" applyFont="1" applyFill="1" applyAlignment="1">
      <alignment vertical="top" wrapText="1"/>
    </xf>
    <xf numFmtId="0" fontId="11" fillId="3" borderId="1" xfId="0" applyFont="1" applyFill="1" applyBorder="1">
      <alignment vertical="center"/>
    </xf>
    <xf numFmtId="0" fontId="6" fillId="2" borderId="0" xfId="0" applyFont="1" applyFill="1">
      <alignment vertical="center"/>
    </xf>
    <xf numFmtId="0" fontId="6" fillId="2" borderId="2" xfId="0" applyFont="1" applyFill="1" applyBorder="1">
      <alignment vertical="center"/>
    </xf>
    <xf numFmtId="0" fontId="5" fillId="2" borderId="2" xfId="0" applyFont="1" applyFill="1" applyBorder="1">
      <alignment vertical="center"/>
    </xf>
    <xf numFmtId="0" fontId="74" fillId="2" borderId="0" xfId="42" applyFont="1" applyFill="1" applyAlignment="1" applyProtection="1">
      <alignment vertical="center"/>
      <protection locked="0"/>
    </xf>
    <xf numFmtId="0" fontId="17" fillId="2" borderId="0" xfId="42" applyFont="1" applyFill="1"/>
    <xf numFmtId="0" fontId="18" fillId="2" borderId="0" xfId="43" applyFont="1" applyFill="1" applyAlignment="1">
      <alignment horizontal="center"/>
    </xf>
    <xf numFmtId="0" fontId="18" fillId="2" borderId="0" xfId="43" applyFont="1" applyFill="1" applyAlignment="1">
      <alignment horizontal="right"/>
    </xf>
    <xf numFmtId="0" fontId="18" fillId="2" borderId="0" xfId="43" applyFont="1" applyFill="1"/>
    <xf numFmtId="0" fontId="17" fillId="2" borderId="0" xfId="42" applyFont="1" applyFill="1" applyAlignment="1">
      <alignment horizontal="center" vertical="center" wrapText="1"/>
    </xf>
    <xf numFmtId="0" fontId="17" fillId="2" borderId="0" xfId="42" applyFont="1" applyFill="1" applyAlignment="1">
      <alignment horizontal="left" vertical="center" wrapText="1"/>
    </xf>
    <xf numFmtId="0" fontId="17" fillId="2" borderId="0" xfId="42" applyFont="1" applyFill="1" applyAlignment="1">
      <alignment horizontal="justify" vertical="center" wrapText="1"/>
    </xf>
    <xf numFmtId="0" fontId="79" fillId="2" borderId="0" xfId="42" applyFont="1" applyFill="1" applyAlignment="1">
      <alignment vertical="center"/>
    </xf>
    <xf numFmtId="0" fontId="79" fillId="2" borderId="0" xfId="42" applyFont="1" applyFill="1" applyAlignment="1">
      <alignment horizontal="center" vertical="center" wrapText="1"/>
    </xf>
    <xf numFmtId="0" fontId="79" fillId="2" borderId="0" xfId="42" applyFont="1" applyFill="1" applyAlignment="1">
      <alignment horizontal="justify" vertical="center" wrapText="1"/>
    </xf>
    <xf numFmtId="0" fontId="17" fillId="0" borderId="0" xfId="42" applyFont="1" applyAlignment="1">
      <alignment vertical="center"/>
    </xf>
    <xf numFmtId="0" fontId="17" fillId="2" borderId="0" xfId="42" applyFont="1" applyFill="1" applyAlignment="1">
      <alignment horizontal="center" wrapText="1"/>
    </xf>
    <xf numFmtId="0" fontId="17" fillId="2" borderId="0" xfId="42" applyFont="1" applyFill="1" applyAlignment="1">
      <alignment horizontal="left" vertical="top" wrapText="1" indent="1"/>
    </xf>
    <xf numFmtId="0" fontId="75" fillId="2" borderId="0" xfId="42" applyFont="1" applyFill="1" applyAlignment="1">
      <alignment horizontal="left" wrapText="1"/>
    </xf>
    <xf numFmtId="0" fontId="75" fillId="2" borderId="0" xfId="42" applyFont="1" applyFill="1" applyAlignment="1">
      <alignment horizontal="left" vertical="top" wrapText="1"/>
    </xf>
    <xf numFmtId="0" fontId="18" fillId="2" borderId="0" xfId="43" applyFont="1" applyFill="1" applyAlignment="1">
      <alignment vertical="center"/>
    </xf>
    <xf numFmtId="0" fontId="19" fillId="2" borderId="0" xfId="42" applyFont="1" applyFill="1"/>
    <xf numFmtId="0" fontId="81" fillId="2" borderId="0" xfId="42" applyFont="1" applyFill="1"/>
    <xf numFmtId="0" fontId="34" fillId="2" borderId="0" xfId="43" applyFont="1" applyFill="1"/>
    <xf numFmtId="0" fontId="17" fillId="2" borderId="15" xfId="42" applyFont="1" applyFill="1" applyBorder="1"/>
    <xf numFmtId="0" fontId="17" fillId="2" borderId="18" xfId="42" applyFont="1" applyFill="1" applyBorder="1"/>
    <xf numFmtId="0" fontId="17" fillId="2" borderId="21" xfId="42" applyFont="1" applyFill="1" applyBorder="1"/>
    <xf numFmtId="0" fontId="18" fillId="0" borderId="0" xfId="44" applyFont="1" applyAlignment="1" applyProtection="1">
      <alignment horizontal="left" vertical="center"/>
      <protection locked="0"/>
    </xf>
    <xf numFmtId="0" fontId="18" fillId="0" borderId="0" xfId="44" applyFont="1" applyAlignment="1" applyProtection="1">
      <alignment horizontal="center" vertical="center"/>
      <protection locked="0"/>
    </xf>
    <xf numFmtId="0" fontId="18" fillId="0" borderId="0" xfId="45" applyFont="1" applyAlignment="1" applyProtection="1">
      <alignment horizontal="center" vertical="center"/>
      <protection locked="0"/>
    </xf>
    <xf numFmtId="0" fontId="80" fillId="0" borderId="0" xfId="45" applyFont="1" applyAlignment="1" applyProtection="1">
      <alignment horizontal="center" vertical="center"/>
      <protection locked="0"/>
    </xf>
    <xf numFmtId="171" fontId="80" fillId="0" borderId="0" xfId="45" applyNumberFormat="1" applyFont="1" applyAlignment="1">
      <alignment horizontal="center" vertical="center"/>
    </xf>
    <xf numFmtId="0" fontId="17" fillId="0" borderId="0" xfId="44" applyFont="1" applyAlignment="1">
      <alignment horizontal="center" vertical="center"/>
    </xf>
    <xf numFmtId="0" fontId="17" fillId="2" borderId="1" xfId="42" applyFont="1" applyFill="1" applyBorder="1"/>
    <xf numFmtId="0" fontId="17" fillId="2" borderId="24" xfId="42" applyFont="1" applyFill="1" applyBorder="1"/>
    <xf numFmtId="0" fontId="17" fillId="23" borderId="86" xfId="42" applyFont="1" applyFill="1" applyBorder="1"/>
    <xf numFmtId="0" fontId="17" fillId="23" borderId="75" xfId="42" applyFont="1" applyFill="1" applyBorder="1"/>
    <xf numFmtId="0" fontId="8" fillId="2" borderId="0" xfId="0" applyFont="1" applyFill="1" applyAlignment="1">
      <alignment vertical="center" shrinkToFit="1"/>
    </xf>
    <xf numFmtId="14" fontId="5" fillId="2" borderId="0" xfId="0" applyNumberFormat="1" applyFont="1" applyFill="1">
      <alignment vertical="center"/>
    </xf>
    <xf numFmtId="38" fontId="8" fillId="2" borderId="0" xfId="46" applyFont="1" applyFill="1" applyBorder="1" applyAlignment="1">
      <alignment horizontal="right" vertical="center"/>
    </xf>
    <xf numFmtId="38" fontId="5" fillId="2" borderId="0" xfId="46" applyFont="1" applyFill="1" applyBorder="1" applyAlignment="1">
      <alignment horizontal="left" vertical="center"/>
    </xf>
    <xf numFmtId="0" fontId="3" fillId="2" borderId="0" xfId="0" applyFont="1" applyFill="1">
      <alignment vertical="center"/>
    </xf>
    <xf numFmtId="49" fontId="5" fillId="2" borderId="0" xfId="0" applyNumberFormat="1" applyFont="1" applyFill="1" applyAlignment="1">
      <alignment vertical="center" wrapText="1"/>
    </xf>
    <xf numFmtId="49" fontId="8" fillId="2" borderId="0" xfId="0" applyNumberFormat="1" applyFont="1" applyFill="1" applyAlignment="1">
      <alignment vertical="center" wrapText="1"/>
    </xf>
    <xf numFmtId="0" fontId="8" fillId="2" borderId="0" xfId="0" applyFont="1" applyFill="1">
      <alignment vertical="center"/>
    </xf>
    <xf numFmtId="0" fontId="5" fillId="2" borderId="9" xfId="0" applyFont="1" applyFill="1" applyBorder="1">
      <alignment vertical="center"/>
    </xf>
    <xf numFmtId="0" fontId="8" fillId="2" borderId="0" xfId="0" applyFont="1" applyFill="1" applyAlignment="1">
      <alignment horizontal="center" vertical="center"/>
    </xf>
    <xf numFmtId="38" fontId="37" fillId="0" borderId="0" xfId="47" applyFont="1" applyFill="1" applyBorder="1" applyAlignment="1" applyProtection="1">
      <alignment horizontal="center" vertical="center"/>
      <protection locked="0"/>
    </xf>
    <xf numFmtId="38" fontId="32" fillId="0" borderId="0" xfId="47" applyFont="1" applyFill="1" applyBorder="1" applyAlignment="1" applyProtection="1">
      <alignment horizontal="center" vertical="center"/>
      <protection locked="0"/>
    </xf>
    <xf numFmtId="38" fontId="27" fillId="0" borderId="0" xfId="47" applyFont="1" applyFill="1" applyBorder="1" applyAlignment="1" applyProtection="1">
      <alignment vertical="top" shrinkToFit="1"/>
      <protection locked="0"/>
    </xf>
    <xf numFmtId="38" fontId="32" fillId="0" borderId="0" xfId="47" applyFont="1" applyFill="1" applyBorder="1" applyAlignment="1" applyProtection="1">
      <alignment horizontal="center" vertical="top"/>
      <protection locked="0"/>
    </xf>
    <xf numFmtId="38" fontId="36" fillId="0" borderId="0" xfId="47" applyFont="1" applyFill="1" applyBorder="1" applyAlignment="1" applyProtection="1">
      <alignment vertical="center"/>
      <protection locked="0"/>
    </xf>
    <xf numFmtId="38" fontId="36" fillId="0" borderId="0" xfId="47" applyFont="1" applyFill="1" applyBorder="1" applyAlignment="1" applyProtection="1">
      <alignment vertical="top" shrinkToFit="1"/>
      <protection locked="0"/>
    </xf>
    <xf numFmtId="38" fontId="36" fillId="0" borderId="0" xfId="47" applyFont="1" applyFill="1" applyBorder="1" applyAlignment="1" applyProtection="1">
      <alignment horizontal="center" vertical="center"/>
      <protection locked="0"/>
    </xf>
    <xf numFmtId="38" fontId="36" fillId="0" borderId="0" xfId="47" applyFont="1" applyBorder="1" applyAlignment="1" applyProtection="1">
      <alignment horizontal="center" vertical="center"/>
      <protection locked="0"/>
    </xf>
    <xf numFmtId="0" fontId="36" fillId="0" borderId="0" xfId="29" applyFont="1" applyAlignment="1" applyProtection="1">
      <alignment vertical="center"/>
      <protection locked="0"/>
    </xf>
    <xf numFmtId="0" fontId="32" fillId="0" borderId="0" xfId="29" applyFont="1" applyAlignment="1" applyProtection="1">
      <alignment vertical="center"/>
      <protection locked="0"/>
    </xf>
    <xf numFmtId="0" fontId="72" fillId="0" borderId="0" xfId="29" applyFont="1" applyAlignment="1" applyProtection="1">
      <alignment vertical="center"/>
      <protection locked="0"/>
    </xf>
    <xf numFmtId="0" fontId="36" fillId="0" borderId="0" xfId="29" applyFont="1" applyAlignment="1" applyProtection="1">
      <alignment vertical="center" shrinkToFit="1"/>
      <protection locked="0"/>
    </xf>
    <xf numFmtId="0" fontId="36" fillId="0" borderId="0" xfId="29" applyFont="1" applyAlignment="1" applyProtection="1">
      <alignment horizontal="left" vertical="center" shrinkToFit="1"/>
      <protection locked="0"/>
    </xf>
    <xf numFmtId="0" fontId="27" fillId="0" borderId="0" xfId="29" applyFont="1" applyAlignment="1" applyProtection="1">
      <alignment vertical="center"/>
      <protection locked="0"/>
    </xf>
    <xf numFmtId="0" fontId="66" fillId="0" borderId="0" xfId="29" applyFont="1" applyAlignment="1" applyProtection="1">
      <alignment horizontal="center" vertical="center"/>
      <protection locked="0"/>
    </xf>
    <xf numFmtId="38" fontId="66" fillId="0" borderId="0" xfId="50" applyFont="1" applyFill="1" applyBorder="1" applyAlignment="1" applyProtection="1">
      <alignment horizontal="center" vertical="center"/>
      <protection locked="0"/>
    </xf>
    <xf numFmtId="0" fontId="66" fillId="0" borderId="0" xfId="29" applyFont="1" applyAlignment="1" applyProtection="1">
      <alignment vertical="center"/>
      <protection locked="0"/>
    </xf>
    <xf numFmtId="38" fontId="37" fillId="0" borderId="0" xfId="47" applyFont="1" applyBorder="1" applyAlignment="1" applyProtection="1">
      <alignment horizontal="center" vertical="center"/>
      <protection locked="0"/>
    </xf>
    <xf numFmtId="0" fontId="36" fillId="0" borderId="0" xfId="51" applyFont="1" applyAlignment="1" applyProtection="1">
      <alignment vertical="center"/>
      <protection locked="0"/>
    </xf>
    <xf numFmtId="0" fontId="37" fillId="0" borderId="0" xfId="51" applyFont="1" applyAlignment="1" applyProtection="1">
      <alignment horizontal="center" vertical="center"/>
      <protection locked="0"/>
    </xf>
    <xf numFmtId="0" fontId="63" fillId="0" borderId="0" xfId="51" applyFont="1" applyAlignment="1" applyProtection="1">
      <alignment vertical="center"/>
      <protection locked="0"/>
    </xf>
    <xf numFmtId="0" fontId="64" fillId="0" borderId="0" xfId="51" applyFont="1" applyAlignment="1" applyProtection="1">
      <alignment horizontal="center" vertical="center"/>
      <protection locked="0"/>
    </xf>
    <xf numFmtId="0" fontId="32" fillId="0" borderId="0" xfId="51" applyFont="1" applyAlignment="1" applyProtection="1">
      <alignment vertical="center"/>
      <protection locked="0"/>
    </xf>
    <xf numFmtId="0" fontId="36" fillId="20" borderId="19" xfId="51" applyFont="1" applyFill="1" applyBorder="1" applyAlignment="1" applyProtection="1">
      <alignment horizontal="center" vertical="center"/>
      <protection locked="0"/>
    </xf>
    <xf numFmtId="0" fontId="36" fillId="0" borderId="0" xfId="51" applyFont="1" applyAlignment="1" applyProtection="1">
      <alignment horizontal="right" vertical="center"/>
      <protection locked="0"/>
    </xf>
    <xf numFmtId="0" fontId="36" fillId="0" borderId="15" xfId="51" applyFont="1" applyBorder="1" applyAlignment="1" applyProtection="1">
      <alignment vertical="center"/>
      <protection locked="0"/>
    </xf>
    <xf numFmtId="0" fontId="27" fillId="0" borderId="0" xfId="51" applyFont="1" applyAlignment="1" applyProtection="1">
      <alignment vertical="center"/>
      <protection locked="0"/>
    </xf>
    <xf numFmtId="0" fontId="36" fillId="14" borderId="26" xfId="51" applyFont="1" applyFill="1" applyBorder="1" applyAlignment="1" applyProtection="1">
      <alignment horizontal="center" vertical="center" shrinkToFit="1"/>
      <protection locked="0"/>
    </xf>
    <xf numFmtId="0" fontId="36" fillId="20" borderId="26" xfId="51" applyFont="1" applyFill="1" applyBorder="1" applyAlignment="1" applyProtection="1">
      <alignment vertical="center" shrinkToFit="1"/>
      <protection locked="0"/>
    </xf>
    <xf numFmtId="0" fontId="23" fillId="14" borderId="37" xfId="51" applyFont="1" applyFill="1" applyBorder="1" applyAlignment="1" applyProtection="1">
      <alignment horizontal="center" vertical="center" shrinkToFit="1"/>
      <protection locked="0"/>
    </xf>
    <xf numFmtId="0" fontId="36" fillId="14" borderId="63" xfId="51" applyFont="1" applyFill="1" applyBorder="1" applyAlignment="1" applyProtection="1">
      <alignment horizontal="center" vertical="center" shrinkToFit="1"/>
      <protection locked="0"/>
    </xf>
    <xf numFmtId="0" fontId="36" fillId="20" borderId="69" xfId="51" applyFont="1" applyFill="1" applyBorder="1" applyAlignment="1" applyProtection="1">
      <alignment vertical="center" shrinkToFit="1"/>
      <protection locked="0"/>
    </xf>
    <xf numFmtId="0" fontId="23" fillId="14" borderId="29" xfId="51" applyFont="1" applyFill="1" applyBorder="1" applyAlignment="1" applyProtection="1">
      <alignment horizontal="center" vertical="center" shrinkToFit="1"/>
      <protection locked="0"/>
    </xf>
    <xf numFmtId="0" fontId="32" fillId="0" borderId="0" xfId="51" applyFont="1" applyAlignment="1" applyProtection="1">
      <alignment horizontal="center" vertical="center" shrinkToFit="1"/>
      <protection locked="0"/>
    </xf>
    <xf numFmtId="0" fontId="65" fillId="0" borderId="0" xfId="51" applyFont="1" applyAlignment="1" applyProtection="1">
      <alignment vertical="center"/>
      <protection locked="0"/>
    </xf>
    <xf numFmtId="0" fontId="66" fillId="0" borderId="0" xfId="51" applyFont="1" applyAlignment="1" applyProtection="1">
      <alignment vertical="center"/>
      <protection locked="0"/>
    </xf>
    <xf numFmtId="0" fontId="36" fillId="0" borderId="1" xfId="51" applyFont="1" applyBorder="1" applyAlignment="1" applyProtection="1">
      <alignment vertical="center"/>
      <protection locked="0"/>
    </xf>
    <xf numFmtId="0" fontId="37" fillId="0" borderId="1" xfId="51" applyFont="1" applyBorder="1" applyProtection="1">
      <protection locked="0"/>
    </xf>
    <xf numFmtId="0" fontId="36" fillId="0" borderId="21" xfId="51" applyFont="1" applyBorder="1" applyAlignment="1" applyProtection="1">
      <alignment vertical="center"/>
      <protection locked="0"/>
    </xf>
    <xf numFmtId="0" fontId="36" fillId="0" borderId="21" xfId="51" applyFont="1" applyBorder="1" applyProtection="1">
      <protection locked="0"/>
    </xf>
    <xf numFmtId="0" fontId="36" fillId="0" borderId="0" xfId="51" applyFont="1" applyProtection="1">
      <protection locked="0"/>
    </xf>
    <xf numFmtId="168" fontId="27" fillId="0" borderId="0" xfId="51" applyNumberFormat="1" applyFont="1" applyAlignment="1" applyProtection="1">
      <alignment vertical="top" shrinkToFit="1"/>
      <protection locked="0"/>
    </xf>
    <xf numFmtId="168" fontId="36" fillId="0" borderId="0" xfId="51" applyNumberFormat="1" applyFont="1" applyAlignment="1" applyProtection="1">
      <alignment vertical="center"/>
      <protection locked="0"/>
    </xf>
    <xf numFmtId="168" fontId="66" fillId="0" borderId="0" xfId="51" applyNumberFormat="1" applyFont="1" applyAlignment="1" applyProtection="1">
      <alignment vertical="center"/>
      <protection locked="0"/>
    </xf>
    <xf numFmtId="168" fontId="36" fillId="0" borderId="21" xfId="51" applyNumberFormat="1" applyFont="1" applyBorder="1" applyAlignment="1" applyProtection="1">
      <alignment vertical="center"/>
      <protection locked="0"/>
    </xf>
    <xf numFmtId="0" fontId="23" fillId="8" borderId="0" xfId="51" applyFont="1" applyFill="1" applyAlignment="1" applyProtection="1">
      <alignment vertical="center" wrapText="1"/>
      <protection locked="0"/>
    </xf>
    <xf numFmtId="0" fontId="36" fillId="0" borderId="0" xfId="51" applyFont="1" applyAlignment="1" applyProtection="1">
      <alignment horizontal="left" vertical="center"/>
      <protection locked="0"/>
    </xf>
    <xf numFmtId="168" fontId="36" fillId="0" borderId="0" xfId="51" applyNumberFormat="1" applyFont="1" applyAlignment="1" applyProtection="1">
      <alignment horizontal="center" vertical="center"/>
      <protection locked="0"/>
    </xf>
    <xf numFmtId="0" fontId="36" fillId="0" borderId="0" xfId="51" applyFont="1" applyAlignment="1" applyProtection="1">
      <alignment horizontal="right"/>
      <protection locked="0"/>
    </xf>
    <xf numFmtId="0" fontId="67" fillId="0" borderId="60" xfId="51" applyFont="1" applyBorder="1" applyAlignment="1" applyProtection="1">
      <alignment vertical="center"/>
      <protection locked="0"/>
    </xf>
    <xf numFmtId="0" fontId="27" fillId="0" borderId="15" xfId="51" applyFont="1" applyBorder="1" applyAlignment="1" applyProtection="1">
      <alignment vertical="center"/>
      <protection locked="0"/>
    </xf>
    <xf numFmtId="0" fontId="37" fillId="0" borderId="18" xfId="51" applyFont="1" applyBorder="1" applyAlignment="1" applyProtection="1">
      <alignment vertical="center"/>
      <protection locked="0"/>
    </xf>
    <xf numFmtId="0" fontId="27" fillId="0" borderId="20" xfId="51" applyFont="1" applyBorder="1" applyAlignment="1" applyProtection="1">
      <alignment vertical="center"/>
      <protection locked="0"/>
    </xf>
    <xf numFmtId="0" fontId="67" fillId="20" borderId="59" xfId="51" applyFont="1" applyFill="1" applyBorder="1" applyAlignment="1" applyProtection="1">
      <alignment horizontal="center" vertical="center"/>
      <protection locked="0"/>
    </xf>
    <xf numFmtId="0" fontId="27" fillId="0" borderId="0" xfId="51" applyFont="1" applyAlignment="1" applyProtection="1">
      <alignment horizontal="left" vertical="center"/>
      <protection locked="0"/>
    </xf>
    <xf numFmtId="0" fontId="37" fillId="0" borderId="21" xfId="51" applyFont="1" applyBorder="1" applyAlignment="1" applyProtection="1">
      <alignment vertical="center"/>
      <protection locked="0"/>
    </xf>
    <xf numFmtId="0" fontId="68" fillId="0" borderId="0" xfId="51" applyFont="1" applyAlignment="1" applyProtection="1">
      <alignment vertical="center"/>
      <protection locked="0"/>
    </xf>
    <xf numFmtId="0" fontId="67" fillId="0" borderId="0" xfId="51" applyFont="1" applyAlignment="1" applyProtection="1">
      <alignment horizontal="center" vertical="center"/>
      <protection locked="0"/>
    </xf>
    <xf numFmtId="0" fontId="67" fillId="0" borderId="20" xfId="51" applyFont="1" applyBorder="1" applyAlignment="1" applyProtection="1">
      <alignment vertical="center"/>
      <protection locked="0"/>
    </xf>
    <xf numFmtId="0" fontId="32" fillId="0" borderId="0" xfId="51" applyFont="1" applyAlignment="1" applyProtection="1">
      <alignment vertical="top"/>
      <protection locked="0"/>
    </xf>
    <xf numFmtId="49" fontId="27" fillId="0" borderId="0" xfId="51" applyNumberFormat="1" applyFont="1" applyAlignment="1" applyProtection="1">
      <alignment horizontal="left" vertical="top" wrapText="1"/>
      <protection locked="0"/>
    </xf>
    <xf numFmtId="49" fontId="27" fillId="0" borderId="0" xfId="51" applyNumberFormat="1" applyFont="1" applyAlignment="1" applyProtection="1">
      <alignment vertical="center"/>
      <protection locked="0"/>
    </xf>
    <xf numFmtId="0" fontId="36" fillId="0" borderId="0" xfId="51" applyFont="1" applyAlignment="1" applyProtection="1">
      <alignment vertical="top"/>
      <protection locked="0"/>
    </xf>
    <xf numFmtId="0" fontId="21" fillId="0" borderId="0" xfId="51" applyFont="1" applyAlignment="1" applyProtection="1">
      <alignment vertical="center"/>
      <protection locked="0"/>
    </xf>
    <xf numFmtId="0" fontId="36" fillId="0" borderId="20" xfId="51" applyFont="1" applyBorder="1" applyAlignment="1" applyProtection="1">
      <alignment vertical="center"/>
      <protection locked="0"/>
    </xf>
    <xf numFmtId="0" fontId="36" fillId="0" borderId="23" xfId="51" applyFont="1" applyBorder="1" applyAlignment="1" applyProtection="1">
      <alignment vertical="center"/>
      <protection locked="0"/>
    </xf>
    <xf numFmtId="0" fontId="67" fillId="0" borderId="1" xfId="51" applyFont="1" applyBorder="1" applyAlignment="1" applyProtection="1">
      <alignment horizontal="center" vertical="center"/>
      <protection locked="0"/>
    </xf>
    <xf numFmtId="0" fontId="69" fillId="0" borderId="1" xfId="51" applyFont="1" applyBorder="1" applyAlignment="1" applyProtection="1">
      <alignment vertical="center"/>
      <protection locked="0"/>
    </xf>
    <xf numFmtId="0" fontId="27" fillId="0" borderId="1" xfId="51" applyFont="1" applyBorder="1" applyAlignment="1" applyProtection="1">
      <alignment vertical="center"/>
      <protection locked="0"/>
    </xf>
    <xf numFmtId="0" fontId="36" fillId="0" borderId="24" xfId="51" applyFont="1" applyBorder="1" applyAlignment="1" applyProtection="1">
      <alignment vertical="center"/>
      <protection locked="0"/>
    </xf>
    <xf numFmtId="0" fontId="66" fillId="0" borderId="0" xfId="51" applyFont="1" applyProtection="1">
      <protection locked="0"/>
    </xf>
    <xf numFmtId="0" fontId="67" fillId="0" borderId="15" xfId="51" applyFont="1" applyBorder="1" applyAlignment="1" applyProtection="1">
      <alignment horizontal="center" vertical="center"/>
      <protection locked="0"/>
    </xf>
    <xf numFmtId="0" fontId="37" fillId="0" borderId="0" xfId="51" applyFont="1" applyAlignment="1" applyProtection="1">
      <alignment vertical="top"/>
      <protection locked="0"/>
    </xf>
    <xf numFmtId="0" fontId="67" fillId="0" borderId="20" xfId="51" applyFont="1" applyBorder="1" applyAlignment="1" applyProtection="1">
      <alignment vertical="center" wrapText="1"/>
      <protection locked="0"/>
    </xf>
    <xf numFmtId="0" fontId="27" fillId="0" borderId="0" xfId="51" applyFont="1" applyAlignment="1" applyProtection="1">
      <alignment vertical="top"/>
      <protection locked="0"/>
    </xf>
    <xf numFmtId="0" fontId="27" fillId="0" borderId="0" xfId="51" applyFont="1" applyAlignment="1" applyProtection="1">
      <alignment vertical="top" wrapText="1"/>
      <protection locked="0"/>
    </xf>
    <xf numFmtId="0" fontId="27" fillId="0" borderId="21" xfId="51" applyFont="1" applyBorder="1" applyAlignment="1" applyProtection="1">
      <alignment vertical="top" wrapText="1"/>
      <protection locked="0"/>
    </xf>
    <xf numFmtId="0" fontId="36" fillId="0" borderId="0" xfId="51" applyFont="1" applyAlignment="1" applyProtection="1">
      <alignment horizontal="center" vertical="top" textRotation="255"/>
      <protection locked="0"/>
    </xf>
    <xf numFmtId="0" fontId="36" fillId="0" borderId="0" xfId="51" applyFont="1" applyAlignment="1" applyProtection="1">
      <alignment horizontal="center" vertical="center"/>
      <protection locked="0"/>
    </xf>
    <xf numFmtId="0" fontId="27" fillId="0" borderId="1" xfId="51" applyFont="1" applyBorder="1" applyAlignment="1" applyProtection="1">
      <alignment vertical="top" wrapText="1"/>
      <protection locked="0"/>
    </xf>
    <xf numFmtId="0" fontId="27" fillId="0" borderId="24" xfId="51" applyFont="1" applyBorder="1" applyAlignment="1" applyProtection="1">
      <alignment vertical="top" wrapText="1"/>
      <protection locked="0"/>
    </xf>
    <xf numFmtId="0" fontId="66" fillId="0" borderId="0" xfId="51" applyFont="1" applyAlignment="1" applyProtection="1">
      <alignment horizontal="center" vertical="center"/>
      <protection locked="0"/>
    </xf>
    <xf numFmtId="0" fontId="71" fillId="0" borderId="0" xfId="51" applyFont="1" applyAlignment="1" applyProtection="1">
      <alignment horizontal="center" vertical="center"/>
      <protection locked="0"/>
    </xf>
    <xf numFmtId="0" fontId="37" fillId="0" borderId="0" xfId="51" applyFont="1" applyAlignment="1" applyProtection="1">
      <alignment horizontal="right" vertical="center"/>
      <protection locked="0"/>
    </xf>
    <xf numFmtId="0" fontId="98" fillId="0" borderId="0" xfId="29" applyFont="1" applyAlignment="1" applyProtection="1">
      <alignment vertical="center"/>
      <protection locked="0"/>
    </xf>
    <xf numFmtId="0" fontId="99" fillId="0" borderId="0" xfId="29" applyFont="1" applyAlignment="1" applyProtection="1">
      <alignment vertical="center"/>
      <protection locked="0"/>
    </xf>
    <xf numFmtId="0" fontId="99" fillId="0" borderId="0" xfId="29" applyFont="1" applyAlignment="1" applyProtection="1">
      <alignment vertical="center" shrinkToFit="1"/>
      <protection locked="0"/>
    </xf>
    <xf numFmtId="0" fontId="99" fillId="0" borderId="0" xfId="29" applyFont="1" applyAlignment="1">
      <alignment vertical="center" shrinkToFit="1"/>
    </xf>
    <xf numFmtId="0" fontId="99" fillId="0" borderId="0" xfId="29" applyFont="1" applyAlignment="1">
      <alignment horizontal="left" vertical="center" shrinkToFit="1"/>
    </xf>
    <xf numFmtId="168" fontId="102" fillId="0" borderId="0" xfId="51" applyNumberFormat="1" applyFont="1" applyAlignment="1" applyProtection="1">
      <alignment vertical="top"/>
      <protection locked="0"/>
    </xf>
    <xf numFmtId="0" fontId="103" fillId="0" borderId="0" xfId="51" applyFont="1"/>
    <xf numFmtId="2" fontId="0" fillId="0" borderId="0" xfId="0" applyNumberFormat="1">
      <alignment vertical="center"/>
    </xf>
    <xf numFmtId="165" fontId="43" fillId="0" borderId="19" xfId="1" applyNumberFormat="1" applyFont="1" applyBorder="1" applyAlignment="1">
      <alignment horizontal="right"/>
    </xf>
    <xf numFmtId="38" fontId="0" fillId="0" borderId="0" xfId="0" applyNumberFormat="1" applyAlignment="1"/>
    <xf numFmtId="0" fontId="36" fillId="0" borderId="0" xfId="0" applyFont="1">
      <alignment vertical="center"/>
    </xf>
    <xf numFmtId="0" fontId="108" fillId="0" borderId="0" xfId="61" applyFont="1"/>
    <xf numFmtId="0" fontId="109" fillId="0" borderId="0" xfId="57" applyFont="1"/>
    <xf numFmtId="0" fontId="44" fillId="33" borderId="118" xfId="54" applyFont="1" applyFill="1" applyBorder="1" applyAlignment="1">
      <alignment horizontal="left" vertical="center" wrapText="1"/>
    </xf>
    <xf numFmtId="0" fontId="44" fillId="33" borderId="118" xfId="54" applyFont="1" applyFill="1" applyBorder="1" applyAlignment="1">
      <alignment horizontal="center" vertical="center" wrapText="1"/>
    </xf>
    <xf numFmtId="0" fontId="108" fillId="0" borderId="118" xfId="61" applyFont="1" applyBorder="1" applyAlignment="1">
      <alignment horizontal="left" vertical="center"/>
    </xf>
    <xf numFmtId="1" fontId="43" fillId="0" borderId="118" xfId="62" applyNumberFormat="1" applyFont="1" applyFill="1" applyBorder="1" applyAlignment="1" applyProtection="1">
      <protection locked="0"/>
    </xf>
    <xf numFmtId="1" fontId="108" fillId="0" borderId="118" xfId="61" applyNumberFormat="1" applyFont="1" applyBorder="1" applyAlignment="1">
      <alignment vertical="center"/>
    </xf>
    <xf numFmtId="190" fontId="108" fillId="0" borderId="118" xfId="61" applyNumberFormat="1" applyFont="1" applyBorder="1" applyAlignment="1">
      <alignment vertical="center"/>
    </xf>
    <xf numFmtId="0" fontId="108" fillId="0" borderId="0" xfId="61" applyFont="1" applyAlignment="1">
      <alignment horizontal="left"/>
    </xf>
    <xf numFmtId="0" fontId="111" fillId="0" borderId="0" xfId="61" applyFont="1"/>
    <xf numFmtId="0" fontId="112" fillId="0" borderId="0" xfId="61" applyFont="1"/>
    <xf numFmtId="1" fontId="111" fillId="0" borderId="0" xfId="61" applyNumberFormat="1" applyFont="1"/>
    <xf numFmtId="0" fontId="113" fillId="0" borderId="0" xfId="61" applyFont="1"/>
    <xf numFmtId="1" fontId="110" fillId="0" borderId="118" xfId="59" applyNumberFormat="1" applyFont="1" applyFill="1" applyBorder="1"/>
    <xf numFmtId="1" fontId="110" fillId="0" borderId="131" xfId="60" applyNumberFormat="1" applyFont="1" applyFill="1" applyBorder="1"/>
    <xf numFmtId="1" fontId="110" fillId="0" borderId="130" xfId="59" applyNumberFormat="1" applyFont="1" applyFill="1"/>
    <xf numFmtId="0" fontId="114" fillId="0" borderId="119" xfId="57" applyFont="1" applyBorder="1"/>
    <xf numFmtId="0" fontId="43" fillId="0" borderId="120" xfId="54" applyFont="1" applyBorder="1"/>
    <xf numFmtId="0" fontId="43" fillId="0" borderId="121" xfId="54" applyFont="1" applyBorder="1"/>
    <xf numFmtId="0" fontId="43" fillId="0" borderId="0" xfId="54" applyFont="1"/>
    <xf numFmtId="0" fontId="43" fillId="0" borderId="122" xfId="57" applyFont="1" applyBorder="1"/>
    <xf numFmtId="0" fontId="43" fillId="0" borderId="123" xfId="54" applyFont="1" applyBorder="1"/>
    <xf numFmtId="0" fontId="44" fillId="0" borderId="118" xfId="57" applyFont="1" applyBorder="1" applyAlignment="1">
      <alignment horizontal="left" vertical="center"/>
    </xf>
    <xf numFmtId="0" fontId="43" fillId="0" borderId="122" xfId="54" applyFont="1" applyBorder="1"/>
    <xf numFmtId="0" fontId="44" fillId="33" borderId="119" xfId="54" applyFont="1" applyFill="1" applyBorder="1" applyAlignment="1">
      <alignment vertical="center" wrapText="1"/>
    </xf>
    <xf numFmtId="0" fontId="44" fillId="33" borderId="120" xfId="54" applyFont="1" applyFill="1" applyBorder="1" applyAlignment="1">
      <alignment horizontal="center" vertical="center" wrapText="1"/>
    </xf>
    <xf numFmtId="0" fontId="44" fillId="33" borderId="121" xfId="54" applyFont="1" applyFill="1" applyBorder="1" applyAlignment="1">
      <alignment horizontal="center" vertical="center"/>
    </xf>
    <xf numFmtId="0" fontId="44" fillId="0" borderId="0" xfId="54" applyFont="1" applyAlignment="1">
      <alignment vertical="center"/>
    </xf>
    <xf numFmtId="0" fontId="44" fillId="34" borderId="122" xfId="54" applyFont="1" applyFill="1" applyBorder="1" applyAlignment="1">
      <alignment horizontal="left" vertical="center" wrapText="1"/>
    </xf>
    <xf numFmtId="0" fontId="43" fillId="34" borderId="0" xfId="54" applyFont="1" applyFill="1" applyAlignment="1">
      <alignment vertical="center"/>
    </xf>
    <xf numFmtId="0" fontId="43" fillId="34" borderId="123" xfId="54" applyFont="1" applyFill="1" applyBorder="1" applyAlignment="1">
      <alignment vertical="center"/>
    </xf>
    <xf numFmtId="0" fontId="43" fillId="0" borderId="0" xfId="54" applyFont="1" applyAlignment="1">
      <alignment vertical="center"/>
    </xf>
    <xf numFmtId="0" fontId="44" fillId="0" borderId="122" xfId="54" applyFont="1" applyBorder="1" applyAlignment="1">
      <alignment vertical="center"/>
    </xf>
    <xf numFmtId="0" fontId="43" fillId="0" borderId="123" xfId="54" applyFont="1" applyBorder="1" applyAlignment="1">
      <alignment vertical="center"/>
    </xf>
    <xf numFmtId="0" fontId="43" fillId="0" borderId="122" xfId="54" quotePrefix="1" applyFont="1" applyBorder="1" applyAlignment="1">
      <alignment vertical="center"/>
    </xf>
    <xf numFmtId="164" fontId="43" fillId="0" borderId="0" xfId="55" applyNumberFormat="1" applyFont="1" applyBorder="1" applyAlignment="1">
      <alignment vertical="center"/>
    </xf>
    <xf numFmtId="164" fontId="43" fillId="0" borderId="123" xfId="55" applyNumberFormat="1" applyFont="1" applyBorder="1" applyAlignment="1">
      <alignment horizontal="right" vertical="center"/>
    </xf>
    <xf numFmtId="1" fontId="43" fillId="0" borderId="0" xfId="55" applyNumberFormat="1" applyFont="1" applyBorder="1" applyAlignment="1">
      <alignment vertical="center"/>
    </xf>
    <xf numFmtId="0" fontId="43" fillId="0" borderId="122" xfId="54" applyFont="1" applyBorder="1" applyAlignment="1">
      <alignment vertical="center"/>
    </xf>
    <xf numFmtId="164" fontId="44" fillId="0" borderId="0" xfId="55" applyNumberFormat="1" applyFont="1" applyBorder="1" applyAlignment="1">
      <alignment vertical="center"/>
    </xf>
    <xf numFmtId="164" fontId="44" fillId="0" borderId="123" xfId="55" applyNumberFormat="1" applyFont="1" applyBorder="1" applyAlignment="1">
      <alignment horizontal="right" vertical="center"/>
    </xf>
    <xf numFmtId="0" fontId="44" fillId="0" borderId="122" xfId="54" quotePrefix="1" applyFont="1" applyBorder="1" applyAlignment="1">
      <alignment vertical="center" wrapText="1"/>
    </xf>
    <xf numFmtId="164" fontId="43" fillId="0" borderId="0" xfId="55" applyNumberFormat="1" applyFont="1" applyFill="1" applyBorder="1" applyAlignment="1">
      <alignment vertical="center"/>
    </xf>
    <xf numFmtId="164" fontId="43" fillId="0" borderId="123" xfId="55" applyNumberFormat="1" applyFont="1" applyFill="1" applyBorder="1" applyAlignment="1">
      <alignment horizontal="right" vertical="center"/>
    </xf>
    <xf numFmtId="164" fontId="44" fillId="0" borderId="0" xfId="55" applyNumberFormat="1" applyFont="1" applyFill="1" applyBorder="1" applyAlignment="1">
      <alignment vertical="center"/>
    </xf>
    <xf numFmtId="164" fontId="44" fillId="0" borderId="123" xfId="55" applyNumberFormat="1" applyFont="1" applyFill="1" applyBorder="1" applyAlignment="1">
      <alignment horizontal="right" vertical="center"/>
    </xf>
    <xf numFmtId="0" fontId="44" fillId="0" borderId="122" xfId="54" quotePrefix="1" applyFont="1" applyBorder="1" applyAlignment="1">
      <alignment vertical="center"/>
    </xf>
    <xf numFmtId="0" fontId="47" fillId="0" borderId="122" xfId="54" applyFont="1" applyBorder="1" applyAlignment="1">
      <alignment vertical="center"/>
    </xf>
    <xf numFmtId="164" fontId="43" fillId="0" borderId="0" xfId="54" applyNumberFormat="1" applyFont="1" applyAlignment="1">
      <alignment vertical="center"/>
    </xf>
    <xf numFmtId="164" fontId="43" fillId="0" borderId="123" xfId="54" applyNumberFormat="1" applyFont="1" applyBorder="1" applyAlignment="1">
      <alignment horizontal="right" vertical="center"/>
    </xf>
    <xf numFmtId="187" fontId="43" fillId="0" borderId="0" xfId="54" applyNumberFormat="1" applyFont="1" applyAlignment="1">
      <alignment vertical="center"/>
    </xf>
    <xf numFmtId="187" fontId="115" fillId="0" borderId="0" xfId="55" applyNumberFormat="1" applyFont="1" applyFill="1" applyBorder="1" applyAlignment="1">
      <alignment vertical="center"/>
    </xf>
    <xf numFmtId="164" fontId="116" fillId="0" borderId="0" xfId="54" applyNumberFormat="1" applyFont="1" applyAlignment="1">
      <alignment vertical="center"/>
    </xf>
    <xf numFmtId="164" fontId="116" fillId="0" borderId="123" xfId="54" applyNumberFormat="1" applyFont="1" applyBorder="1" applyAlignment="1">
      <alignment horizontal="right" vertical="center"/>
    </xf>
    <xf numFmtId="164" fontId="117" fillId="0" borderId="0" xfId="55" applyNumberFormat="1" applyFont="1" applyFill="1" applyBorder="1" applyAlignment="1">
      <alignment vertical="center"/>
    </xf>
    <xf numFmtId="164" fontId="117" fillId="0" borderId="123" xfId="55" applyNumberFormat="1" applyFont="1" applyFill="1" applyBorder="1" applyAlignment="1">
      <alignment horizontal="right" vertical="center"/>
    </xf>
    <xf numFmtId="0" fontId="118" fillId="0" borderId="0" xfId="54" applyFont="1" applyAlignment="1">
      <alignment vertical="center"/>
    </xf>
    <xf numFmtId="0" fontId="118" fillId="0" borderId="122" xfId="54" applyFont="1" applyBorder="1" applyAlignment="1">
      <alignment vertical="center"/>
    </xf>
    <xf numFmtId="0" fontId="43" fillId="0" borderId="0" xfId="54" quotePrefix="1" applyFont="1" applyAlignment="1">
      <alignment vertical="center"/>
    </xf>
    <xf numFmtId="164" fontId="44" fillId="0" borderId="123" xfId="55" applyNumberFormat="1" applyFont="1" applyFill="1" applyBorder="1" applyAlignment="1">
      <alignment vertical="center"/>
    </xf>
    <xf numFmtId="0" fontId="43" fillId="0" borderId="124" xfId="54" quotePrefix="1" applyFont="1" applyBorder="1" applyAlignment="1">
      <alignment vertical="center"/>
    </xf>
    <xf numFmtId="0" fontId="43" fillId="0" borderId="125" xfId="54" applyFont="1" applyBorder="1" applyAlignment="1">
      <alignment vertical="center"/>
    </xf>
    <xf numFmtId="0" fontId="43" fillId="0" borderId="126" xfId="54" applyFont="1" applyBorder="1" applyAlignment="1">
      <alignment horizontal="right" vertical="center"/>
    </xf>
    <xf numFmtId="0" fontId="43" fillId="0" borderId="126" xfId="54" applyFont="1" applyBorder="1" applyAlignment="1">
      <alignment vertical="center"/>
    </xf>
    <xf numFmtId="0" fontId="43" fillId="0" borderId="0" xfId="54" quotePrefix="1" applyFont="1"/>
    <xf numFmtId="0" fontId="44" fillId="0" borderId="0" xfId="54" applyFont="1"/>
    <xf numFmtId="186" fontId="43" fillId="0" borderId="0" xfId="54" applyNumberFormat="1" applyFont="1"/>
    <xf numFmtId="164" fontId="43" fillId="0" borderId="0" xfId="54" applyNumberFormat="1" applyFont="1"/>
    <xf numFmtId="2" fontId="43" fillId="0" borderId="0" xfId="0" applyNumberFormat="1" applyFont="1">
      <alignment vertical="center"/>
    </xf>
    <xf numFmtId="0" fontId="43" fillId="0" borderId="0" xfId="54" applyFont="1" applyAlignment="1">
      <alignment wrapText="1"/>
    </xf>
    <xf numFmtId="0" fontId="119" fillId="0" borderId="119" xfId="57" applyFont="1" applyBorder="1" applyAlignment="1">
      <alignment wrapText="1"/>
    </xf>
    <xf numFmtId="0" fontId="108" fillId="0" borderId="120" xfId="54" applyFont="1" applyBorder="1"/>
    <xf numFmtId="0" fontId="108" fillId="0" borderId="121" xfId="54" applyFont="1" applyBorder="1"/>
    <xf numFmtId="0" fontId="108" fillId="0" borderId="122" xfId="57" applyFont="1" applyBorder="1" applyAlignment="1">
      <alignment wrapText="1"/>
    </xf>
    <xf numFmtId="0" fontId="108" fillId="0" borderId="0" xfId="54" applyFont="1"/>
    <xf numFmtId="0" fontId="108" fillId="0" borderId="123" xfId="54" applyFont="1" applyBorder="1"/>
    <xf numFmtId="0" fontId="108" fillId="0" borderId="122" xfId="54" applyFont="1" applyBorder="1" applyAlignment="1">
      <alignment wrapText="1"/>
    </xf>
    <xf numFmtId="0" fontId="44" fillId="33" borderId="119" xfId="54" applyFont="1" applyFill="1" applyBorder="1" applyAlignment="1">
      <alignment horizontal="left" vertical="center" wrapText="1"/>
    </xf>
    <xf numFmtId="0" fontId="110" fillId="33" borderId="121" xfId="54" applyFont="1" applyFill="1" applyBorder="1" applyAlignment="1">
      <alignment horizontal="center" vertical="center" wrapText="1"/>
    </xf>
    <xf numFmtId="0" fontId="44" fillId="15" borderId="122" xfId="54" applyFont="1" applyFill="1" applyBorder="1" applyAlignment="1">
      <alignment horizontal="left" vertical="center" wrapText="1"/>
    </xf>
    <xf numFmtId="0" fontId="108" fillId="15" borderId="0" xfId="54" applyFont="1" applyFill="1" applyAlignment="1">
      <alignment vertical="center"/>
    </xf>
    <xf numFmtId="0" fontId="108" fillId="15" borderId="123" xfId="54" applyFont="1" applyFill="1" applyBorder="1"/>
    <xf numFmtId="0" fontId="120" fillId="0" borderId="122" xfId="54" applyFont="1" applyBorder="1" applyAlignment="1">
      <alignment vertical="center" wrapText="1"/>
    </xf>
    <xf numFmtId="0" fontId="120" fillId="0" borderId="0" xfId="54" applyFont="1" applyAlignment="1">
      <alignment vertical="center" wrapText="1"/>
    </xf>
    <xf numFmtId="164" fontId="108" fillId="0" borderId="0" xfId="55" applyNumberFormat="1" applyFont="1" applyFill="1" applyBorder="1" applyAlignment="1">
      <alignment vertical="center"/>
    </xf>
    <xf numFmtId="164" fontId="108" fillId="0" borderId="123" xfId="55" applyNumberFormat="1" applyFont="1" applyFill="1" applyBorder="1" applyAlignment="1">
      <alignment vertical="center"/>
    </xf>
    <xf numFmtId="164" fontId="108" fillId="0" borderId="123" xfId="55" applyNumberFormat="1" applyFont="1" applyFill="1" applyBorder="1" applyAlignment="1">
      <alignment horizontal="right" vertical="center"/>
    </xf>
    <xf numFmtId="0" fontId="108" fillId="0" borderId="122" xfId="54" quotePrefix="1" applyFont="1" applyBorder="1" applyAlignment="1">
      <alignment vertical="center" wrapText="1"/>
    </xf>
    <xf numFmtId="1" fontId="108" fillId="0" borderId="0" xfId="55" applyNumberFormat="1" applyFont="1" applyFill="1" applyBorder="1" applyAlignment="1">
      <alignment vertical="center"/>
    </xf>
    <xf numFmtId="1" fontId="108" fillId="0" borderId="123" xfId="55" applyNumberFormat="1" applyFont="1" applyFill="1" applyBorder="1" applyAlignment="1">
      <alignment horizontal="right" vertical="center"/>
    </xf>
    <xf numFmtId="164" fontId="121" fillId="0" borderId="0" xfId="55" applyNumberFormat="1" applyFont="1" applyFill="1" applyBorder="1" applyAlignment="1">
      <alignment vertical="center"/>
    </xf>
    <xf numFmtId="0" fontId="110" fillId="0" borderId="122" xfId="54" quotePrefix="1" applyFont="1" applyBorder="1" applyAlignment="1">
      <alignment vertical="center" wrapText="1"/>
    </xf>
    <xf numFmtId="164" fontId="121" fillId="0" borderId="123" xfId="55" applyNumberFormat="1" applyFont="1" applyFill="1" applyBorder="1" applyAlignment="1">
      <alignment vertical="center"/>
    </xf>
    <xf numFmtId="164" fontId="110" fillId="0" borderId="0" xfId="55" applyNumberFormat="1" applyFont="1" applyFill="1" applyBorder="1" applyAlignment="1">
      <alignment vertical="center"/>
    </xf>
    <xf numFmtId="164" fontId="110" fillId="0" borderId="123" xfId="55" applyNumberFormat="1" applyFont="1" applyFill="1" applyBorder="1" applyAlignment="1">
      <alignment vertical="center"/>
    </xf>
    <xf numFmtId="0" fontId="108" fillId="0" borderId="0" xfId="54" applyFont="1" applyAlignment="1">
      <alignment vertical="center"/>
    </xf>
    <xf numFmtId="186" fontId="108" fillId="0" borderId="123" xfId="54" applyNumberFormat="1" applyFont="1" applyBorder="1" applyAlignment="1">
      <alignment vertical="center"/>
    </xf>
    <xf numFmtId="0" fontId="120" fillId="0" borderId="122" xfId="54" applyFont="1" applyBorder="1" applyAlignment="1">
      <alignment wrapText="1"/>
    </xf>
    <xf numFmtId="164" fontId="108" fillId="0" borderId="0" xfId="56" applyNumberFormat="1" applyFont="1" applyFill="1" applyBorder="1" applyAlignment="1"/>
    <xf numFmtId="164" fontId="108" fillId="0" borderId="0" xfId="54" applyNumberFormat="1" applyFont="1"/>
    <xf numFmtId="187" fontId="108" fillId="0" borderId="123" xfId="55" applyNumberFormat="1" applyFont="1" applyFill="1" applyBorder="1" applyAlignment="1">
      <alignment vertical="center"/>
    </xf>
    <xf numFmtId="164" fontId="121" fillId="0" borderId="0" xfId="56" applyNumberFormat="1" applyFont="1" applyFill="1" applyBorder="1" applyAlignment="1">
      <alignment vertical="center"/>
    </xf>
    <xf numFmtId="187" fontId="121" fillId="0" borderId="123" xfId="55" applyNumberFormat="1" applyFont="1" applyFill="1" applyBorder="1" applyAlignment="1">
      <alignment vertical="center"/>
    </xf>
    <xf numFmtId="187" fontId="110" fillId="0" borderId="0" xfId="55" applyNumberFormat="1" applyFont="1" applyFill="1" applyBorder="1" applyAlignment="1">
      <alignment vertical="center"/>
    </xf>
    <xf numFmtId="187" fontId="110" fillId="0" borderId="123" xfId="55" applyNumberFormat="1" applyFont="1" applyFill="1" applyBorder="1" applyAlignment="1">
      <alignment vertical="center"/>
    </xf>
    <xf numFmtId="164" fontId="108" fillId="0" borderId="0" xfId="54" quotePrefix="1" applyNumberFormat="1" applyFont="1" applyAlignment="1">
      <alignment wrapText="1"/>
    </xf>
    <xf numFmtId="0" fontId="108" fillId="0" borderId="0" xfId="54" quotePrefix="1" applyFont="1" applyAlignment="1">
      <alignment wrapText="1"/>
    </xf>
    <xf numFmtId="0" fontId="108" fillId="0" borderId="122" xfId="54" quotePrefix="1" applyFont="1" applyBorder="1" applyAlignment="1">
      <alignment wrapText="1"/>
    </xf>
    <xf numFmtId="187" fontId="110" fillId="0" borderId="0" xfId="54" applyNumberFormat="1" applyFont="1" applyAlignment="1">
      <alignment vertical="center"/>
    </xf>
    <xf numFmtId="187" fontId="110" fillId="0" borderId="123" xfId="54" applyNumberFormat="1" applyFont="1" applyBorder="1" applyAlignment="1">
      <alignment vertical="center"/>
    </xf>
    <xf numFmtId="187" fontId="108" fillId="0" borderId="0" xfId="55" applyNumberFormat="1" applyFont="1" applyFill="1" applyBorder="1" applyAlignment="1">
      <alignment vertical="center"/>
    </xf>
    <xf numFmtId="187" fontId="121" fillId="0" borderId="0" xfId="55" applyNumberFormat="1" applyFont="1" applyFill="1" applyBorder="1" applyAlignment="1">
      <alignment vertical="center"/>
    </xf>
    <xf numFmtId="164" fontId="110" fillId="0" borderId="0" xfId="54" applyNumberFormat="1" applyFont="1" applyAlignment="1">
      <alignment vertical="center"/>
    </xf>
    <xf numFmtId="164" fontId="110" fillId="0" borderId="123" xfId="54" applyNumberFormat="1" applyFont="1" applyBorder="1" applyAlignment="1">
      <alignment vertical="center"/>
    </xf>
    <xf numFmtId="164" fontId="108" fillId="0" borderId="123" xfId="54" applyNumberFormat="1" applyFont="1" applyBorder="1" applyAlignment="1">
      <alignment vertical="center"/>
    </xf>
    <xf numFmtId="0" fontId="120" fillId="0" borderId="122" xfId="54" quotePrefix="1" applyFont="1" applyBorder="1" applyAlignment="1">
      <alignment vertical="center" wrapText="1"/>
    </xf>
    <xf numFmtId="164" fontId="121" fillId="0" borderId="0" xfId="55" applyNumberFormat="1" applyFont="1" applyBorder="1" applyAlignment="1">
      <alignment vertical="center"/>
    </xf>
    <xf numFmtId="187" fontId="108" fillId="0" borderId="0" xfId="55" applyNumberFormat="1" applyFont="1" applyBorder="1" applyAlignment="1">
      <alignment vertical="center"/>
    </xf>
    <xf numFmtId="187" fontId="108" fillId="0" borderId="123" xfId="55" applyNumberFormat="1" applyFont="1" applyBorder="1" applyAlignment="1">
      <alignment vertical="center"/>
    </xf>
    <xf numFmtId="164" fontId="108" fillId="0" borderId="0" xfId="54" applyNumberFormat="1" applyFont="1" applyAlignment="1">
      <alignment vertical="center"/>
    </xf>
    <xf numFmtId="0" fontId="110" fillId="0" borderId="122" xfId="54" applyFont="1" applyBorder="1" applyAlignment="1">
      <alignment vertical="center" wrapText="1"/>
    </xf>
    <xf numFmtId="187" fontId="108" fillId="0" borderId="0" xfId="54" applyNumberFormat="1" applyFont="1" applyAlignment="1">
      <alignment vertical="center"/>
    </xf>
    <xf numFmtId="187" fontId="108" fillId="0" borderId="123" xfId="54" applyNumberFormat="1" applyFont="1" applyBorder="1" applyAlignment="1">
      <alignment vertical="center"/>
    </xf>
    <xf numFmtId="187" fontId="122" fillId="0" borderId="0" xfId="54" applyNumberFormat="1" applyFont="1" applyAlignment="1">
      <alignment vertical="center"/>
    </xf>
    <xf numFmtId="164" fontId="122" fillId="0" borderId="123" xfId="54" applyNumberFormat="1" applyFont="1" applyBorder="1" applyAlignment="1">
      <alignment vertical="center"/>
    </xf>
    <xf numFmtId="164" fontId="110" fillId="0" borderId="0" xfId="55" applyNumberFormat="1" applyFont="1" applyBorder="1" applyAlignment="1">
      <alignment vertical="center"/>
    </xf>
    <xf numFmtId="0" fontId="108" fillId="0" borderId="123" xfId="54" applyFont="1" applyBorder="1" applyAlignment="1">
      <alignment vertical="center"/>
    </xf>
    <xf numFmtId="0" fontId="44" fillId="0" borderId="124" xfId="54" applyFont="1" applyBorder="1" applyAlignment="1">
      <alignment wrapText="1"/>
    </xf>
    <xf numFmtId="0" fontId="43" fillId="0" borderId="125" xfId="54" applyFont="1" applyBorder="1"/>
    <xf numFmtId="0" fontId="43" fillId="0" borderId="126" xfId="54" applyFont="1" applyBorder="1"/>
    <xf numFmtId="1" fontId="108" fillId="0" borderId="125" xfId="55" applyNumberFormat="1" applyFont="1" applyFill="1" applyBorder="1" applyAlignment="1">
      <alignment vertical="center"/>
    </xf>
    <xf numFmtId="1" fontId="108" fillId="0" borderId="126" xfId="55" applyNumberFormat="1" applyFont="1" applyFill="1" applyBorder="1" applyAlignment="1">
      <alignment horizontal="right" vertical="center"/>
    </xf>
    <xf numFmtId="0" fontId="110" fillId="0" borderId="118" xfId="57" applyFont="1" applyBorder="1" applyAlignment="1">
      <alignment horizontal="left" vertical="center" wrapText="1"/>
    </xf>
    <xf numFmtId="0" fontId="108" fillId="0" borderId="127" xfId="54" applyFont="1" applyBorder="1" applyAlignment="1">
      <alignment wrapText="1"/>
    </xf>
    <xf numFmtId="0" fontId="108" fillId="0" borderId="128" xfId="54" applyFont="1" applyBorder="1"/>
    <xf numFmtId="0" fontId="108" fillId="0" borderId="129" xfId="54" applyFont="1" applyBorder="1"/>
    <xf numFmtId="0" fontId="44" fillId="33" borderId="122" xfId="54" applyFont="1" applyFill="1" applyBorder="1" applyAlignment="1">
      <alignment horizontal="left" vertical="center" wrapText="1"/>
    </xf>
    <xf numFmtId="0" fontId="44" fillId="33" borderId="0" xfId="54" applyFont="1" applyFill="1" applyAlignment="1">
      <alignment horizontal="center" vertical="center" wrapText="1"/>
    </xf>
    <xf numFmtId="0" fontId="110" fillId="33" borderId="123" xfId="54" applyFont="1" applyFill="1" applyBorder="1" applyAlignment="1">
      <alignment horizontal="center" vertical="center" wrapText="1"/>
    </xf>
    <xf numFmtId="0" fontId="110" fillId="0" borderId="0" xfId="54" applyFont="1" applyAlignment="1">
      <alignment horizontal="center" vertical="center" wrapText="1"/>
    </xf>
    <xf numFmtId="0" fontId="108" fillId="0" borderId="123" xfId="54" applyFont="1" applyBorder="1" applyAlignment="1">
      <alignment horizontal="right"/>
    </xf>
    <xf numFmtId="1" fontId="108" fillId="0" borderId="0" xfId="54" applyNumberFormat="1" applyFont="1" applyAlignment="1">
      <alignment vertical="center"/>
    </xf>
    <xf numFmtId="0" fontId="108" fillId="0" borderId="122" xfId="54" applyFont="1" applyBorder="1" applyAlignment="1">
      <alignment vertical="center" wrapText="1"/>
    </xf>
    <xf numFmtId="0" fontId="108" fillId="0" borderId="123" xfId="54" applyFont="1" applyBorder="1" applyAlignment="1">
      <alignment horizontal="right" vertical="center"/>
    </xf>
    <xf numFmtId="1" fontId="108" fillId="0" borderId="123" xfId="54" applyNumberFormat="1" applyFont="1" applyBorder="1" applyAlignment="1">
      <alignment horizontal="right" vertical="center"/>
    </xf>
    <xf numFmtId="164" fontId="108" fillId="0" borderId="0" xfId="55" applyNumberFormat="1" applyFont="1" applyBorder="1" applyAlignment="1">
      <alignment vertical="center"/>
    </xf>
    <xf numFmtId="43" fontId="43" fillId="0" borderId="0" xfId="55" applyNumberFormat="1" applyFont="1" applyBorder="1" applyAlignment="1">
      <alignment vertical="center"/>
    </xf>
    <xf numFmtId="164" fontId="108" fillId="0" borderId="123" xfId="55" applyNumberFormat="1" applyFont="1" applyBorder="1" applyAlignment="1">
      <alignment horizontal="right" vertical="center"/>
    </xf>
    <xf numFmtId="164" fontId="108" fillId="0" borderId="123" xfId="54" applyNumberFormat="1" applyFont="1" applyBorder="1" applyAlignment="1">
      <alignment horizontal="right" vertical="center"/>
    </xf>
    <xf numFmtId="164" fontId="121" fillId="0" borderId="0" xfId="54" applyNumberFormat="1" applyFont="1" applyAlignment="1">
      <alignment vertical="center"/>
    </xf>
    <xf numFmtId="164" fontId="121" fillId="0" borderId="123" xfId="58" applyNumberFormat="1" applyFont="1" applyBorder="1" applyAlignment="1">
      <alignment horizontal="right" vertical="center"/>
    </xf>
    <xf numFmtId="43" fontId="115" fillId="0" borderId="0" xfId="54" applyNumberFormat="1" applyFont="1" applyAlignment="1">
      <alignment vertical="center"/>
    </xf>
    <xf numFmtId="43" fontId="115" fillId="0" borderId="0" xfId="58" applyNumberFormat="1" applyFont="1" applyBorder="1" applyAlignment="1">
      <alignment vertical="center"/>
    </xf>
    <xf numFmtId="164" fontId="110" fillId="0" borderId="123" xfId="55" applyNumberFormat="1" applyFont="1" applyFill="1" applyBorder="1" applyAlignment="1">
      <alignment horizontal="right" vertical="center"/>
    </xf>
    <xf numFmtId="0" fontId="43" fillId="0" borderId="123" xfId="54" applyFont="1" applyBorder="1" applyAlignment="1">
      <alignment horizontal="right" vertical="center"/>
    </xf>
    <xf numFmtId="43" fontId="43" fillId="0" borderId="0" xfId="54" applyNumberFormat="1" applyFont="1" applyAlignment="1">
      <alignment vertical="center"/>
    </xf>
    <xf numFmtId="186" fontId="108" fillId="0" borderId="0" xfId="55" applyFont="1" applyFill="1" applyBorder="1" applyAlignment="1">
      <alignment vertical="center"/>
    </xf>
    <xf numFmtId="43" fontId="43" fillId="0" borderId="0" xfId="55" applyNumberFormat="1" applyFont="1" applyFill="1" applyBorder="1" applyAlignment="1">
      <alignment vertical="center"/>
    </xf>
    <xf numFmtId="43" fontId="44" fillId="0" borderId="0" xfId="55" applyNumberFormat="1" applyFont="1" applyFill="1" applyBorder="1" applyAlignment="1">
      <alignment vertical="center"/>
    </xf>
    <xf numFmtId="187" fontId="110" fillId="0" borderId="0" xfId="55" applyNumberFormat="1" applyFont="1" applyBorder="1" applyAlignment="1">
      <alignment vertical="center"/>
    </xf>
    <xf numFmtId="187" fontId="110" fillId="0" borderId="123" xfId="55" applyNumberFormat="1" applyFont="1" applyFill="1" applyBorder="1" applyAlignment="1">
      <alignment horizontal="right" vertical="center"/>
    </xf>
    <xf numFmtId="187" fontId="110" fillId="0" borderId="123" xfId="55" applyNumberFormat="1" applyFont="1" applyBorder="1" applyAlignment="1">
      <alignment horizontal="right" vertical="center"/>
    </xf>
    <xf numFmtId="164" fontId="110" fillId="0" borderId="123" xfId="55" applyNumberFormat="1" applyFont="1" applyBorder="1" applyAlignment="1">
      <alignment horizontal="right" vertical="center"/>
    </xf>
    <xf numFmtId="43" fontId="44" fillId="0" borderId="0" xfId="55" applyNumberFormat="1" applyFont="1" applyBorder="1" applyAlignment="1">
      <alignment vertical="center"/>
    </xf>
    <xf numFmtId="187" fontId="108" fillId="0" borderId="123" xfId="55" applyNumberFormat="1" applyFont="1" applyFill="1" applyBorder="1" applyAlignment="1">
      <alignment horizontal="right" vertical="center"/>
    </xf>
    <xf numFmtId="43" fontId="115" fillId="0" borderId="0" xfId="55" applyNumberFormat="1" applyFont="1" applyBorder="1" applyAlignment="1">
      <alignment vertical="center"/>
    </xf>
    <xf numFmtId="164" fontId="121" fillId="0" borderId="123" xfId="55" applyNumberFormat="1" applyFont="1" applyBorder="1" applyAlignment="1">
      <alignment horizontal="right" vertical="center"/>
    </xf>
    <xf numFmtId="186" fontId="108" fillId="0" borderId="123" xfId="54" applyNumberFormat="1" applyFont="1" applyBorder="1" applyAlignment="1">
      <alignment horizontal="right" vertical="center"/>
    </xf>
    <xf numFmtId="43" fontId="44" fillId="0" borderId="0" xfId="54" applyNumberFormat="1" applyFont="1" applyAlignment="1">
      <alignment vertical="center"/>
    </xf>
    <xf numFmtId="186" fontId="110" fillId="0" borderId="123" xfId="54" applyNumberFormat="1" applyFont="1" applyBorder="1" applyAlignment="1">
      <alignment horizontal="right" vertical="center"/>
    </xf>
    <xf numFmtId="187" fontId="122" fillId="0" borderId="122" xfId="54" applyNumberFormat="1" applyFont="1" applyBorder="1" applyAlignment="1">
      <alignment vertical="center"/>
    </xf>
    <xf numFmtId="187" fontId="122" fillId="0" borderId="123" xfId="54" applyNumberFormat="1" applyFont="1" applyBorder="1" applyAlignment="1">
      <alignment horizontal="right" vertical="center"/>
    </xf>
    <xf numFmtId="43" fontId="118" fillId="0" borderId="0" xfId="54" applyNumberFormat="1" applyFont="1" applyAlignment="1">
      <alignment vertical="center"/>
    </xf>
    <xf numFmtId="187" fontId="110" fillId="0" borderId="124" xfId="54" applyNumberFormat="1" applyFont="1" applyBorder="1" applyAlignment="1">
      <alignment vertical="center"/>
    </xf>
    <xf numFmtId="187" fontId="122" fillId="0" borderId="125" xfId="54" applyNumberFormat="1" applyFont="1" applyBorder="1" applyAlignment="1">
      <alignment vertical="center"/>
    </xf>
    <xf numFmtId="187" fontId="122" fillId="0" borderId="126" xfId="54" applyNumberFormat="1" applyFont="1" applyBorder="1" applyAlignment="1">
      <alignment horizontal="right" vertical="center"/>
    </xf>
    <xf numFmtId="187" fontId="110" fillId="0" borderId="122" xfId="54" applyNumberFormat="1" applyFont="1" applyBorder="1" applyAlignment="1">
      <alignment vertical="center"/>
    </xf>
    <xf numFmtId="0" fontId="108" fillId="0" borderId="0" xfId="54" applyFont="1" applyAlignment="1">
      <alignment vertical="center" wrapText="1"/>
    </xf>
    <xf numFmtId="186" fontId="108" fillId="0" borderId="0" xfId="54" applyNumberFormat="1" applyFont="1" applyAlignment="1">
      <alignment horizontal="right" vertical="center"/>
    </xf>
    <xf numFmtId="0" fontId="108" fillId="0" borderId="124" xfId="54" applyFont="1" applyBorder="1" applyAlignment="1">
      <alignment vertical="center" wrapText="1"/>
    </xf>
    <xf numFmtId="0" fontId="108" fillId="0" borderId="125" xfId="54" applyFont="1" applyBorder="1" applyAlignment="1">
      <alignment vertical="center"/>
    </xf>
    <xf numFmtId="186" fontId="108" fillId="0" borderId="126" xfId="54" applyNumberFormat="1" applyFont="1" applyBorder="1" applyAlignment="1">
      <alignment horizontal="right" vertical="center"/>
    </xf>
    <xf numFmtId="0" fontId="48" fillId="0" borderId="0" xfId="0" applyFont="1" applyAlignment="1"/>
    <xf numFmtId="0" fontId="48" fillId="0" borderId="0" xfId="0" applyFont="1" applyAlignment="1">
      <alignment horizontal="right"/>
    </xf>
    <xf numFmtId="3" fontId="43" fillId="0" borderId="19" xfId="0" applyNumberFormat="1" applyFont="1" applyBorder="1" applyAlignment="1">
      <alignment horizontal="right"/>
    </xf>
    <xf numFmtId="164" fontId="44" fillId="0" borderId="19" xfId="3" applyNumberFormat="1" applyFont="1" applyBorder="1" applyAlignment="1">
      <alignment horizontal="right"/>
    </xf>
    <xf numFmtId="3" fontId="43" fillId="0" borderId="0" xfId="0" applyNumberFormat="1" applyFont="1" applyAlignment="1"/>
    <xf numFmtId="164" fontId="61" fillId="0" borderId="19" xfId="3" applyNumberFormat="1" applyFont="1" applyBorder="1" applyAlignment="1">
      <alignment horizontal="right"/>
    </xf>
    <xf numFmtId="164" fontId="61" fillId="0" borderId="19" xfId="3" quotePrefix="1" applyNumberFormat="1" applyFont="1" applyBorder="1" applyAlignment="1">
      <alignment horizontal="right"/>
    </xf>
    <xf numFmtId="0" fontId="62" fillId="0" borderId="19" xfId="0" applyFont="1" applyBorder="1" applyAlignment="1">
      <alignment horizontal="right" vertical="center"/>
    </xf>
    <xf numFmtId="164" fontId="62" fillId="0" borderId="19" xfId="0" applyNumberFormat="1" applyFont="1" applyBorder="1" applyAlignment="1">
      <alignment horizontal="right" vertical="center"/>
    </xf>
    <xf numFmtId="0" fontId="43" fillId="0" borderId="0" xfId="3" applyFont="1">
      <alignment vertical="center"/>
    </xf>
    <xf numFmtId="0" fontId="43" fillId="0" borderId="0" xfId="0" applyFont="1" applyProtection="1">
      <alignment vertical="center"/>
      <protection locked="0"/>
    </xf>
    <xf numFmtId="0" fontId="43" fillId="26" borderId="0" xfId="0" applyFont="1" applyFill="1" applyProtection="1">
      <alignment vertical="center"/>
      <protection locked="0"/>
    </xf>
    <xf numFmtId="0" fontId="43" fillId="0" borderId="0" xfId="0" applyFont="1" applyAlignment="1" applyProtection="1">
      <alignment vertical="center" wrapText="1"/>
      <protection locked="0"/>
    </xf>
    <xf numFmtId="0" fontId="123" fillId="0" borderId="0" xfId="0" applyFont="1" applyProtection="1">
      <alignment vertical="center"/>
      <protection locked="0"/>
    </xf>
    <xf numFmtId="0" fontId="44" fillId="0" borderId="19" xfId="0" applyFont="1" applyBorder="1" applyProtection="1">
      <alignment vertical="center"/>
      <protection locked="0"/>
    </xf>
    <xf numFmtId="0" fontId="43" fillId="0" borderId="19" xfId="0" applyFont="1" applyBorder="1" applyAlignment="1" applyProtection="1">
      <alignment vertical="center" wrapText="1"/>
      <protection locked="0"/>
    </xf>
    <xf numFmtId="173" fontId="43" fillId="29" borderId="19" xfId="0" applyNumberFormat="1" applyFont="1" applyFill="1" applyBorder="1" applyAlignment="1" applyProtection="1">
      <alignment horizontal="left" vertical="center"/>
      <protection locked="0"/>
    </xf>
    <xf numFmtId="0" fontId="43" fillId="29" borderId="19" xfId="0" applyFont="1" applyFill="1" applyBorder="1" applyAlignment="1" applyProtection="1">
      <alignment horizontal="left" vertical="center"/>
      <protection locked="0"/>
    </xf>
    <xf numFmtId="0" fontId="43" fillId="0" borderId="0" xfId="0" quotePrefix="1" applyFont="1" applyAlignment="1" applyProtection="1">
      <alignment vertical="center" wrapText="1"/>
      <protection locked="0"/>
    </xf>
    <xf numFmtId="38" fontId="43" fillId="0" borderId="0" xfId="3" applyNumberFormat="1" applyFont="1" applyProtection="1">
      <alignment vertical="center"/>
      <protection locked="0"/>
    </xf>
    <xf numFmtId="0" fontId="44" fillId="0" borderId="19" xfId="0" applyFont="1" applyBorder="1" applyAlignment="1" applyProtection="1">
      <alignment vertical="center" wrapText="1"/>
      <protection locked="0"/>
    </xf>
    <xf numFmtId="0" fontId="43" fillId="28" borderId="0" xfId="0" applyFont="1" applyFill="1" applyProtection="1">
      <alignment vertical="center"/>
      <protection locked="0"/>
    </xf>
    <xf numFmtId="0" fontId="43" fillId="28" borderId="0" xfId="0" applyFont="1" applyFill="1" applyAlignment="1" applyProtection="1">
      <alignment vertical="center" wrapText="1"/>
      <protection locked="0"/>
    </xf>
    <xf numFmtId="0" fontId="44" fillId="0" borderId="0" xfId="0" applyFont="1" applyAlignment="1" applyProtection="1">
      <protection locked="0"/>
    </xf>
    <xf numFmtId="0" fontId="43" fillId="0" borderId="0" xfId="0" applyFont="1" applyAlignment="1" applyProtection="1">
      <protection locked="0"/>
    </xf>
    <xf numFmtId="0" fontId="43" fillId="0" borderId="0" xfId="0" applyFont="1" applyAlignment="1" applyProtection="1">
      <alignment wrapText="1"/>
      <protection locked="0"/>
    </xf>
    <xf numFmtId="0" fontId="123" fillId="0" borderId="0" xfId="0" applyFont="1" applyAlignment="1" applyProtection="1">
      <alignment horizontal="center"/>
      <protection locked="0"/>
    </xf>
    <xf numFmtId="0" fontId="123" fillId="0" borderId="0" xfId="0" applyFont="1" applyAlignment="1" applyProtection="1">
      <alignment horizontal="center" wrapText="1"/>
      <protection locked="0"/>
    </xf>
    <xf numFmtId="10" fontId="43" fillId="0" borderId="0" xfId="0" applyNumberFormat="1" applyFont="1" applyProtection="1">
      <alignment vertical="center"/>
      <protection locked="0"/>
    </xf>
    <xf numFmtId="0" fontId="44" fillId="12" borderId="0" xfId="0" applyFont="1" applyFill="1" applyAlignment="1" applyProtection="1">
      <protection locked="0"/>
    </xf>
    <xf numFmtId="3" fontId="43" fillId="0" borderId="0" xfId="0" applyNumberFormat="1" applyFont="1" applyProtection="1">
      <alignment vertical="center"/>
      <protection locked="0"/>
    </xf>
    <xf numFmtId="0" fontId="48" fillId="0" borderId="0" xfId="0" applyFont="1" applyAlignment="1" applyProtection="1">
      <alignment horizontal="right" wrapText="1"/>
      <protection locked="0"/>
    </xf>
    <xf numFmtId="0" fontId="48" fillId="0" borderId="0" xfId="0" applyFont="1" applyAlignment="1" applyProtection="1">
      <alignment horizontal="right"/>
      <protection locked="0"/>
    </xf>
    <xf numFmtId="0" fontId="44" fillId="13" borderId="19" xfId="0" applyFont="1" applyFill="1" applyBorder="1" applyAlignment="1" applyProtection="1">
      <protection locked="0"/>
    </xf>
    <xf numFmtId="0" fontId="44" fillId="13" borderId="19" xfId="0" applyFont="1" applyFill="1" applyBorder="1" applyAlignment="1" applyProtection="1">
      <alignment horizontal="center"/>
      <protection locked="0"/>
    </xf>
    <xf numFmtId="0" fontId="44" fillId="13" borderId="19" xfId="0" applyFont="1" applyFill="1" applyBorder="1" applyAlignment="1" applyProtection="1">
      <alignment horizontal="center" wrapText="1"/>
      <protection locked="0"/>
    </xf>
    <xf numFmtId="0" fontId="43" fillId="0" borderId="19" xfId="0" applyFont="1" applyBorder="1" applyAlignment="1" applyProtection="1">
      <protection locked="0"/>
    </xf>
    <xf numFmtId="164" fontId="43" fillId="0" borderId="19" xfId="3" applyNumberFormat="1" applyFont="1" applyBorder="1" applyAlignment="1" applyProtection="1">
      <alignment horizontal="right"/>
      <protection locked="0"/>
    </xf>
    <xf numFmtId="164" fontId="43" fillId="0" borderId="19" xfId="3" applyNumberFormat="1" applyFont="1" applyBorder="1" applyAlignment="1" applyProtection="1">
      <alignment horizontal="right" wrapText="1"/>
      <protection locked="0"/>
    </xf>
    <xf numFmtId="0" fontId="44" fillId="0" borderId="19" xfId="0" applyFont="1" applyBorder="1" applyAlignment="1" applyProtection="1">
      <protection locked="0"/>
    </xf>
    <xf numFmtId="164" fontId="44" fillId="0" borderId="19" xfId="3" applyNumberFormat="1" applyFont="1" applyBorder="1" applyAlignment="1" applyProtection="1">
      <alignment horizontal="right"/>
      <protection locked="0"/>
    </xf>
    <xf numFmtId="164" fontId="43" fillId="0" borderId="0" xfId="0" applyNumberFormat="1" applyFont="1" applyProtection="1">
      <alignment vertical="center"/>
      <protection locked="0"/>
    </xf>
    <xf numFmtId="0" fontId="44" fillId="12" borderId="19" xfId="0" applyFont="1" applyFill="1" applyBorder="1" applyAlignment="1" applyProtection="1">
      <protection locked="0"/>
    </xf>
    <xf numFmtId="0" fontId="44" fillId="12" borderId="19" xfId="0" applyFont="1" applyFill="1" applyBorder="1" applyAlignment="1" applyProtection="1">
      <alignment horizontal="right"/>
      <protection locked="0"/>
    </xf>
    <xf numFmtId="164" fontId="44" fillId="12" borderId="19" xfId="3" applyNumberFormat="1" applyFont="1" applyFill="1" applyBorder="1" applyAlignment="1" applyProtection="1">
      <alignment horizontal="right"/>
      <protection locked="0"/>
    </xf>
    <xf numFmtId="164" fontId="44" fillId="12" borderId="19" xfId="3" applyNumberFormat="1" applyFont="1" applyFill="1" applyBorder="1" applyAlignment="1" applyProtection="1">
      <alignment horizontal="right" wrapText="1"/>
      <protection locked="0"/>
    </xf>
    <xf numFmtId="0" fontId="43" fillId="0" borderId="19" xfId="0" applyFont="1" applyBorder="1" applyAlignment="1">
      <alignment horizontal="right"/>
    </xf>
    <xf numFmtId="0" fontId="108" fillId="0" borderId="19" xfId="0" applyFont="1" applyBorder="1" applyAlignment="1" applyProtection="1">
      <alignment horizontal="right"/>
      <protection locked="0"/>
    </xf>
    <xf numFmtId="164" fontId="44" fillId="0" borderId="19" xfId="3" applyNumberFormat="1" applyFont="1" applyBorder="1" applyAlignment="1" applyProtection="1">
      <alignment horizontal="right" wrapText="1"/>
      <protection locked="0"/>
    </xf>
    <xf numFmtId="164" fontId="43" fillId="0" borderId="0" xfId="3" applyNumberFormat="1" applyFont="1" applyAlignment="1" applyProtection="1">
      <protection locked="0"/>
    </xf>
    <xf numFmtId="3" fontId="43" fillId="0" borderId="0" xfId="0" applyNumberFormat="1" applyFont="1" applyAlignment="1" applyProtection="1">
      <alignment wrapText="1"/>
      <protection locked="0"/>
    </xf>
    <xf numFmtId="3" fontId="43" fillId="0" borderId="0" xfId="0" applyNumberFormat="1" applyFont="1" applyAlignment="1" applyProtection="1">
      <protection locked="0"/>
    </xf>
    <xf numFmtId="43" fontId="43" fillId="0" borderId="0" xfId="3" applyNumberFormat="1" applyFont="1" applyAlignment="1" applyProtection="1">
      <protection locked="0"/>
    </xf>
    <xf numFmtId="43" fontId="43" fillId="0" borderId="0" xfId="3" applyNumberFormat="1" applyFont="1" applyAlignment="1" applyProtection="1">
      <alignment wrapText="1"/>
      <protection locked="0"/>
    </xf>
    <xf numFmtId="9" fontId="43" fillId="0" borderId="0" xfId="0" applyNumberFormat="1" applyFont="1" applyProtection="1">
      <alignment vertical="center"/>
      <protection locked="0"/>
    </xf>
    <xf numFmtId="40" fontId="43" fillId="0" borderId="0" xfId="3" applyNumberFormat="1" applyFont="1" applyProtection="1">
      <alignment vertical="center"/>
      <protection locked="0"/>
    </xf>
    <xf numFmtId="165" fontId="43" fillId="0" borderId="0" xfId="1" applyNumberFormat="1" applyFont="1" applyProtection="1">
      <alignment vertical="center"/>
      <protection locked="0"/>
    </xf>
    <xf numFmtId="164" fontId="43" fillId="0" borderId="19" xfId="3" applyNumberFormat="1" applyFont="1" applyBorder="1" applyAlignment="1" applyProtection="1">
      <protection locked="0"/>
    </xf>
    <xf numFmtId="165" fontId="43" fillId="0" borderId="0" xfId="0" applyNumberFormat="1" applyFont="1" applyProtection="1">
      <alignment vertical="center"/>
      <protection locked="0"/>
    </xf>
    <xf numFmtId="0" fontId="124" fillId="0" borderId="19" xfId="0" applyFont="1" applyBorder="1" applyAlignment="1" applyProtection="1">
      <protection locked="0"/>
    </xf>
    <xf numFmtId="164" fontId="44" fillId="0" borderId="19" xfId="3" applyNumberFormat="1" applyFont="1" applyBorder="1" applyAlignment="1" applyProtection="1">
      <protection locked="0"/>
    </xf>
    <xf numFmtId="164" fontId="44" fillId="12" borderId="19" xfId="3" applyNumberFormat="1" applyFont="1" applyFill="1" applyBorder="1" applyAlignment="1" applyProtection="1">
      <protection locked="0"/>
    </xf>
    <xf numFmtId="164" fontId="44" fillId="12" borderId="19" xfId="3" applyNumberFormat="1" applyFont="1" applyFill="1" applyBorder="1" applyAlignment="1" applyProtection="1">
      <alignment wrapText="1"/>
      <protection locked="0"/>
    </xf>
    <xf numFmtId="38" fontId="43" fillId="0" borderId="0" xfId="0" applyNumberFormat="1" applyFont="1" applyProtection="1">
      <alignment vertical="center"/>
      <protection locked="0"/>
    </xf>
    <xf numFmtId="0" fontId="44" fillId="0" borderId="0" xfId="0" applyFont="1" applyAlignment="1" applyProtection="1">
      <alignment horizontal="center" vertical="center"/>
      <protection locked="0"/>
    </xf>
    <xf numFmtId="164" fontId="44" fillId="0" borderId="19" xfId="3" applyNumberFormat="1" applyFont="1" applyBorder="1" applyAlignment="1" applyProtection="1">
      <alignment wrapText="1"/>
      <protection locked="0"/>
    </xf>
    <xf numFmtId="188" fontId="43" fillId="0" borderId="0" xfId="0" applyNumberFormat="1" applyFont="1" applyProtection="1">
      <alignment vertical="center"/>
      <protection locked="0"/>
    </xf>
    <xf numFmtId="0" fontId="118" fillId="0" borderId="0" xfId="0" applyFont="1" applyAlignment="1" applyProtection="1">
      <protection locked="0"/>
    </xf>
    <xf numFmtId="166" fontId="118" fillId="0" borderId="0" xfId="3" applyNumberFormat="1" applyFont="1" applyAlignment="1" applyProtection="1">
      <protection locked="0"/>
    </xf>
    <xf numFmtId="164" fontId="118" fillId="0" borderId="0" xfId="3" applyNumberFormat="1" applyFont="1" applyAlignment="1" applyProtection="1">
      <protection locked="0"/>
    </xf>
    <xf numFmtId="164" fontId="118" fillId="0" borderId="0" xfId="3" applyNumberFormat="1" applyFont="1" applyAlignment="1" applyProtection="1">
      <alignment wrapText="1"/>
      <protection locked="0"/>
    </xf>
    <xf numFmtId="43" fontId="43" fillId="0" borderId="0" xfId="0" applyNumberFormat="1" applyFont="1" applyProtection="1">
      <alignment vertical="center"/>
      <protection locked="0"/>
    </xf>
    <xf numFmtId="164" fontId="43" fillId="0" borderId="19" xfId="3" applyNumberFormat="1" applyFont="1" applyBorder="1" applyAlignment="1" applyProtection="1">
      <alignment wrapText="1"/>
      <protection locked="0"/>
    </xf>
    <xf numFmtId="9" fontId="43" fillId="0" borderId="0" xfId="1" applyNumberFormat="1" applyFont="1" applyAlignment="1" applyProtection="1">
      <alignment vertical="center" wrapText="1"/>
      <protection locked="0"/>
    </xf>
    <xf numFmtId="0" fontId="123" fillId="0" borderId="0" xfId="0" applyFont="1" applyAlignment="1" applyProtection="1">
      <alignment vertical="center" wrapText="1"/>
      <protection locked="0"/>
    </xf>
    <xf numFmtId="0" fontId="44" fillId="0" borderId="0" xfId="0" applyFont="1" applyProtection="1">
      <alignment vertical="center"/>
      <protection locked="0"/>
    </xf>
    <xf numFmtId="0" fontId="36" fillId="0" borderId="0" xfId="0" applyFont="1" applyAlignment="1">
      <alignment vertical="center" wrapText="1"/>
    </xf>
    <xf numFmtId="0" fontId="66" fillId="27" borderId="19" xfId="35" applyFont="1" applyFill="1" applyBorder="1">
      <alignment vertical="center"/>
    </xf>
    <xf numFmtId="0" fontId="36" fillId="27" borderId="0" xfId="0" applyFont="1" applyFill="1" applyAlignment="1">
      <alignment vertical="center" wrapText="1"/>
    </xf>
    <xf numFmtId="0" fontId="66" fillId="27" borderId="19" xfId="35" applyFont="1" applyFill="1" applyBorder="1" applyAlignment="1">
      <alignment horizontal="center" wrapText="1"/>
    </xf>
    <xf numFmtId="0" fontId="66" fillId="27" borderId="19" xfId="0" applyFont="1" applyFill="1" applyBorder="1" applyAlignment="1">
      <alignment horizontal="center" vertical="center" wrapText="1"/>
    </xf>
    <xf numFmtId="0" fontId="36" fillId="0" borderId="19" xfId="35" applyFont="1" applyBorder="1" applyAlignment="1"/>
    <xf numFmtId="2" fontId="36" fillId="0" borderId="19" xfId="0" applyNumberFormat="1" applyFont="1" applyBorder="1" applyAlignment="1">
      <alignment vertical="center" wrapText="1"/>
    </xf>
    <xf numFmtId="10" fontId="0" fillId="0" borderId="0" xfId="0" applyNumberFormat="1">
      <alignment vertical="center"/>
    </xf>
    <xf numFmtId="2" fontId="36" fillId="0" borderId="19" xfId="35" applyNumberFormat="1" applyFont="1" applyBorder="1" applyAlignment="1">
      <alignment wrapText="1"/>
    </xf>
    <xf numFmtId="0" fontId="66" fillId="0" borderId="0" xfId="0" applyFont="1">
      <alignment vertical="center"/>
    </xf>
    <xf numFmtId="0" fontId="36" fillId="0" borderId="0" xfId="0" quotePrefix="1" applyFont="1">
      <alignment vertical="center"/>
    </xf>
    <xf numFmtId="190" fontId="110" fillId="26" borderId="118" xfId="61" applyNumberFormat="1" applyFont="1" applyFill="1" applyBorder="1"/>
    <xf numFmtId="164" fontId="44" fillId="26" borderId="19" xfId="3" applyNumberFormat="1" applyFont="1" applyFill="1" applyBorder="1" applyAlignment="1"/>
    <xf numFmtId="41" fontId="125" fillId="11" borderId="19" xfId="3" applyNumberFormat="1" applyFont="1" applyFill="1" applyBorder="1" applyProtection="1">
      <alignment vertical="center"/>
      <protection locked="0"/>
    </xf>
    <xf numFmtId="41" fontId="125" fillId="11" borderId="19" xfId="3" applyNumberFormat="1" applyFont="1" applyFill="1" applyBorder="1" applyProtection="1">
      <alignment vertical="center"/>
      <protection hidden="1"/>
    </xf>
    <xf numFmtId="10" fontId="106" fillId="11" borderId="19" xfId="0" applyNumberFormat="1" applyFont="1" applyFill="1" applyBorder="1" applyProtection="1">
      <alignment vertical="center"/>
      <protection hidden="1"/>
    </xf>
    <xf numFmtId="10" fontId="106" fillId="11" borderId="19" xfId="3" applyNumberFormat="1" applyFont="1" applyFill="1" applyBorder="1" applyProtection="1">
      <alignment vertical="center"/>
      <protection hidden="1"/>
    </xf>
    <xf numFmtId="0" fontId="106" fillId="11" borderId="19" xfId="0" applyFont="1" applyFill="1" applyBorder="1" applyProtection="1">
      <alignment vertical="center"/>
      <protection hidden="1"/>
    </xf>
    <xf numFmtId="41" fontId="125" fillId="11" borderId="19" xfId="3" applyNumberFormat="1" applyFont="1" applyFill="1" applyBorder="1" applyProtection="1">
      <alignment vertical="center"/>
      <protection locked="0" hidden="1"/>
    </xf>
    <xf numFmtId="0" fontId="1" fillId="11" borderId="19" xfId="0" applyFont="1" applyFill="1" applyBorder="1" applyProtection="1">
      <alignment vertical="center"/>
      <protection locked="0" hidden="1"/>
    </xf>
    <xf numFmtId="191" fontId="125" fillId="0" borderId="19" xfId="3" applyNumberFormat="1" applyFont="1" applyBorder="1" applyProtection="1">
      <alignment vertical="center"/>
      <protection hidden="1"/>
    </xf>
    <xf numFmtId="10" fontId="106" fillId="0" borderId="19" xfId="0" applyNumberFormat="1" applyFont="1" applyBorder="1" applyProtection="1">
      <alignment vertical="center"/>
      <protection hidden="1"/>
    </xf>
    <xf numFmtId="0" fontId="106" fillId="0" borderId="19" xfId="3" applyFont="1" applyBorder="1" applyProtection="1">
      <alignment vertical="center"/>
      <protection hidden="1"/>
    </xf>
    <xf numFmtId="10" fontId="126" fillId="0" borderId="19" xfId="0" applyNumberFormat="1" applyFont="1" applyBorder="1" applyAlignment="1" applyProtection="1">
      <alignment horizontal="left" vertical="center" indent="2"/>
      <protection hidden="1"/>
    </xf>
    <xf numFmtId="10" fontId="106" fillId="0" borderId="19" xfId="0" applyNumberFormat="1" applyFont="1" applyBorder="1" applyAlignment="1" applyProtection="1">
      <alignment horizontal="left" vertical="center" indent="2"/>
      <protection hidden="1"/>
    </xf>
    <xf numFmtId="191" fontId="125" fillId="0" borderId="19" xfId="0" applyNumberFormat="1" applyFont="1" applyBorder="1" applyAlignment="1" applyProtection="1">
      <alignment horizontal="center" vertical="center"/>
      <protection hidden="1"/>
    </xf>
    <xf numFmtId="191" fontId="1" fillId="0" borderId="19" xfId="0" applyNumberFormat="1" applyFont="1" applyBorder="1" applyAlignment="1" applyProtection="1">
      <alignment horizontal="center" vertical="center"/>
      <protection hidden="1"/>
    </xf>
    <xf numFmtId="191" fontId="125" fillId="0" borderId="19" xfId="0" applyNumberFormat="1" applyFont="1" applyBorder="1" applyProtection="1">
      <alignment vertical="center"/>
      <protection hidden="1"/>
    </xf>
    <xf numFmtId="10" fontId="106" fillId="0" borderId="22" xfId="0" applyNumberFormat="1" applyFont="1" applyBorder="1" applyAlignment="1" applyProtection="1">
      <alignment horizontal="center" vertical="center"/>
      <protection hidden="1"/>
    </xf>
    <xf numFmtId="10" fontId="106" fillId="0" borderId="86" xfId="0" applyNumberFormat="1" applyFont="1" applyBorder="1" applyAlignment="1" applyProtection="1">
      <alignment horizontal="center" vertical="center"/>
      <protection hidden="1"/>
    </xf>
    <xf numFmtId="10" fontId="106" fillId="0" borderId="75" xfId="0" applyNumberFormat="1" applyFont="1" applyBorder="1" applyAlignment="1" applyProtection="1">
      <alignment horizontal="center" vertical="center"/>
      <protection hidden="1"/>
    </xf>
    <xf numFmtId="0" fontId="126" fillId="33" borderId="19" xfId="0" applyFont="1" applyFill="1" applyBorder="1" applyAlignment="1" applyProtection="1">
      <alignment horizontal="center" vertical="center"/>
      <protection hidden="1"/>
    </xf>
    <xf numFmtId="0" fontId="126" fillId="33" borderId="19" xfId="0" applyFont="1" applyFill="1" applyBorder="1" applyAlignment="1" applyProtection="1">
      <alignment horizontal="center" vertical="center"/>
      <protection locked="0" hidden="1"/>
    </xf>
    <xf numFmtId="0" fontId="125" fillId="0" borderId="19" xfId="35" applyFont="1" applyBorder="1" applyAlignment="1" applyProtection="1">
      <alignment horizontal="center" vertical="center"/>
      <protection locked="0" hidden="1"/>
    </xf>
    <xf numFmtId="41" fontId="126" fillId="11" borderId="19" xfId="3" applyNumberFormat="1" applyFont="1" applyFill="1" applyBorder="1" applyProtection="1">
      <alignment vertical="center"/>
      <protection locked="0"/>
    </xf>
    <xf numFmtId="0" fontId="125" fillId="0" borderId="0" xfId="0" applyFont="1" applyProtection="1">
      <alignment vertical="center"/>
      <protection hidden="1"/>
    </xf>
    <xf numFmtId="0" fontId="125" fillId="0" borderId="0" xfId="0" applyFont="1" applyAlignment="1" applyProtection="1">
      <alignment horizontal="center" vertical="center"/>
      <protection hidden="1"/>
    </xf>
    <xf numFmtId="0" fontId="125" fillId="0" borderId="0" xfId="35" applyFont="1" applyAlignment="1" applyProtection="1">
      <alignment horizontal="left"/>
      <protection hidden="1"/>
    </xf>
    <xf numFmtId="0" fontId="125" fillId="0" borderId="0" xfId="35" applyFont="1" applyProtection="1">
      <alignment vertical="center"/>
      <protection hidden="1"/>
    </xf>
    <xf numFmtId="0" fontId="125" fillId="0" borderId="0" xfId="35" applyFont="1" applyAlignment="1" applyProtection="1">
      <alignment horizontal="right" vertical="center"/>
      <protection hidden="1"/>
    </xf>
    <xf numFmtId="0" fontId="126" fillId="0" borderId="0" xfId="35" applyFont="1" applyProtection="1">
      <alignment vertical="center"/>
      <protection hidden="1"/>
    </xf>
    <xf numFmtId="0" fontId="125" fillId="0" borderId="19" xfId="0" applyFont="1" applyBorder="1" applyProtection="1">
      <alignment vertical="center"/>
      <protection hidden="1"/>
    </xf>
    <xf numFmtId="0" fontId="106" fillId="0" borderId="19" xfId="0" applyFont="1" applyBorder="1" applyProtection="1">
      <alignment vertical="center"/>
      <protection hidden="1"/>
    </xf>
    <xf numFmtId="191" fontId="106" fillId="0" borderId="19" xfId="0" applyNumberFormat="1" applyFont="1" applyBorder="1" applyAlignment="1" applyProtection="1">
      <alignment horizontal="right" vertical="center"/>
      <protection locked="0" hidden="1"/>
    </xf>
    <xf numFmtId="0" fontId="126" fillId="0" borderId="19" xfId="0" applyFont="1" applyBorder="1" applyProtection="1">
      <alignment vertical="center"/>
      <protection hidden="1"/>
    </xf>
    <xf numFmtId="41" fontId="126" fillId="0" borderId="19" xfId="3" applyNumberFormat="1" applyFont="1" applyBorder="1" applyProtection="1">
      <alignment vertical="center"/>
      <protection hidden="1"/>
    </xf>
    <xf numFmtId="41" fontId="126" fillId="11" borderId="19" xfId="3" applyNumberFormat="1" applyFont="1" applyFill="1" applyBorder="1" applyProtection="1">
      <alignment vertical="center"/>
      <protection hidden="1"/>
    </xf>
    <xf numFmtId="41" fontId="125" fillId="0" borderId="19" xfId="3" applyNumberFormat="1" applyFont="1" applyBorder="1" applyProtection="1">
      <alignment vertical="center"/>
      <protection hidden="1"/>
    </xf>
    <xf numFmtId="41" fontId="126" fillId="11" borderId="19" xfId="3" applyNumberFormat="1" applyFont="1" applyFill="1" applyBorder="1" applyProtection="1">
      <alignment vertical="center"/>
      <protection locked="0" hidden="1"/>
    </xf>
    <xf numFmtId="2" fontId="126" fillId="0" borderId="19" xfId="1" applyNumberFormat="1" applyFont="1" applyBorder="1" applyProtection="1">
      <alignment vertical="center"/>
      <protection hidden="1"/>
    </xf>
    <xf numFmtId="2" fontId="126" fillId="11" borderId="19" xfId="1" applyNumberFormat="1" applyFont="1" applyFill="1" applyBorder="1" applyProtection="1">
      <alignment vertical="center"/>
      <protection hidden="1"/>
    </xf>
    <xf numFmtId="10" fontId="126" fillId="0" borderId="19" xfId="1" applyNumberFormat="1" applyFont="1" applyBorder="1" applyProtection="1">
      <alignment vertical="center"/>
      <protection hidden="1"/>
    </xf>
    <xf numFmtId="10" fontId="126" fillId="11" borderId="19" xfId="1" applyNumberFormat="1" applyFont="1" applyFill="1" applyBorder="1" applyProtection="1">
      <alignment vertical="center"/>
      <protection hidden="1"/>
    </xf>
    <xf numFmtId="0" fontId="126" fillId="0" borderId="19" xfId="1" applyFont="1" applyBorder="1" applyProtection="1">
      <alignment vertical="center"/>
      <protection hidden="1"/>
    </xf>
    <xf numFmtId="0" fontId="126" fillId="11" borderId="19" xfId="1" applyFont="1" applyFill="1" applyBorder="1" applyProtection="1">
      <alignment vertical="center"/>
      <protection hidden="1"/>
    </xf>
    <xf numFmtId="41" fontId="126" fillId="11" borderId="19" xfId="3" applyNumberFormat="1" applyFont="1" applyFill="1" applyBorder="1" applyAlignment="1" applyProtection="1">
      <alignment vertical="center" wrapText="1"/>
      <protection hidden="1"/>
    </xf>
    <xf numFmtId="2" fontId="126" fillId="0" borderId="19" xfId="0" applyNumberFormat="1" applyFont="1" applyBorder="1" applyAlignment="1" applyProtection="1">
      <alignment horizontal="right" vertical="center"/>
      <protection hidden="1"/>
    </xf>
    <xf numFmtId="2" fontId="126" fillId="11" borderId="19" xfId="0" applyNumberFormat="1" applyFont="1" applyFill="1" applyBorder="1" applyAlignment="1" applyProtection="1">
      <alignment horizontal="right" vertical="center"/>
      <protection hidden="1"/>
    </xf>
    <xf numFmtId="0" fontId="126" fillId="0" borderId="19" xfId="0" applyFont="1" applyBorder="1" applyAlignment="1" applyProtection="1">
      <alignment horizontal="right" vertical="center"/>
      <protection hidden="1"/>
    </xf>
    <xf numFmtId="0" fontId="126" fillId="11" borderId="19" xfId="0" applyFont="1" applyFill="1" applyBorder="1" applyAlignment="1" applyProtection="1">
      <alignment horizontal="right" vertical="center"/>
      <protection hidden="1"/>
    </xf>
    <xf numFmtId="10" fontId="126" fillId="0" borderId="19" xfId="0" applyNumberFormat="1" applyFont="1" applyBorder="1" applyAlignment="1" applyProtection="1">
      <alignment horizontal="right" vertical="center"/>
      <protection hidden="1"/>
    </xf>
    <xf numFmtId="10" fontId="126" fillId="11" borderId="19" xfId="0" applyNumberFormat="1" applyFont="1" applyFill="1" applyBorder="1" applyAlignment="1" applyProtection="1">
      <alignment horizontal="right" vertical="center"/>
      <protection hidden="1"/>
    </xf>
    <xf numFmtId="0" fontId="126" fillId="0" borderId="0" xfId="0" applyFont="1" applyProtection="1">
      <alignment vertical="center"/>
      <protection hidden="1"/>
    </xf>
    <xf numFmtId="0" fontId="126" fillId="0" borderId="19" xfId="0" applyFont="1" applyBorder="1" applyAlignment="1" applyProtection="1">
      <alignment vertical="center" wrapText="1"/>
      <protection hidden="1"/>
    </xf>
    <xf numFmtId="0" fontId="125" fillId="0" borderId="19" xfId="0" applyFont="1" applyBorder="1" applyAlignment="1" applyProtection="1">
      <alignment vertical="center" wrapText="1"/>
      <protection hidden="1"/>
    </xf>
    <xf numFmtId="41" fontId="125" fillId="0" borderId="19" xfId="3" applyNumberFormat="1" applyFont="1" applyBorder="1" applyProtection="1">
      <alignment vertical="center"/>
      <protection locked="0" hidden="1"/>
    </xf>
    <xf numFmtId="41" fontId="125" fillId="0" borderId="19" xfId="3" applyNumberFormat="1" applyFont="1" applyBorder="1" applyAlignment="1" applyProtection="1">
      <alignment horizontal="center" vertical="center"/>
      <protection hidden="1"/>
    </xf>
    <xf numFmtId="41" fontId="125" fillId="11" borderId="19" xfId="3" applyNumberFormat="1" applyFont="1" applyFill="1" applyBorder="1" applyAlignment="1" applyProtection="1">
      <alignment horizontal="center" vertical="center"/>
      <protection hidden="1"/>
    </xf>
    <xf numFmtId="0" fontId="43" fillId="0" borderId="0" xfId="0" applyFont="1" applyProtection="1">
      <alignment vertical="center"/>
      <protection hidden="1"/>
    </xf>
    <xf numFmtId="0" fontId="43" fillId="0" borderId="122" xfId="0" applyFont="1" applyBorder="1" applyAlignment="1" applyProtection="1">
      <alignment vertical="center" wrapText="1"/>
      <protection hidden="1"/>
    </xf>
    <xf numFmtId="0" fontId="118" fillId="0" borderId="0" xfId="0" applyFont="1" applyProtection="1">
      <alignment vertical="center"/>
      <protection hidden="1"/>
    </xf>
    <xf numFmtId="0" fontId="43" fillId="0" borderId="124" xfId="0" applyFont="1" applyBorder="1" applyAlignment="1" applyProtection="1">
      <alignment vertical="center" wrapText="1"/>
      <protection hidden="1"/>
    </xf>
    <xf numFmtId="0" fontId="118" fillId="0" borderId="125" xfId="0" applyFont="1" applyBorder="1" applyProtection="1">
      <alignment vertical="center"/>
      <protection hidden="1"/>
    </xf>
    <xf numFmtId="0" fontId="123" fillId="0" borderId="0" xfId="0" applyFont="1" applyAlignment="1" applyProtection="1">
      <alignment vertical="center" wrapText="1"/>
      <protection hidden="1"/>
    </xf>
    <xf numFmtId="0" fontId="123" fillId="0" borderId="0" xfId="0" applyFont="1" applyProtection="1">
      <alignment vertical="center"/>
      <protection hidden="1"/>
    </xf>
    <xf numFmtId="0" fontId="44" fillId="33" borderId="120" xfId="0" applyFont="1" applyFill="1" applyBorder="1" applyAlignment="1" applyProtection="1">
      <alignment horizontal="left" vertical="center"/>
      <protection hidden="1"/>
    </xf>
    <xf numFmtId="0" fontId="43" fillId="0" borderId="0" xfId="0" applyFont="1" applyAlignment="1" applyProtection="1">
      <alignment horizontal="left" vertical="center"/>
      <protection hidden="1"/>
    </xf>
    <xf numFmtId="0" fontId="43" fillId="0" borderId="123" xfId="0" applyFont="1" applyBorder="1" applyAlignment="1" applyProtection="1">
      <alignment horizontal="center" vertical="center" wrapText="1"/>
      <protection hidden="1"/>
    </xf>
    <xf numFmtId="0" fontId="43" fillId="0" borderId="126" xfId="0" applyFont="1" applyBorder="1" applyAlignment="1" applyProtection="1">
      <alignment horizontal="center" vertical="center" wrapText="1"/>
      <protection hidden="1"/>
    </xf>
    <xf numFmtId="0" fontId="123" fillId="0" borderId="0" xfId="0" applyFont="1" applyAlignment="1" applyProtection="1">
      <alignment horizontal="left" vertical="center"/>
      <protection hidden="1"/>
    </xf>
    <xf numFmtId="0" fontId="43" fillId="0" borderId="0" xfId="0" applyFont="1" applyAlignment="1" applyProtection="1">
      <alignment horizontal="left" vertical="top" wrapText="1"/>
      <protection locked="0"/>
    </xf>
    <xf numFmtId="0" fontId="43" fillId="0" borderId="0" xfId="0" applyFont="1" applyAlignment="1" applyProtection="1">
      <alignment vertical="top" wrapText="1"/>
      <protection locked="0"/>
    </xf>
    <xf numFmtId="0" fontId="43" fillId="0" borderId="125" xfId="0" applyFont="1" applyBorder="1" applyAlignment="1" applyProtection="1">
      <alignment vertical="top" wrapText="1"/>
      <protection locked="0"/>
    </xf>
    <xf numFmtId="0" fontId="43" fillId="0" borderId="0" xfId="0" applyFont="1" applyAlignment="1" applyProtection="1">
      <alignment vertical="top"/>
      <protection hidden="1"/>
    </xf>
    <xf numFmtId="0" fontId="129" fillId="8" borderId="0" xfId="0" applyFont="1" applyFill="1" applyAlignment="1" applyProtection="1">
      <alignment horizontal="left" vertical="center"/>
      <protection hidden="1"/>
    </xf>
    <xf numFmtId="0" fontId="123" fillId="8" borderId="0" xfId="0" applyFont="1" applyFill="1" applyAlignment="1" applyProtection="1">
      <alignment horizontal="left" vertical="center"/>
      <protection hidden="1"/>
    </xf>
    <xf numFmtId="0" fontId="44" fillId="33" borderId="119" xfId="0" applyFont="1" applyFill="1" applyBorder="1" applyAlignment="1" applyProtection="1">
      <alignment horizontal="left" vertical="center"/>
      <protection hidden="1"/>
    </xf>
    <xf numFmtId="0" fontId="129" fillId="33" borderId="120" xfId="0" applyFont="1" applyFill="1" applyBorder="1" applyAlignment="1" applyProtection="1">
      <alignment horizontal="left" vertical="center"/>
      <protection hidden="1"/>
    </xf>
    <xf numFmtId="0" fontId="44" fillId="33" borderId="121" xfId="0" applyFont="1" applyFill="1" applyBorder="1" applyAlignment="1" applyProtection="1">
      <alignment horizontal="left" vertical="center" wrapText="1"/>
      <protection hidden="1"/>
    </xf>
    <xf numFmtId="0" fontId="109" fillId="15" borderId="0" xfId="0" applyFont="1" applyFill="1" applyProtection="1">
      <alignment vertical="center"/>
      <protection hidden="1"/>
    </xf>
    <xf numFmtId="0" fontId="43" fillId="15" borderId="0" xfId="0" applyFont="1" applyFill="1" applyProtection="1">
      <alignment vertical="center"/>
      <protection hidden="1"/>
    </xf>
    <xf numFmtId="0" fontId="43" fillId="15" borderId="0" xfId="0" applyFont="1" applyFill="1" applyAlignment="1" applyProtection="1">
      <alignment vertical="top"/>
      <protection hidden="1"/>
    </xf>
    <xf numFmtId="0" fontId="123" fillId="0" borderId="0" xfId="0" applyFont="1" applyAlignment="1" applyProtection="1">
      <alignment horizontal="center" vertical="center" wrapText="1"/>
      <protection hidden="1"/>
    </xf>
    <xf numFmtId="0" fontId="123" fillId="8" borderId="0" xfId="0" applyFont="1" applyFill="1" applyAlignment="1" applyProtection="1">
      <alignment horizontal="center" vertical="center" wrapText="1"/>
      <protection hidden="1"/>
    </xf>
    <xf numFmtId="0" fontId="123" fillId="8" borderId="0" xfId="0" applyFont="1" applyFill="1" applyAlignment="1" applyProtection="1">
      <alignment horizontal="left" vertical="center" wrapText="1"/>
      <protection hidden="1"/>
    </xf>
    <xf numFmtId="0" fontId="123" fillId="0" borderId="125" xfId="0" applyFont="1" applyBorder="1" applyAlignment="1" applyProtection="1">
      <alignment horizontal="center" vertical="center" wrapText="1"/>
      <protection hidden="1"/>
    </xf>
    <xf numFmtId="0" fontId="107" fillId="0" borderId="0" xfId="0" applyFont="1" applyProtection="1">
      <alignment vertical="center"/>
      <protection hidden="1"/>
    </xf>
    <xf numFmtId="0" fontId="130" fillId="0" borderId="0" xfId="0" applyFont="1" applyProtection="1">
      <alignment vertical="center"/>
      <protection hidden="1"/>
    </xf>
    <xf numFmtId="10" fontId="72" fillId="0" borderId="19" xfId="52" applyNumberFormat="1" applyFont="1" applyBorder="1" applyAlignment="1">
      <alignment horizontal="center" wrapText="1"/>
    </xf>
    <xf numFmtId="10" fontId="36" fillId="0" borderId="19" xfId="35" applyNumberFormat="1" applyFont="1" applyBorder="1" applyAlignment="1">
      <alignment wrapText="1"/>
    </xf>
    <xf numFmtId="0" fontId="43" fillId="29" borderId="19" xfId="0" quotePrefix="1" applyFont="1" applyFill="1" applyBorder="1" applyAlignment="1" applyProtection="1">
      <alignment horizontal="left" vertical="center"/>
      <protection locked="0"/>
    </xf>
    <xf numFmtId="0" fontId="43" fillId="0" borderId="16" xfId="0" applyFont="1" applyBorder="1" applyAlignment="1"/>
    <xf numFmtId="0" fontId="43" fillId="0" borderId="17" xfId="0" applyFont="1" applyBorder="1" applyAlignment="1"/>
    <xf numFmtId="0" fontId="43" fillId="29" borderId="19" xfId="0" applyFont="1" applyFill="1" applyBorder="1" applyAlignment="1" applyProtection="1">
      <alignment horizontal="left" vertical="center"/>
      <protection locked="0"/>
    </xf>
    <xf numFmtId="0" fontId="44" fillId="0" borderId="0" xfId="0" applyFont="1" applyAlignment="1" applyProtection="1">
      <alignment horizontal="center" vertical="center"/>
      <protection locked="0"/>
    </xf>
    <xf numFmtId="0" fontId="43" fillId="0" borderId="0" xfId="0" applyFont="1" applyProtection="1">
      <alignment vertical="center"/>
      <protection locked="0"/>
    </xf>
    <xf numFmtId="0" fontId="43" fillId="0" borderId="0" xfId="0" applyFont="1" applyAlignment="1" applyProtection="1">
      <alignment horizontal="center" vertical="center"/>
      <protection locked="0"/>
    </xf>
    <xf numFmtId="0" fontId="43" fillId="29" borderId="19" xfId="0" applyFont="1" applyFill="1" applyBorder="1" applyAlignment="1" applyProtection="1">
      <alignment horizontal="left" vertical="center" wrapText="1"/>
      <protection locked="0"/>
    </xf>
    <xf numFmtId="0" fontId="43" fillId="29" borderId="19" xfId="0" quotePrefix="1" applyFont="1" applyFill="1" applyBorder="1" applyAlignment="1" applyProtection="1">
      <alignment horizontal="left" vertical="center"/>
      <protection hidden="1"/>
    </xf>
    <xf numFmtId="0" fontId="61" fillId="18" borderId="19" xfId="0" applyFont="1" applyFill="1" applyBorder="1" applyAlignment="1">
      <alignment horizontal="center" vertical="center"/>
    </xf>
    <xf numFmtId="0" fontId="110" fillId="0" borderId="118" xfId="57" quotePrefix="1" applyFont="1" applyBorder="1" applyAlignment="1">
      <alignment horizontal="left" vertical="center" indent="1"/>
    </xf>
    <xf numFmtId="0" fontId="110" fillId="0" borderId="118" xfId="57" applyFont="1" applyBorder="1" applyAlignment="1">
      <alignment horizontal="left" vertical="center" wrapText="1" indent="1"/>
    </xf>
    <xf numFmtId="0" fontId="110" fillId="0" borderId="118" xfId="57" applyFont="1" applyBorder="1" applyAlignment="1">
      <alignment horizontal="left" vertical="center" wrapText="1"/>
    </xf>
    <xf numFmtId="0" fontId="110" fillId="0" borderId="127" xfId="57" applyFont="1" applyBorder="1" applyAlignment="1">
      <alignment horizontal="center" vertical="center" wrapText="1"/>
    </xf>
    <xf numFmtId="0" fontId="110" fillId="0" borderId="128" xfId="57" applyFont="1" applyBorder="1" applyAlignment="1">
      <alignment horizontal="center" vertical="center" wrapText="1"/>
    </xf>
    <xf numFmtId="0" fontId="110" fillId="0" borderId="128" xfId="57" applyFont="1" applyBorder="1" applyAlignment="1">
      <alignment horizontal="left" vertical="center" wrapText="1" indent="1"/>
    </xf>
    <xf numFmtId="0" fontId="110" fillId="0" borderId="129" xfId="57" applyFont="1" applyBorder="1" applyAlignment="1">
      <alignment horizontal="left" vertical="center" wrapText="1" indent="1"/>
    </xf>
    <xf numFmtId="0" fontId="110" fillId="0" borderId="119" xfId="57" applyFont="1" applyBorder="1" applyAlignment="1">
      <alignment horizontal="left" vertical="center" wrapText="1" indent="1"/>
    </xf>
    <xf numFmtId="0" fontId="110" fillId="0" borderId="120" xfId="57" applyFont="1" applyBorder="1" applyAlignment="1">
      <alignment horizontal="left" vertical="center" wrapText="1" indent="1"/>
    </xf>
    <xf numFmtId="0" fontId="110" fillId="0" borderId="121" xfId="57" applyFont="1" applyBorder="1" applyAlignment="1">
      <alignment horizontal="left" vertical="center" wrapText="1" indent="1"/>
    </xf>
    <xf numFmtId="0" fontId="110" fillId="0" borderId="124" xfId="57" applyFont="1" applyBorder="1" applyAlignment="1">
      <alignment horizontal="left" vertical="center" wrapText="1" indent="1"/>
    </xf>
    <xf numFmtId="0" fontId="110" fillId="0" borderId="125" xfId="57" applyFont="1" applyBorder="1" applyAlignment="1">
      <alignment horizontal="left" vertical="center" wrapText="1" indent="1"/>
    </xf>
    <xf numFmtId="0" fontId="110" fillId="0" borderId="126" xfId="57" applyFont="1" applyBorder="1" applyAlignment="1">
      <alignment horizontal="left" vertical="center" wrapText="1" indent="1"/>
    </xf>
    <xf numFmtId="0" fontId="44" fillId="0" borderId="118" xfId="57" applyFont="1" applyBorder="1" applyAlignment="1">
      <alignment horizontal="left" vertical="center"/>
    </xf>
    <xf numFmtId="0" fontId="44" fillId="0" borderId="127" xfId="57" applyFont="1" applyBorder="1" applyAlignment="1">
      <alignment horizontal="center" vertical="center" wrapText="1"/>
    </xf>
    <xf numFmtId="0" fontId="44" fillId="0" borderId="128" xfId="57" applyFont="1" applyBorder="1" applyAlignment="1">
      <alignment horizontal="center" vertical="center" wrapText="1"/>
    </xf>
    <xf numFmtId="0" fontId="44" fillId="0" borderId="129" xfId="57" applyFont="1" applyBorder="1" applyAlignment="1">
      <alignment horizontal="center" vertical="center" wrapText="1"/>
    </xf>
    <xf numFmtId="0" fontId="44" fillId="0" borderId="118" xfId="57" applyFont="1" applyBorder="1" applyAlignment="1">
      <alignment horizontal="center" vertical="center" wrapText="1"/>
    </xf>
    <xf numFmtId="0" fontId="44" fillId="0" borderId="118" xfId="57" quotePrefix="1" applyFont="1" applyBorder="1" applyAlignment="1">
      <alignment horizontal="left" vertical="center" indent="1"/>
    </xf>
    <xf numFmtId="0" fontId="44" fillId="0" borderId="118" xfId="57" applyFont="1" applyBorder="1" applyAlignment="1">
      <alignment horizontal="left" vertical="center" wrapText="1" indent="1"/>
    </xf>
    <xf numFmtId="0" fontId="110" fillId="33" borderId="127" xfId="61" applyFont="1" applyFill="1" applyBorder="1" applyAlignment="1">
      <alignment horizontal="center" vertical="center"/>
    </xf>
    <xf numFmtId="0" fontId="110" fillId="33" borderId="128" xfId="61" applyFont="1" applyFill="1" applyBorder="1" applyAlignment="1">
      <alignment horizontal="center" vertical="center"/>
    </xf>
    <xf numFmtId="0" fontId="110" fillId="33" borderId="132" xfId="61" applyFont="1" applyFill="1" applyBorder="1" applyAlignment="1">
      <alignment horizontal="center" vertical="center"/>
    </xf>
    <xf numFmtId="0" fontId="44" fillId="33" borderId="118" xfId="54" applyFont="1" applyFill="1" applyBorder="1" applyAlignment="1">
      <alignment horizontal="left" vertical="center" wrapText="1"/>
    </xf>
    <xf numFmtId="189" fontId="108" fillId="0" borderId="118" xfId="59" applyNumberFormat="1" applyFont="1" applyFill="1" applyBorder="1" applyAlignment="1">
      <alignment horizontal="left"/>
    </xf>
    <xf numFmtId="0" fontId="41" fillId="12" borderId="0" xfId="0" applyFont="1" applyFill="1" applyAlignment="1" applyProtection="1">
      <alignment horizontal="center"/>
      <protection locked="0"/>
    </xf>
    <xf numFmtId="0" fontId="0" fillId="0" borderId="0" xfId="0" applyAlignment="1"/>
    <xf numFmtId="0" fontId="47" fillId="0" borderId="0" xfId="0" applyFont="1" applyAlignment="1">
      <alignment horizontal="left"/>
    </xf>
    <xf numFmtId="0" fontId="86" fillId="31" borderId="43" xfId="0" applyFont="1" applyFill="1" applyBorder="1" applyAlignment="1">
      <alignment horizontal="center" vertical="center" wrapText="1"/>
    </xf>
    <xf numFmtId="0" fontId="86" fillId="31" borderId="88" xfId="0" applyFont="1" applyFill="1" applyBorder="1" applyAlignment="1">
      <alignment horizontal="center" vertical="center" wrapText="1"/>
    </xf>
    <xf numFmtId="0" fontId="87" fillId="32" borderId="90" xfId="0" applyFont="1" applyFill="1" applyBorder="1" applyAlignment="1">
      <alignment horizontal="center" vertical="center" wrapText="1"/>
    </xf>
    <xf numFmtId="0" fontId="87" fillId="32" borderId="57" xfId="0" applyFont="1" applyFill="1" applyBorder="1" applyAlignment="1">
      <alignment horizontal="center" vertical="center" wrapText="1"/>
    </xf>
    <xf numFmtId="0" fontId="0" fillId="0" borderId="87" xfId="0" applyBorder="1" applyAlignment="1">
      <alignment horizontal="left" vertical="center" wrapText="1"/>
    </xf>
    <xf numFmtId="0" fontId="0" fillId="32" borderId="66" xfId="0" applyFill="1" applyBorder="1" applyAlignment="1">
      <alignment horizontal="center" vertical="center" wrapText="1"/>
    </xf>
    <xf numFmtId="0" fontId="0" fillId="32" borderId="96" xfId="0" applyFill="1" applyBorder="1" applyAlignment="1">
      <alignment horizontal="center" vertical="center" wrapText="1"/>
    </xf>
    <xf numFmtId="0" fontId="0" fillId="32" borderId="16" xfId="0" applyFill="1" applyBorder="1" applyAlignment="1">
      <alignment horizontal="center" vertical="center" wrapText="1"/>
    </xf>
    <xf numFmtId="0" fontId="110" fillId="33" borderId="129" xfId="61" applyFont="1" applyFill="1" applyBorder="1" applyAlignment="1">
      <alignment horizontal="center" vertical="center"/>
    </xf>
    <xf numFmtId="0" fontId="47" fillId="0" borderId="1" xfId="0" applyFont="1" applyBorder="1" applyAlignment="1">
      <alignment horizontal="center" vertical="center"/>
    </xf>
    <xf numFmtId="0" fontId="0" fillId="0" borderId="1" xfId="0" applyBorder="1" applyAlignment="1"/>
    <xf numFmtId="0" fontId="126" fillId="33" borderId="19" xfId="35" applyFont="1" applyFill="1" applyBorder="1" applyAlignment="1" applyProtection="1">
      <alignment horizontal="left" vertical="center"/>
      <protection hidden="1"/>
    </xf>
    <xf numFmtId="0" fontId="126" fillId="33" borderId="19" xfId="0" applyFont="1" applyFill="1" applyBorder="1" applyAlignment="1" applyProtection="1">
      <alignment horizontal="center" vertical="center"/>
      <protection hidden="1"/>
    </xf>
    <xf numFmtId="0" fontId="126" fillId="33" borderId="18" xfId="35" applyFont="1" applyFill="1" applyBorder="1" applyAlignment="1" applyProtection="1">
      <alignment horizontal="left" vertical="center"/>
      <protection hidden="1"/>
    </xf>
    <xf numFmtId="0" fontId="126" fillId="33" borderId="24" xfId="35" applyFont="1" applyFill="1" applyBorder="1" applyAlignment="1" applyProtection="1">
      <alignment horizontal="left" vertical="center"/>
      <protection hidden="1"/>
    </xf>
    <xf numFmtId="0" fontId="126" fillId="33" borderId="19" xfId="0" applyFont="1" applyFill="1" applyBorder="1" applyAlignment="1" applyProtection="1">
      <alignment horizontal="center" vertical="center"/>
      <protection locked="0" hidden="1"/>
    </xf>
    <xf numFmtId="0" fontId="126" fillId="33" borderId="19" xfId="0" applyFont="1" applyFill="1" applyBorder="1" applyAlignment="1" applyProtection="1">
      <alignment horizontal="center" vertical="center" wrapText="1"/>
      <protection hidden="1"/>
    </xf>
    <xf numFmtId="0" fontId="66" fillId="27" borderId="19" xfId="35" applyFont="1" applyFill="1" applyBorder="1" applyAlignment="1">
      <alignment horizontal="center" vertical="center" wrapText="1"/>
    </xf>
    <xf numFmtId="10" fontId="36" fillId="0" borderId="22" xfId="0" applyNumberFormat="1" applyFont="1" applyBorder="1" applyAlignment="1">
      <alignment horizontal="center" vertical="center" wrapText="1"/>
    </xf>
    <xf numFmtId="10" fontId="36" fillId="0" borderId="86"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7" xfId="0" applyFont="1" applyBorder="1" applyAlignment="1">
      <alignment horizontal="center" vertical="center"/>
    </xf>
    <xf numFmtId="0" fontId="4" fillId="2" borderId="60" xfId="4" applyFont="1" applyFill="1" applyBorder="1" applyAlignment="1">
      <alignment horizontal="left" vertical="center"/>
    </xf>
    <xf numFmtId="0" fontId="4" fillId="2" borderId="15" xfId="4" applyFont="1" applyFill="1" applyBorder="1" applyAlignment="1">
      <alignment horizontal="left" vertical="center"/>
    </xf>
    <xf numFmtId="0" fontId="4" fillId="2" borderId="27" xfId="4" applyFont="1" applyFill="1" applyBorder="1" applyAlignment="1">
      <alignment horizontal="left" vertical="center"/>
    </xf>
    <xf numFmtId="0" fontId="4" fillId="2" borderId="23" xfId="4" applyFont="1" applyFill="1" applyBorder="1" applyAlignment="1">
      <alignment horizontal="left" vertical="center"/>
    </xf>
    <xf numFmtId="0" fontId="4" fillId="2" borderId="1" xfId="4" applyFont="1" applyFill="1" applyBorder="1" applyAlignment="1">
      <alignment horizontal="left" vertical="center"/>
    </xf>
    <xf numFmtId="0" fontId="4" fillId="2" borderId="29" xfId="4" applyFont="1" applyFill="1" applyBorder="1" applyAlignment="1">
      <alignment horizontal="left" vertical="center"/>
    </xf>
    <xf numFmtId="0" fontId="4" fillId="2" borderId="108" xfId="4" applyFont="1" applyFill="1" applyBorder="1" applyAlignment="1">
      <alignment horizontal="left" vertical="center"/>
    </xf>
    <xf numFmtId="0" fontId="4" fillId="2" borderId="6" xfId="4" applyFont="1" applyFill="1" applyBorder="1" applyAlignment="1">
      <alignment horizontal="left" vertical="center"/>
    </xf>
    <xf numFmtId="0" fontId="4" fillId="2" borderId="8" xfId="4" applyFont="1" applyFill="1" applyBorder="1" applyAlignment="1">
      <alignment horizontal="left" vertical="center"/>
    </xf>
    <xf numFmtId="0" fontId="4" fillId="2" borderId="6" xfId="4" applyFont="1" applyFill="1" applyBorder="1" applyAlignment="1">
      <alignment horizontal="left" vertical="center" wrapText="1"/>
    </xf>
    <xf numFmtId="0" fontId="4" fillId="2" borderId="0" xfId="4" applyFont="1" applyFill="1" applyAlignment="1">
      <alignment horizontal="left" vertical="center" wrapText="1"/>
    </xf>
    <xf numFmtId="0" fontId="8" fillId="4" borderId="12" xfId="0" applyFont="1" applyFill="1" applyBorder="1" applyAlignment="1">
      <alignment horizontal="center" vertical="center"/>
    </xf>
    <xf numFmtId="173" fontId="8" fillId="4" borderId="12" xfId="0" applyNumberFormat="1" applyFont="1" applyFill="1" applyBorder="1" applyAlignment="1">
      <alignment horizontal="center" vertical="center"/>
    </xf>
    <xf numFmtId="0" fontId="0" fillId="0" borderId="3" xfId="0" applyBorder="1" applyAlignment="1"/>
    <xf numFmtId="0" fontId="0" fillId="0" borderId="7" xfId="0" applyBorder="1" applyAlignment="1"/>
    <xf numFmtId="168" fontId="4" fillId="2" borderId="12" xfId="2" applyNumberFormat="1" applyFont="1" applyFill="1" applyBorder="1" applyAlignment="1">
      <alignment horizontal="right" vertical="center"/>
    </xf>
    <xf numFmtId="0" fontId="0" fillId="0" borderId="6" xfId="0" applyBorder="1" applyAlignment="1"/>
    <xf numFmtId="0" fontId="0" fillId="0" borderId="8" xfId="0" applyBorder="1" applyAlignment="1"/>
    <xf numFmtId="0" fontId="0" fillId="0" borderId="9" xfId="0" applyBorder="1" applyAlignment="1"/>
    <xf numFmtId="0" fontId="0" fillId="0" borderId="2" xfId="0" applyBorder="1" applyAlignment="1"/>
    <xf numFmtId="0" fontId="0" fillId="0" borderId="10" xfId="0" applyBorder="1" applyAlignment="1"/>
    <xf numFmtId="0" fontId="4" fillId="2" borderId="10" xfId="0" applyFont="1" applyFill="1" applyBorder="1" applyAlignment="1">
      <alignment horizontal="left" vertical="center"/>
    </xf>
    <xf numFmtId="0" fontId="4" fillId="2" borderId="30" xfId="0" applyFont="1" applyFill="1" applyBorder="1" applyAlignment="1">
      <alignment horizontal="left" vertical="center"/>
    </xf>
    <xf numFmtId="0" fontId="4" fillId="2" borderId="99" xfId="0" applyFont="1" applyFill="1" applyBorder="1" applyAlignment="1">
      <alignment horizontal="left" vertical="center"/>
    </xf>
    <xf numFmtId="0" fontId="4" fillId="2" borderId="65" xfId="0" applyFont="1" applyFill="1" applyBorder="1" applyAlignment="1">
      <alignment horizontal="left" vertical="center"/>
    </xf>
    <xf numFmtId="0" fontId="4" fillId="2" borderId="63" xfId="0" applyFont="1" applyFill="1" applyBorder="1" applyAlignment="1">
      <alignment horizontal="left" vertical="center"/>
    </xf>
    <xf numFmtId="0" fontId="4" fillId="2" borderId="64" xfId="0" applyFont="1" applyFill="1" applyBorder="1" applyAlignment="1">
      <alignment horizontal="left" vertical="center"/>
    </xf>
    <xf numFmtId="0" fontId="4" fillId="2" borderId="0" xfId="4" applyFont="1" applyFill="1" applyAlignment="1">
      <alignment horizontal="left" vertical="center" shrinkToFit="1"/>
    </xf>
    <xf numFmtId="0" fontId="4" fillId="2" borderId="5" xfId="4" applyFont="1" applyFill="1" applyBorder="1" applyAlignment="1">
      <alignment horizontal="left" vertical="center" shrinkToFit="1"/>
    </xf>
    <xf numFmtId="0" fontId="4" fillId="2" borderId="6" xfId="4" applyFont="1" applyFill="1" applyBorder="1" applyAlignment="1">
      <alignment horizontal="left" vertical="center" shrinkToFit="1"/>
    </xf>
    <xf numFmtId="0" fontId="4" fillId="2" borderId="39" xfId="4" applyFont="1" applyFill="1" applyBorder="1" applyAlignment="1">
      <alignment horizontal="left" vertical="center" shrinkToFit="1"/>
    </xf>
    <xf numFmtId="0" fontId="4" fillId="2" borderId="9" xfId="4" applyFont="1" applyFill="1" applyBorder="1" applyAlignment="1">
      <alignment horizontal="left" vertical="center" shrinkToFit="1"/>
    </xf>
    <xf numFmtId="0" fontId="4" fillId="2" borderId="2" xfId="4" applyFont="1" applyFill="1" applyBorder="1" applyAlignment="1">
      <alignment horizontal="left" vertical="center" shrinkToFit="1"/>
    </xf>
    <xf numFmtId="0" fontId="4" fillId="2" borderId="40" xfId="4" applyFont="1" applyFill="1" applyBorder="1" applyAlignment="1">
      <alignment horizontal="left" vertical="center" shrinkToFit="1"/>
    </xf>
    <xf numFmtId="0" fontId="4" fillId="2" borderId="0" xfId="4" applyFont="1" applyFill="1" applyAlignment="1">
      <alignment horizontal="left" vertical="center"/>
    </xf>
    <xf numFmtId="168" fontId="4" fillId="2" borderId="30" xfId="2" applyNumberFormat="1" applyFont="1" applyFill="1" applyBorder="1" applyAlignment="1">
      <alignment horizontal="center" vertical="center"/>
    </xf>
    <xf numFmtId="0" fontId="0" fillId="0" borderId="13" xfId="0" applyBorder="1" applyAlignment="1"/>
    <xf numFmtId="168" fontId="4" fillId="4" borderId="30" xfId="2" applyNumberFormat="1" applyFont="1" applyFill="1" applyBorder="1" applyAlignment="1">
      <alignment horizontal="right" vertical="center"/>
    </xf>
    <xf numFmtId="0" fontId="4" fillId="2" borderId="0" xfId="0" applyFont="1" applyFill="1">
      <alignment vertical="center"/>
    </xf>
    <xf numFmtId="168" fontId="4" fillId="2" borderId="35" xfId="2" applyNumberFormat="1" applyFont="1" applyFill="1" applyBorder="1" applyAlignment="1">
      <alignment horizontal="center" vertical="center"/>
    </xf>
    <xf numFmtId="0" fontId="0" fillId="0" borderId="48" xfId="0" applyBorder="1" applyAlignment="1"/>
    <xf numFmtId="168" fontId="4" fillId="2" borderId="38" xfId="2" applyNumberFormat="1" applyFont="1" applyFill="1" applyBorder="1" applyAlignment="1">
      <alignment horizontal="right" vertical="center"/>
    </xf>
    <xf numFmtId="0" fontId="0" fillId="0" borderId="15" xfId="0" applyBorder="1" applyAlignment="1"/>
    <xf numFmtId="0" fontId="0" fillId="0" borderId="27" xfId="0" applyBorder="1" applyAlignment="1"/>
    <xf numFmtId="0" fontId="0" fillId="0" borderId="55" xfId="0" applyBorder="1" applyAlignment="1"/>
    <xf numFmtId="0" fontId="0" fillId="0" borderId="29" xfId="0" applyBorder="1" applyAlignment="1"/>
    <xf numFmtId="169" fontId="4" fillId="4" borderId="7" xfId="2" applyNumberFormat="1" applyFont="1" applyFill="1" applyBorder="1" applyAlignment="1">
      <alignment horizontal="right" vertical="center"/>
    </xf>
    <xf numFmtId="168" fontId="4" fillId="2" borderId="26" xfId="2" applyNumberFormat="1" applyFont="1" applyFill="1" applyBorder="1" applyAlignment="1">
      <alignment horizontal="right" vertical="center"/>
    </xf>
    <xf numFmtId="168" fontId="4" fillId="4" borderId="25" xfId="2" applyNumberFormat="1" applyFont="1" applyFill="1" applyBorder="1" applyAlignment="1">
      <alignment horizontal="right" vertical="center"/>
    </xf>
    <xf numFmtId="0" fontId="4" fillId="2" borderId="37" xfId="0" applyFont="1" applyFill="1" applyBorder="1" applyAlignment="1">
      <alignment horizontal="left" vertical="center"/>
    </xf>
    <xf numFmtId="0" fontId="4" fillId="2" borderId="26" xfId="0" applyFont="1" applyFill="1" applyBorder="1" applyAlignment="1">
      <alignment horizontal="left" vertical="center"/>
    </xf>
    <xf numFmtId="0" fontId="4" fillId="2" borderId="62" xfId="0" applyFont="1" applyFill="1" applyBorder="1" applyAlignment="1">
      <alignment horizontal="left" vertical="center"/>
    </xf>
    <xf numFmtId="169" fontId="4" fillId="4" borderId="19" xfId="0" applyNumberFormat="1" applyFont="1" applyFill="1" applyBorder="1" applyAlignment="1">
      <alignment horizontal="right" vertical="center"/>
    </xf>
    <xf numFmtId="0" fontId="0" fillId="0" borderId="18" xfId="0" applyBorder="1" applyAlignment="1"/>
    <xf numFmtId="0" fontId="0" fillId="0" borderId="23" xfId="0" applyBorder="1" applyAlignment="1"/>
    <xf numFmtId="0" fontId="0" fillId="0" borderId="24" xfId="0" applyBorder="1" applyAlignment="1"/>
    <xf numFmtId="169" fontId="4" fillId="4" borderId="19" xfId="2" applyNumberFormat="1" applyFont="1" applyFill="1" applyBorder="1" applyAlignment="1">
      <alignment horizontal="right" vertical="center"/>
    </xf>
    <xf numFmtId="168" fontId="4" fillId="4" borderId="33" xfId="2" applyNumberFormat="1" applyFont="1" applyFill="1" applyBorder="1" applyAlignment="1">
      <alignment horizontal="right" vertical="center"/>
    </xf>
    <xf numFmtId="0" fontId="4" fillId="2" borderId="7" xfId="0" applyFont="1" applyFill="1" applyBorder="1" applyAlignment="1">
      <alignment horizontal="left" vertical="center"/>
    </xf>
    <xf numFmtId="0" fontId="4" fillId="2" borderId="12" xfId="0" applyFont="1" applyFill="1" applyBorder="1" applyAlignment="1">
      <alignment horizontal="left" vertical="center"/>
    </xf>
    <xf numFmtId="0" fontId="4" fillId="2" borderId="34" xfId="0" applyFont="1" applyFill="1" applyBorder="1" applyAlignment="1">
      <alignment horizontal="left" vertical="center"/>
    </xf>
    <xf numFmtId="0" fontId="4" fillId="2" borderId="5" xfId="4" applyFont="1" applyFill="1" applyBorder="1" applyAlignment="1">
      <alignment horizontal="left" vertical="center"/>
    </xf>
    <xf numFmtId="0" fontId="4" fillId="2" borderId="9" xfId="4" applyFont="1" applyFill="1" applyBorder="1" applyAlignment="1">
      <alignment horizontal="left" vertical="center"/>
    </xf>
    <xf numFmtId="0" fontId="4" fillId="2" borderId="2" xfId="4" applyFont="1" applyFill="1" applyBorder="1" applyAlignment="1">
      <alignment horizontal="left" vertical="center"/>
    </xf>
    <xf numFmtId="0" fontId="4" fillId="2" borderId="10" xfId="4" applyFont="1" applyFill="1" applyBorder="1" applyAlignment="1">
      <alignment horizontal="left" vertical="center"/>
    </xf>
    <xf numFmtId="169" fontId="4" fillId="2" borderId="12" xfId="0" applyNumberFormat="1" applyFont="1" applyFill="1" applyBorder="1" applyAlignment="1">
      <alignment horizontal="center" vertical="center"/>
    </xf>
    <xf numFmtId="0" fontId="4" fillId="2" borderId="12" xfId="4" applyFont="1" applyFill="1" applyBorder="1" applyAlignment="1">
      <alignment horizontal="left" vertical="center"/>
    </xf>
    <xf numFmtId="169" fontId="4" fillId="4" borderId="12" xfId="2" applyNumberFormat="1" applyFont="1" applyFill="1" applyBorder="1" applyAlignment="1">
      <alignment horizontal="right" vertical="center"/>
    </xf>
    <xf numFmtId="0" fontId="4" fillId="2" borderId="8" xfId="4" applyFont="1" applyFill="1" applyBorder="1" applyAlignment="1">
      <alignment horizontal="left" vertical="center" shrinkToFit="1"/>
    </xf>
    <xf numFmtId="0" fontId="4" fillId="2" borderId="10" xfId="4" applyFont="1" applyFill="1" applyBorder="1" applyAlignment="1">
      <alignment horizontal="left" vertical="center" shrinkToFit="1"/>
    </xf>
    <xf numFmtId="0" fontId="15" fillId="0" borderId="6" xfId="4" applyFont="1" applyBorder="1" applyAlignment="1">
      <alignment horizontal="left" vertical="top" wrapText="1"/>
    </xf>
    <xf numFmtId="0" fontId="15" fillId="0" borderId="0" xfId="4" applyFont="1" applyAlignment="1">
      <alignment horizontal="left" vertical="top" wrapText="1"/>
    </xf>
    <xf numFmtId="0" fontId="15" fillId="0" borderId="2" xfId="4" applyFont="1" applyBorder="1" applyAlignment="1">
      <alignment horizontal="left" vertical="top" wrapText="1"/>
    </xf>
    <xf numFmtId="0" fontId="4" fillId="2" borderId="4" xfId="4" applyFont="1" applyFill="1" applyBorder="1" applyAlignment="1">
      <alignment horizontal="left" vertical="center"/>
    </xf>
    <xf numFmtId="0" fontId="4" fillId="2" borderId="3" xfId="4" applyFont="1" applyFill="1" applyBorder="1" applyAlignment="1">
      <alignment horizontal="left" vertical="center"/>
    </xf>
    <xf numFmtId="0" fontId="4" fillId="2" borderId="7" xfId="4" applyFont="1" applyFill="1" applyBorder="1" applyAlignment="1">
      <alignment horizontal="left" vertical="center"/>
    </xf>
    <xf numFmtId="168" fontId="4" fillId="2" borderId="4" xfId="2" applyNumberFormat="1" applyFont="1" applyFill="1" applyBorder="1" applyAlignment="1">
      <alignment horizontal="center" vertical="center"/>
    </xf>
    <xf numFmtId="168" fontId="4" fillId="4" borderId="7" xfId="2" applyNumberFormat="1" applyFont="1" applyFill="1" applyBorder="1">
      <alignment vertical="center"/>
    </xf>
    <xf numFmtId="168" fontId="4" fillId="2" borderId="12" xfId="2" applyNumberFormat="1" applyFont="1" applyFill="1" applyBorder="1" applyAlignment="1">
      <alignment horizontal="center" vertical="center"/>
    </xf>
    <xf numFmtId="0" fontId="4" fillId="2" borderId="4" xfId="0" applyFont="1" applyFill="1" applyBorder="1" applyAlignment="1">
      <alignment horizontal="left" vertical="center"/>
    </xf>
    <xf numFmtId="0" fontId="4" fillId="2" borderId="3" xfId="0" applyFont="1" applyFill="1" applyBorder="1" applyAlignment="1">
      <alignment horizontal="left" vertical="center"/>
    </xf>
    <xf numFmtId="0" fontId="4" fillId="2" borderId="12" xfId="4" applyFont="1" applyFill="1" applyBorder="1" applyAlignment="1">
      <alignment horizontal="left" vertical="center" shrinkToFit="1"/>
    </xf>
    <xf numFmtId="168" fontId="4" fillId="4" borderId="12" xfId="2" applyNumberFormat="1" applyFont="1" applyFill="1" applyBorder="1">
      <alignment vertical="center"/>
    </xf>
    <xf numFmtId="0" fontId="4" fillId="2" borderId="26" xfId="4"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4" fillId="2" borderId="39" xfId="0" applyFont="1" applyFill="1" applyBorder="1" applyAlignment="1">
      <alignment horizontal="left" vertical="center"/>
    </xf>
    <xf numFmtId="0" fontId="4" fillId="2" borderId="9" xfId="0" applyFont="1" applyFill="1" applyBorder="1" applyAlignment="1">
      <alignment horizontal="left" vertical="center"/>
    </xf>
    <xf numFmtId="0" fontId="4" fillId="2" borderId="2" xfId="0" applyFont="1" applyFill="1" applyBorder="1" applyAlignment="1">
      <alignment horizontal="left" vertical="center"/>
    </xf>
    <xf numFmtId="0" fontId="4" fillId="2" borderId="4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19" xfId="0" applyFont="1" applyFill="1" applyBorder="1" applyAlignment="1">
      <alignment horizontal="left" vertical="center"/>
    </xf>
    <xf numFmtId="0" fontId="4" fillId="2" borderId="26" xfId="0" applyFont="1" applyFill="1" applyBorder="1" applyAlignment="1">
      <alignment horizontal="center" vertical="center"/>
    </xf>
    <xf numFmtId="0" fontId="4" fillId="2" borderId="61" xfId="0" applyFont="1" applyFill="1" applyBorder="1" applyAlignment="1">
      <alignment horizontal="center" vertical="center"/>
    </xf>
    <xf numFmtId="0" fontId="4" fillId="2" borderId="63" xfId="0" applyFont="1" applyFill="1" applyBorder="1" applyAlignment="1">
      <alignment horizontal="center" vertical="center"/>
    </xf>
    <xf numFmtId="0" fontId="4" fillId="2" borderId="98" xfId="0" applyFont="1" applyFill="1" applyBorder="1" applyAlignment="1">
      <alignment horizontal="center" vertical="center"/>
    </xf>
    <xf numFmtId="0" fontId="4" fillId="2" borderId="0" xfId="0" applyFont="1" applyFill="1" applyAlignment="1">
      <alignment horizontal="left" vertical="center"/>
    </xf>
    <xf numFmtId="0" fontId="4" fillId="2" borderId="0" xfId="0" applyFont="1" applyFill="1" applyAlignment="1">
      <alignment horizontal="center" vertical="center"/>
    </xf>
    <xf numFmtId="0" fontId="15" fillId="4" borderId="12" xfId="0" applyFont="1" applyFill="1" applyBorder="1" applyAlignment="1">
      <alignment horizontal="left" vertical="center"/>
    </xf>
    <xf numFmtId="14" fontId="4" fillId="4" borderId="12" xfId="0" applyNumberFormat="1" applyFont="1" applyFill="1" applyBorder="1" applyAlignment="1">
      <alignment horizontal="left" vertical="center"/>
    </xf>
    <xf numFmtId="0" fontId="14" fillId="4" borderId="12" xfId="0" applyFont="1" applyFill="1" applyBorder="1" applyAlignment="1">
      <alignment horizontal="center" vertical="center"/>
    </xf>
    <xf numFmtId="0" fontId="15" fillId="4" borderId="12" xfId="0" applyFont="1" applyFill="1" applyBorder="1" applyAlignment="1">
      <alignment horizontal="center" vertical="center"/>
    </xf>
    <xf numFmtId="0" fontId="4" fillId="2" borderId="60"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14" xfId="4" applyFont="1" applyFill="1" applyBorder="1" applyAlignment="1">
      <alignment horizontal="center" vertical="center"/>
    </xf>
    <xf numFmtId="0" fontId="4" fillId="2" borderId="28" xfId="4" applyFont="1" applyFill="1" applyBorder="1" applyAlignment="1">
      <alignment horizontal="center" vertical="center"/>
    </xf>
    <xf numFmtId="0" fontId="4" fillId="2" borderId="30" xfId="4" applyFont="1" applyFill="1" applyBorder="1" applyAlignment="1">
      <alignment horizontal="center" vertical="center"/>
    </xf>
    <xf numFmtId="0" fontId="4" fillId="2" borderId="25" xfId="4" applyFont="1" applyFill="1" applyBorder="1" applyAlignment="1">
      <alignment horizontal="center" vertical="center"/>
    </xf>
    <xf numFmtId="0" fontId="4" fillId="2" borderId="26" xfId="4" applyFont="1" applyFill="1" applyBorder="1" applyAlignment="1">
      <alignment horizontal="center" vertical="center"/>
    </xf>
    <xf numFmtId="0" fontId="4" fillId="2" borderId="97" xfId="4" applyFont="1" applyFill="1" applyBorder="1" applyAlignment="1">
      <alignment horizontal="center" vertical="center"/>
    </xf>
    <xf numFmtId="0" fontId="4" fillId="2" borderId="63" xfId="4" applyFont="1" applyFill="1" applyBorder="1" applyAlignment="1">
      <alignment horizontal="center" vertical="center"/>
    </xf>
    <xf numFmtId="0" fontId="4" fillId="2" borderId="60" xfId="0" applyFont="1" applyFill="1" applyBorder="1" applyAlignment="1">
      <alignment horizontal="center" vertical="center" shrinkToFit="1"/>
    </xf>
    <xf numFmtId="0" fontId="4" fillId="2" borderId="15" xfId="0" applyFont="1" applyFill="1" applyBorder="1" applyAlignment="1">
      <alignment horizontal="center" vertical="center" shrinkToFit="1"/>
    </xf>
    <xf numFmtId="0" fontId="4" fillId="2" borderId="27" xfId="0" applyFont="1" applyFill="1" applyBorder="1" applyAlignment="1">
      <alignment horizontal="center" vertical="center" shrinkToFit="1"/>
    </xf>
    <xf numFmtId="0" fontId="4" fillId="2" borderId="23" xfId="0" applyFont="1" applyFill="1" applyBorder="1" applyAlignment="1">
      <alignment horizontal="center" vertical="center" shrinkToFit="1"/>
    </xf>
    <xf numFmtId="0" fontId="4" fillId="2" borderId="1" xfId="0" applyFont="1" applyFill="1" applyBorder="1" applyAlignment="1">
      <alignment horizontal="center" vertical="center" shrinkToFit="1"/>
    </xf>
    <xf numFmtId="0" fontId="4" fillId="2" borderId="29" xfId="0" applyFont="1" applyFill="1" applyBorder="1" applyAlignment="1">
      <alignment horizontal="center" vertical="center" shrinkToFit="1"/>
    </xf>
    <xf numFmtId="0" fontId="4" fillId="2" borderId="62" xfId="0" applyFont="1" applyFill="1" applyBorder="1" applyAlignment="1">
      <alignment horizontal="center" vertical="center"/>
    </xf>
    <xf numFmtId="0" fontId="4" fillId="2" borderId="64" xfId="0" applyFont="1" applyFill="1" applyBorder="1" applyAlignment="1">
      <alignment horizontal="center" vertical="center"/>
    </xf>
    <xf numFmtId="41" fontId="4" fillId="2" borderId="0" xfId="3" applyNumberFormat="1" applyFont="1" applyFill="1" applyAlignment="1">
      <alignment horizontal="center" vertical="center"/>
    </xf>
    <xf numFmtId="0" fontId="4" fillId="0" borderId="12" xfId="0" applyFont="1" applyBorder="1" applyAlignment="1">
      <alignment horizontal="center" vertical="center"/>
    </xf>
    <xf numFmtId="49" fontId="8" fillId="4" borderId="12" xfId="0" applyNumberFormat="1" applyFont="1" applyFill="1" applyBorder="1" applyAlignment="1">
      <alignment horizontal="center" vertical="center"/>
    </xf>
    <xf numFmtId="0" fontId="4" fillId="2" borderId="34" xfId="4" applyFont="1" applyFill="1" applyBorder="1" applyAlignment="1">
      <alignment horizontal="left" vertical="center" shrinkToFit="1"/>
    </xf>
    <xf numFmtId="0" fontId="0" fillId="0" borderId="39" xfId="0" applyBorder="1" applyAlignment="1"/>
    <xf numFmtId="0" fontId="0" fillId="0" borderId="40" xfId="0" applyBorder="1" applyAlignment="1"/>
    <xf numFmtId="0" fontId="4" fillId="2" borderId="35" xfId="4" applyFont="1" applyFill="1" applyBorder="1" applyAlignment="1">
      <alignment horizontal="left" vertical="center"/>
    </xf>
    <xf numFmtId="41" fontId="4" fillId="2" borderId="0" xfId="2" applyNumberFormat="1" applyFont="1" applyFill="1" applyAlignment="1">
      <alignment horizontal="center" vertical="center"/>
    </xf>
    <xf numFmtId="0" fontId="4" fillId="2" borderId="25" xfId="4" applyFont="1" applyFill="1" applyBorder="1" applyAlignment="1">
      <alignment horizontal="left" vertical="center"/>
    </xf>
    <xf numFmtId="38" fontId="4" fillId="4" borderId="19" xfId="3" applyNumberFormat="1" applyFont="1" applyFill="1" applyBorder="1" applyAlignment="1">
      <alignment horizontal="right" vertical="center"/>
    </xf>
    <xf numFmtId="0" fontId="4" fillId="2" borderId="33" xfId="4" applyFont="1" applyFill="1" applyBorder="1" applyAlignment="1">
      <alignment horizontal="left" vertical="center"/>
    </xf>
    <xf numFmtId="0" fontId="58" fillId="2" borderId="41" xfId="0" applyFont="1" applyFill="1" applyBorder="1" applyAlignment="1">
      <alignment horizontal="left" vertical="center" wrapText="1"/>
    </xf>
    <xf numFmtId="0" fontId="15" fillId="0" borderId="3" xfId="4" applyFont="1" applyBorder="1" applyAlignment="1">
      <alignment horizontal="left" vertical="top" wrapText="1"/>
    </xf>
    <xf numFmtId="0" fontId="59" fillId="2" borderId="7" xfId="0" applyFont="1" applyFill="1" applyBorder="1" applyAlignment="1">
      <alignment horizontal="left" vertical="center"/>
    </xf>
    <xf numFmtId="0" fontId="59" fillId="2" borderId="41" xfId="0" applyFont="1" applyFill="1" applyBorder="1" applyAlignment="1">
      <alignment horizontal="left" vertical="center" wrapText="1"/>
    </xf>
    <xf numFmtId="0" fontId="59" fillId="2" borderId="7" xfId="0" applyFont="1" applyFill="1" applyBorder="1" applyAlignment="1">
      <alignment horizontal="left" vertical="center" wrapText="1"/>
    </xf>
    <xf numFmtId="0" fontId="58" fillId="2" borderId="7" xfId="0" applyFont="1" applyFill="1" applyBorder="1" applyAlignment="1">
      <alignment horizontal="left" vertical="center" wrapText="1"/>
    </xf>
    <xf numFmtId="0" fontId="58" fillId="2" borderId="41" xfId="35" applyFont="1" applyFill="1" applyBorder="1" applyAlignment="1">
      <alignment horizontal="left" vertical="center" wrapText="1"/>
    </xf>
    <xf numFmtId="0" fontId="58" fillId="2" borderId="7" xfId="35" applyFont="1" applyFill="1" applyBorder="1" applyAlignment="1">
      <alignment horizontal="left" vertical="center" wrapText="1"/>
    </xf>
    <xf numFmtId="0" fontId="59" fillId="2" borderId="7" xfId="35" applyFont="1" applyFill="1" applyBorder="1" applyAlignment="1">
      <alignment horizontal="left" vertical="center"/>
    </xf>
    <xf numFmtId="0" fontId="4" fillId="2" borderId="12" xfId="0" applyFont="1" applyFill="1" applyBorder="1" applyAlignment="1">
      <alignment horizontal="center" vertical="center"/>
    </xf>
    <xf numFmtId="0" fontId="0" fillId="0" borderId="11" xfId="0" applyBorder="1" applyAlignment="1"/>
    <xf numFmtId="0" fontId="58" fillId="2" borderId="54" xfId="0" applyFont="1" applyFill="1" applyBorder="1" applyAlignment="1">
      <alignment horizontal="left" vertical="center" wrapText="1"/>
    </xf>
    <xf numFmtId="0" fontId="4" fillId="4" borderId="12" xfId="0" applyFont="1" applyFill="1" applyBorder="1" applyAlignment="1">
      <alignment horizontal="left" vertical="center" shrinkToFit="1"/>
    </xf>
    <xf numFmtId="0" fontId="0" fillId="0" borderId="20" xfId="0" applyBorder="1" applyAlignment="1"/>
    <xf numFmtId="0" fontId="0" fillId="0" borderId="21" xfId="0" applyBorder="1" applyAlignment="1"/>
    <xf numFmtId="0" fontId="4" fillId="2" borderId="12" xfId="4" applyFont="1" applyFill="1" applyBorder="1" applyAlignment="1">
      <alignment horizontal="center" vertical="center"/>
    </xf>
    <xf numFmtId="0" fontId="4" fillId="2" borderId="53" xfId="0" applyFont="1" applyFill="1" applyBorder="1" applyAlignment="1">
      <alignment horizontal="center" vertical="center" shrinkToFit="1"/>
    </xf>
    <xf numFmtId="0" fontId="5" fillId="2" borderId="44" xfId="5" applyFont="1" applyFill="1" applyBorder="1" applyAlignment="1">
      <alignment horizontal="center" vertical="center"/>
    </xf>
    <xf numFmtId="0" fontId="5" fillId="2" borderId="0" xfId="5" applyFont="1" applyFill="1" applyAlignment="1">
      <alignment horizontal="center" vertical="center"/>
    </xf>
    <xf numFmtId="38" fontId="7" fillId="2" borderId="4" xfId="47" applyFont="1" applyFill="1" applyBorder="1" applyAlignment="1">
      <alignment horizontal="right" vertical="center" indent="1"/>
    </xf>
    <xf numFmtId="38" fontId="7" fillId="2" borderId="3" xfId="47" applyFont="1" applyFill="1" applyBorder="1" applyAlignment="1">
      <alignment horizontal="right" vertical="center" indent="1"/>
    </xf>
    <xf numFmtId="38" fontId="7" fillId="2" borderId="7" xfId="47" applyFont="1" applyFill="1" applyBorder="1" applyAlignment="1">
      <alignment horizontal="right" vertical="center" indent="1"/>
    </xf>
    <xf numFmtId="0" fontId="5" fillId="2" borderId="0" xfId="5" applyFont="1" applyFill="1" applyAlignment="1">
      <alignment horizontal="center" vertical="center" wrapText="1"/>
    </xf>
    <xf numFmtId="0" fontId="5" fillId="2" borderId="0" xfId="5" applyFont="1" applyFill="1" applyAlignment="1">
      <alignment horizontal="left" vertical="center" wrapText="1"/>
    </xf>
    <xf numFmtId="38" fontId="8" fillId="2" borderId="3" xfId="47" applyFont="1" applyFill="1" applyBorder="1" applyAlignment="1">
      <alignment horizontal="right" vertical="center" indent="1"/>
    </xf>
    <xf numFmtId="38" fontId="8" fillId="2" borderId="7" xfId="47" applyFont="1" applyFill="1" applyBorder="1" applyAlignment="1">
      <alignment horizontal="right" vertical="center" indent="1"/>
    </xf>
    <xf numFmtId="0" fontId="5" fillId="2" borderId="11" xfId="5" applyFont="1" applyFill="1" applyBorder="1" applyAlignment="1">
      <alignment horizontal="center" vertical="center"/>
    </xf>
    <xf numFmtId="0" fontId="5" fillId="2" borderId="13" xfId="5" applyFont="1" applyFill="1" applyBorder="1" applyAlignment="1">
      <alignment horizontal="center" vertical="center"/>
    </xf>
    <xf numFmtId="0" fontId="5" fillId="2" borderId="42" xfId="5" applyFont="1" applyFill="1" applyBorder="1" applyAlignment="1">
      <alignment horizontal="center" vertical="center"/>
    </xf>
    <xf numFmtId="171" fontId="7" fillId="7" borderId="43" xfId="5" applyNumberFormat="1" applyFont="1" applyFill="1" applyBorder="1" applyAlignment="1">
      <alignment horizontal="right" vertical="center" indent="1"/>
    </xf>
    <xf numFmtId="171" fontId="8" fillId="7" borderId="100" xfId="5" applyNumberFormat="1" applyFont="1" applyFill="1" applyBorder="1" applyAlignment="1">
      <alignment horizontal="right" vertical="center" indent="1"/>
    </xf>
    <xf numFmtId="171" fontId="8" fillId="7" borderId="101" xfId="5" applyNumberFormat="1" applyFont="1" applyFill="1" applyBorder="1" applyAlignment="1">
      <alignment horizontal="right" vertical="center" indent="1"/>
    </xf>
    <xf numFmtId="38" fontId="7" fillId="2" borderId="34" xfId="47" applyFont="1" applyFill="1" applyBorder="1" applyAlignment="1">
      <alignment horizontal="right" vertical="center" indent="1"/>
    </xf>
    <xf numFmtId="38" fontId="8" fillId="2" borderId="41" xfId="47" applyFont="1" applyFill="1" applyBorder="1" applyAlignment="1">
      <alignment horizontal="right" vertical="center" indent="1"/>
    </xf>
    <xf numFmtId="38" fontId="8" fillId="2" borderId="33" xfId="47" applyFont="1" applyFill="1" applyBorder="1" applyAlignment="1">
      <alignment horizontal="right" vertical="center" indent="1"/>
    </xf>
    <xf numFmtId="0" fontId="7" fillId="2" borderId="34" xfId="47" applyNumberFormat="1" applyFont="1" applyFill="1" applyBorder="1" applyAlignment="1">
      <alignment horizontal="right" vertical="center" indent="1"/>
    </xf>
    <xf numFmtId="0" fontId="8" fillId="2" borderId="41" xfId="47" applyNumberFormat="1" applyFont="1" applyFill="1" applyBorder="1" applyAlignment="1">
      <alignment horizontal="right" vertical="center" indent="1"/>
    </xf>
    <xf numFmtId="0" fontId="8" fillId="2" borderId="33" xfId="47" applyNumberFormat="1" applyFont="1" applyFill="1" applyBorder="1" applyAlignment="1">
      <alignment horizontal="right" vertical="center" indent="1"/>
    </xf>
    <xf numFmtId="0" fontId="5" fillId="4" borderId="12" xfId="5" applyFont="1" applyFill="1" applyBorder="1" applyAlignment="1">
      <alignment horizontal="right" vertical="center" indent="1"/>
    </xf>
    <xf numFmtId="0" fontId="5" fillId="2" borderId="0" xfId="5" applyFont="1" applyFill="1" applyAlignment="1">
      <alignment horizontal="left" vertical="top" wrapText="1"/>
    </xf>
    <xf numFmtId="0" fontId="5" fillId="4" borderId="4" xfId="5" applyFont="1" applyFill="1" applyBorder="1" applyAlignment="1">
      <alignment horizontal="left" vertical="top" wrapText="1"/>
    </xf>
    <xf numFmtId="0" fontId="5" fillId="4" borderId="3" xfId="5" applyFont="1" applyFill="1" applyBorder="1" applyAlignment="1">
      <alignment horizontal="left" vertical="top" wrapText="1"/>
    </xf>
    <xf numFmtId="0" fontId="5" fillId="4" borderId="7" xfId="5" applyFont="1" applyFill="1" applyBorder="1" applyAlignment="1">
      <alignment horizontal="left" vertical="top" wrapText="1"/>
    </xf>
    <xf numFmtId="0" fontId="9" fillId="3" borderId="1" xfId="5" quotePrefix="1" applyFont="1" applyFill="1" applyBorder="1" applyAlignment="1">
      <alignment horizontal="center" vertical="center"/>
    </xf>
    <xf numFmtId="0" fontId="9" fillId="3" borderId="1" xfId="5" applyFont="1" applyFill="1" applyBorder="1" applyAlignment="1">
      <alignment horizontal="center" vertical="center"/>
    </xf>
    <xf numFmtId="0" fontId="5" fillId="2" borderId="4" xfId="5" applyFont="1" applyFill="1" applyBorder="1" applyAlignment="1">
      <alignment horizontal="center" vertical="center"/>
    </xf>
    <xf numFmtId="0" fontId="5" fillId="2" borderId="3" xfId="5" applyFont="1" applyFill="1" applyBorder="1" applyAlignment="1">
      <alignment horizontal="center" vertical="center"/>
    </xf>
    <xf numFmtId="0" fontId="5" fillId="2" borderId="7" xfId="5" applyFont="1" applyFill="1" applyBorder="1" applyAlignment="1">
      <alignment horizontal="center" vertical="center"/>
    </xf>
    <xf numFmtId="184" fontId="5" fillId="4" borderId="12" xfId="2" applyNumberFormat="1" applyFont="1" applyFill="1" applyBorder="1" applyAlignment="1">
      <alignment horizontal="right" vertical="center" indent="1"/>
    </xf>
    <xf numFmtId="184" fontId="0" fillId="0" borderId="3" xfId="0" applyNumberFormat="1" applyBorder="1" applyAlignment="1"/>
    <xf numFmtId="184" fontId="0" fillId="0" borderId="7" xfId="0" applyNumberFormat="1" applyBorder="1" applyAlignment="1"/>
    <xf numFmtId="38" fontId="7" fillId="0" borderId="12" xfId="47" applyFont="1" applyFill="1" applyBorder="1" applyAlignment="1">
      <alignment horizontal="right" vertical="center" indent="1"/>
    </xf>
    <xf numFmtId="38" fontId="8" fillId="0" borderId="12" xfId="47" applyFont="1" applyFill="1" applyBorder="1" applyAlignment="1">
      <alignment horizontal="right" vertical="center" indent="1"/>
    </xf>
    <xf numFmtId="0" fontId="5" fillId="3" borderId="1" xfId="5" applyFont="1" applyFill="1" applyBorder="1" applyAlignment="1">
      <alignment horizontal="left" vertical="center" wrapText="1"/>
    </xf>
    <xf numFmtId="0" fontId="5" fillId="4" borderId="12" xfId="5" applyFont="1" applyFill="1" applyBorder="1" applyAlignment="1">
      <alignment horizontal="center" vertical="center"/>
    </xf>
    <xf numFmtId="0" fontId="5" fillId="4" borderId="4" xfId="5" applyFont="1" applyFill="1" applyBorder="1" applyAlignment="1">
      <alignment horizontal="center" vertical="center"/>
    </xf>
    <xf numFmtId="0" fontId="5" fillId="4" borderId="3" xfId="5" applyFont="1" applyFill="1" applyBorder="1" applyAlignment="1">
      <alignment horizontal="center" vertical="center"/>
    </xf>
    <xf numFmtId="0" fontId="5" fillId="4" borderId="7" xfId="5" applyFont="1" applyFill="1" applyBorder="1" applyAlignment="1">
      <alignment horizontal="center" vertical="center"/>
    </xf>
    <xf numFmtId="0" fontId="5" fillId="0" borderId="12" xfId="5" applyFont="1" applyBorder="1" applyAlignment="1">
      <alignment horizontal="center" vertical="center"/>
    </xf>
    <xf numFmtId="0" fontId="5" fillId="0" borderId="0" xfId="5" applyFont="1" applyAlignment="1">
      <alignment horizontal="center" vertical="center"/>
    </xf>
    <xf numFmtId="38" fontId="5" fillId="7" borderId="66" xfId="47" applyFont="1" applyFill="1" applyBorder="1" applyAlignment="1">
      <alignment horizontal="right" vertical="center" indent="1"/>
    </xf>
    <xf numFmtId="38" fontId="5" fillId="7" borderId="16" xfId="47" applyFont="1" applyFill="1" applyBorder="1" applyAlignment="1">
      <alignment horizontal="right" vertical="center" indent="1"/>
    </xf>
    <xf numFmtId="38" fontId="5" fillId="7" borderId="17" xfId="47" applyFont="1" applyFill="1" applyBorder="1" applyAlignment="1">
      <alignment horizontal="right" vertical="center" indent="1"/>
    </xf>
    <xf numFmtId="38" fontId="5" fillId="0" borderId="0" xfId="47" applyFont="1" applyFill="1" applyBorder="1" applyAlignment="1">
      <alignment horizontal="center" vertical="center"/>
    </xf>
    <xf numFmtId="184" fontId="5" fillId="0" borderId="0" xfId="2" applyNumberFormat="1" applyFont="1" applyAlignment="1">
      <alignment horizontal="center" vertical="center"/>
    </xf>
    <xf numFmtId="184" fontId="5" fillId="2" borderId="0" xfId="5" applyNumberFormat="1" applyFont="1" applyFill="1">
      <alignment vertical="center"/>
    </xf>
    <xf numFmtId="184" fontId="5" fillId="0" borderId="0" xfId="5" applyNumberFormat="1" applyFont="1" applyAlignment="1">
      <alignment horizontal="center" vertical="center"/>
    </xf>
    <xf numFmtId="184" fontId="5" fillId="0" borderId="12" xfId="2" applyNumberFormat="1" applyFont="1" applyBorder="1" applyAlignment="1">
      <alignment horizontal="right" vertical="center" indent="1"/>
    </xf>
    <xf numFmtId="184" fontId="5" fillId="4" borderId="12" xfId="2" applyNumberFormat="1" applyFont="1" applyFill="1" applyBorder="1" applyAlignment="1">
      <alignment horizontal="center" vertical="center"/>
    </xf>
    <xf numFmtId="0" fontId="5" fillId="4" borderId="12" xfId="5" applyFont="1" applyFill="1" applyBorder="1" applyAlignment="1">
      <alignment horizontal="left" vertical="center" indent="1"/>
    </xf>
    <xf numFmtId="0" fontId="5" fillId="0" borderId="0" xfId="2" applyFont="1" applyAlignment="1">
      <alignment horizontal="center" vertical="center"/>
    </xf>
    <xf numFmtId="0" fontId="5" fillId="2" borderId="0" xfId="5" applyFont="1" applyFill="1">
      <alignment vertical="center"/>
    </xf>
    <xf numFmtId="0" fontId="5" fillId="0" borderId="5" xfId="5" applyFont="1" applyBorder="1" applyAlignment="1">
      <alignment horizontal="left" vertical="center"/>
    </xf>
    <xf numFmtId="0" fontId="5" fillId="0" borderId="6" xfId="5" applyFont="1" applyBorder="1" applyAlignment="1">
      <alignment horizontal="left" vertical="center"/>
    </xf>
    <xf numFmtId="0" fontId="5" fillId="0" borderId="8" xfId="5" applyFont="1" applyBorder="1" applyAlignment="1">
      <alignment horizontal="left" vertical="center"/>
    </xf>
    <xf numFmtId="0" fontId="5" fillId="0" borderId="9" xfId="5" applyFont="1" applyBorder="1" applyAlignment="1">
      <alignment horizontal="left" vertical="center"/>
    </xf>
    <xf numFmtId="0" fontId="5" fillId="0" borderId="2" xfId="5" applyFont="1" applyBorder="1" applyAlignment="1">
      <alignment horizontal="left" vertical="center"/>
    </xf>
    <xf numFmtId="0" fontId="5" fillId="0" borderId="10" xfId="5" applyFont="1" applyBorder="1" applyAlignment="1">
      <alignment horizontal="left" vertical="center"/>
    </xf>
    <xf numFmtId="0" fontId="5" fillId="4" borderId="12" xfId="5" applyFont="1" applyFill="1" applyBorder="1" applyAlignment="1">
      <alignment horizontal="left" vertical="center"/>
    </xf>
    <xf numFmtId="0" fontId="5" fillId="0" borderId="4" xfId="5" applyFont="1" applyBorder="1" applyAlignment="1">
      <alignment horizontal="left" vertical="center" shrinkToFit="1"/>
    </xf>
    <xf numFmtId="0" fontId="3" fillId="0" borderId="3" xfId="37" applyBorder="1" applyAlignment="1">
      <alignment shrinkToFit="1"/>
    </xf>
    <xf numFmtId="0" fontId="3" fillId="0" borderId="7" xfId="37" applyBorder="1" applyAlignment="1">
      <alignment shrinkToFit="1"/>
    </xf>
    <xf numFmtId="0" fontId="5" fillId="0" borderId="12" xfId="5" applyFont="1" applyBorder="1" applyAlignment="1">
      <alignment horizontal="left" vertical="center" indent="1"/>
    </xf>
    <xf numFmtId="0" fontId="5" fillId="0" borderId="4" xfId="5" applyFont="1" applyBorder="1" applyAlignment="1">
      <alignment horizontal="left" vertical="center" indent="1"/>
    </xf>
    <xf numFmtId="0" fontId="5" fillId="0" borderId="3" xfId="5" applyFont="1" applyBorder="1" applyAlignment="1">
      <alignment horizontal="left" vertical="center" indent="1"/>
    </xf>
    <xf numFmtId="0" fontId="5" fillId="0" borderId="7" xfId="5" applyFont="1" applyBorder="1" applyAlignment="1">
      <alignment horizontal="left" vertical="center" indent="1"/>
    </xf>
    <xf numFmtId="0" fontId="5" fillId="2" borderId="12" xfId="5" applyFont="1" applyFill="1" applyBorder="1" applyAlignment="1">
      <alignment horizontal="left" vertical="center"/>
    </xf>
    <xf numFmtId="0" fontId="5" fillId="4" borderId="12" xfId="5" applyFont="1" applyFill="1" applyBorder="1" applyAlignment="1">
      <alignment horizontal="left" vertical="center" shrinkToFit="1"/>
    </xf>
    <xf numFmtId="0" fontId="5" fillId="0" borderId="12" xfId="5" applyFont="1" applyBorder="1" applyAlignment="1">
      <alignment horizontal="left" vertical="center"/>
    </xf>
    <xf numFmtId="175" fontId="5" fillId="4" borderId="12" xfId="5" applyNumberFormat="1" applyFont="1" applyFill="1" applyBorder="1" applyAlignment="1">
      <alignment horizontal="left" vertical="center" shrinkToFit="1"/>
    </xf>
    <xf numFmtId="0" fontId="5" fillId="2" borderId="0" xfId="5" applyFont="1" applyFill="1" applyAlignment="1">
      <alignment horizontal="left" vertical="center"/>
    </xf>
    <xf numFmtId="38" fontId="7" fillId="2" borderId="12" xfId="6" applyNumberFormat="1" applyFont="1" applyFill="1" applyBorder="1" applyAlignment="1">
      <alignment horizontal="right" vertical="center" indent="1"/>
    </xf>
    <xf numFmtId="0" fontId="5" fillId="2" borderId="28" xfId="5" applyFont="1" applyFill="1" applyBorder="1" applyAlignment="1">
      <alignment horizontal="center" vertical="center"/>
    </xf>
    <xf numFmtId="0" fontId="5" fillId="2" borderId="56" xfId="5" applyFont="1" applyFill="1" applyBorder="1" applyAlignment="1">
      <alignment horizontal="center" vertical="center"/>
    </xf>
    <xf numFmtId="0" fontId="0" fillId="0" borderId="42" xfId="0" applyBorder="1" applyAlignment="1"/>
    <xf numFmtId="176" fontId="7" fillId="7" borderId="43" xfId="5" applyNumberFormat="1" applyFont="1" applyFill="1" applyBorder="1" applyAlignment="1">
      <alignment horizontal="right" vertical="center" indent="1"/>
    </xf>
    <xf numFmtId="0" fontId="0" fillId="0" borderId="45" xfId="0" applyBorder="1" applyAlignment="1"/>
    <xf numFmtId="0" fontId="0" fillId="0" borderId="57" xfId="0" applyBorder="1" applyAlignment="1"/>
    <xf numFmtId="38" fontId="7" fillId="2" borderId="34" xfId="6" applyNumberFormat="1" applyFont="1" applyFill="1" applyBorder="1" applyAlignment="1">
      <alignment horizontal="right" vertical="center" indent="1"/>
    </xf>
    <xf numFmtId="0" fontId="0" fillId="0" borderId="58" xfId="0" applyBorder="1" applyAlignment="1"/>
    <xf numFmtId="38" fontId="7" fillId="2" borderId="34" xfId="3" applyNumberFormat="1" applyFont="1" applyFill="1" applyBorder="1" applyAlignment="1">
      <alignment horizontal="right" vertical="center" indent="1"/>
    </xf>
    <xf numFmtId="38" fontId="5" fillId="4" borderId="12" xfId="5" applyNumberFormat="1" applyFont="1" applyFill="1" applyBorder="1" applyAlignment="1">
      <alignment horizontal="right" vertical="center" indent="1"/>
    </xf>
    <xf numFmtId="0" fontId="5" fillId="4" borderId="12" xfId="5" applyFont="1" applyFill="1" applyBorder="1" applyAlignment="1">
      <alignment horizontal="left" vertical="top" wrapText="1"/>
    </xf>
    <xf numFmtId="0" fontId="5" fillId="2" borderId="12" xfId="5" applyFont="1" applyFill="1" applyBorder="1" applyAlignment="1">
      <alignment horizontal="center" vertical="center"/>
    </xf>
    <xf numFmtId="38" fontId="5" fillId="4" borderId="12" xfId="6" applyNumberFormat="1" applyFont="1" applyFill="1" applyBorder="1" applyAlignment="1">
      <alignment vertical="center"/>
    </xf>
    <xf numFmtId="38" fontId="7" fillId="0" borderId="12" xfId="6" applyNumberFormat="1" applyFont="1" applyBorder="1" applyAlignment="1">
      <alignment horizontal="right" vertical="center" indent="1"/>
    </xf>
    <xf numFmtId="49" fontId="5" fillId="4" borderId="12" xfId="5" applyNumberFormat="1" applyFont="1" applyFill="1" applyBorder="1" applyAlignment="1">
      <alignment horizontal="center" vertical="center"/>
    </xf>
    <xf numFmtId="38" fontId="5" fillId="7" borderId="19" xfId="6" applyNumberFormat="1" applyFont="1" applyFill="1" applyBorder="1" applyAlignment="1">
      <alignment horizontal="right" vertical="center" indent="1"/>
    </xf>
    <xf numFmtId="0" fontId="0" fillId="0" borderId="16" xfId="0" applyBorder="1" applyAlignment="1"/>
    <xf numFmtId="0" fontId="0" fillId="0" borderId="17" xfId="0" applyBorder="1" applyAlignment="1"/>
    <xf numFmtId="38" fontId="5" fillId="0" borderId="0" xfId="6" applyNumberFormat="1" applyFont="1" applyAlignment="1">
      <alignment horizontal="center" vertical="center"/>
    </xf>
    <xf numFmtId="38" fontId="5" fillId="4" borderId="12" xfId="6" applyNumberFormat="1" applyFont="1" applyFill="1" applyBorder="1" applyAlignment="1">
      <alignment horizontal="right" vertical="center" indent="1"/>
    </xf>
    <xf numFmtId="38" fontId="5" fillId="0" borderId="12" xfId="6" applyNumberFormat="1" applyFont="1" applyBorder="1" applyAlignment="1">
      <alignment horizontal="right" vertical="center" indent="1"/>
    </xf>
    <xf numFmtId="38" fontId="5" fillId="4" borderId="12" xfId="6" applyNumberFormat="1" applyFont="1" applyFill="1" applyBorder="1" applyAlignment="1">
      <alignment horizontal="center" vertical="center"/>
    </xf>
    <xf numFmtId="0" fontId="5" fillId="0" borderId="12" xfId="5" applyFont="1" applyBorder="1" applyAlignment="1">
      <alignment horizontal="left" vertical="center" shrinkToFit="1"/>
    </xf>
    <xf numFmtId="49" fontId="5" fillId="4" borderId="12" xfId="5" applyNumberFormat="1" applyFont="1" applyFill="1" applyBorder="1" applyAlignment="1">
      <alignment horizontal="left" vertical="center" shrinkToFit="1"/>
    </xf>
    <xf numFmtId="0" fontId="5" fillId="0" borderId="12" xfId="0" applyFont="1" applyBorder="1" applyAlignment="1">
      <alignment horizontal="center" vertical="center"/>
    </xf>
    <xf numFmtId="0" fontId="5" fillId="4" borderId="12" xfId="0" applyFont="1" applyFill="1" applyBorder="1" applyAlignment="1">
      <alignment horizontal="center" vertical="center"/>
    </xf>
    <xf numFmtId="0" fontId="5" fillId="4" borderId="5" xfId="0" applyFont="1" applyFill="1" applyBorder="1" applyAlignment="1">
      <alignment horizontal="left" vertical="top"/>
    </xf>
    <xf numFmtId="0" fontId="5" fillId="4" borderId="6" xfId="0" applyFont="1" applyFill="1" applyBorder="1" applyAlignment="1">
      <alignment horizontal="left" vertical="top"/>
    </xf>
    <xf numFmtId="0" fontId="5" fillId="4" borderId="8" xfId="0" applyFont="1" applyFill="1" applyBorder="1" applyAlignment="1">
      <alignment horizontal="left" vertical="top"/>
    </xf>
    <xf numFmtId="0" fontId="5" fillId="4" borderId="9" xfId="0" applyFont="1" applyFill="1" applyBorder="1" applyAlignment="1">
      <alignment horizontal="left" vertical="top"/>
    </xf>
    <xf numFmtId="0" fontId="5" fillId="4" borderId="2" xfId="0" applyFont="1" applyFill="1" applyBorder="1" applyAlignment="1">
      <alignment horizontal="left" vertical="top"/>
    </xf>
    <xf numFmtId="0" fontId="5" fillId="4" borderId="10" xfId="0" applyFont="1" applyFill="1" applyBorder="1" applyAlignment="1">
      <alignment horizontal="left" vertical="top"/>
    </xf>
    <xf numFmtId="0" fontId="5" fillId="2" borderId="1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7" xfId="0" applyFont="1" applyFill="1" applyBorder="1" applyAlignment="1">
      <alignment horizontal="center" vertical="center"/>
    </xf>
    <xf numFmtId="0" fontId="5" fillId="0" borderId="0" xfId="0" applyFont="1" applyAlignment="1">
      <alignment horizontal="center" vertical="center"/>
    </xf>
    <xf numFmtId="0" fontId="5" fillId="4" borderId="4"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4" borderId="7" xfId="0" applyFont="1" applyFill="1" applyBorder="1" applyAlignment="1">
      <alignment horizontal="left" vertical="top" wrapText="1"/>
    </xf>
    <xf numFmtId="0" fontId="10" fillId="25" borderId="0" xfId="0" applyFont="1" applyFill="1" applyAlignment="1">
      <alignment horizontal="left" vertical="center" wrapText="1"/>
    </xf>
    <xf numFmtId="0" fontId="5" fillId="2" borderId="0" xfId="0" applyFont="1" applyFill="1" applyAlignment="1">
      <alignment horizontal="left" vertical="center" wrapText="1"/>
    </xf>
    <xf numFmtId="0" fontId="83" fillId="2" borderId="0" xfId="0" applyFont="1" applyFill="1" applyAlignment="1">
      <alignment horizontal="left" vertical="center" wrapText="1"/>
    </xf>
    <xf numFmtId="0" fontId="5" fillId="0" borderId="0" xfId="0" applyFont="1" applyAlignment="1">
      <alignment horizontal="left" vertical="center" wrapText="1"/>
    </xf>
    <xf numFmtId="0" fontId="5" fillId="4" borderId="12" xfId="0" applyFont="1" applyFill="1" applyBorder="1" applyAlignment="1">
      <alignment horizontal="left" vertical="top" wrapText="1"/>
    </xf>
    <xf numFmtId="0" fontId="9" fillId="3" borderId="1" xfId="0" quotePrefix="1" applyFont="1" applyFill="1" applyBorder="1" applyAlignment="1">
      <alignment horizontal="center" vertical="center"/>
    </xf>
    <xf numFmtId="0" fontId="0" fillId="0" borderId="1" xfId="0" applyBorder="1">
      <alignment vertical="center"/>
    </xf>
    <xf numFmtId="0" fontId="9" fillId="3" borderId="1" xfId="0" applyFont="1" applyFill="1" applyBorder="1" applyAlignment="1">
      <alignment horizontal="left" vertical="center" wrapText="1"/>
    </xf>
    <xf numFmtId="0" fontId="10" fillId="24" borderId="0" xfId="0" applyFont="1" applyFill="1" applyAlignment="1">
      <alignment horizontal="center" vertical="center" wrapText="1"/>
    </xf>
    <xf numFmtId="0" fontId="5" fillId="0" borderId="0" xfId="0" applyFont="1" applyAlignment="1">
      <alignment horizontal="left" vertical="center"/>
    </xf>
    <xf numFmtId="172" fontId="5" fillId="4" borderId="12" xfId="2" applyNumberFormat="1" applyFont="1" applyFill="1" applyBorder="1" applyAlignment="1">
      <alignment horizontal="right" vertical="center" shrinkToFit="1"/>
    </xf>
    <xf numFmtId="0" fontId="5" fillId="21" borderId="4" xfId="0" applyFont="1" applyFill="1" applyBorder="1" applyAlignment="1">
      <alignment horizontal="center"/>
    </xf>
    <xf numFmtId="0" fontId="5" fillId="21" borderId="3" xfId="0" applyFont="1" applyFill="1" applyBorder="1" applyAlignment="1">
      <alignment horizontal="center"/>
    </xf>
    <xf numFmtId="0" fontId="5" fillId="21" borderId="7" xfId="0" applyFont="1" applyFill="1" applyBorder="1" applyAlignment="1">
      <alignment horizontal="center"/>
    </xf>
    <xf numFmtId="0" fontId="9" fillId="3" borderId="1" xfId="0" applyFont="1" applyFill="1" applyBorder="1" applyAlignment="1">
      <alignment horizontal="center" vertical="center"/>
    </xf>
    <xf numFmtId="0" fontId="5" fillId="0" borderId="4" xfId="0" applyFont="1" applyBorder="1">
      <alignment vertical="center"/>
    </xf>
    <xf numFmtId="0" fontId="5" fillId="0" borderId="3" xfId="0" applyFont="1" applyBorder="1">
      <alignment vertical="center"/>
    </xf>
    <xf numFmtId="0" fontId="5" fillId="0" borderId="7" xfId="0" applyFont="1" applyBorder="1">
      <alignment vertical="center"/>
    </xf>
    <xf numFmtId="172" fontId="5" fillId="4" borderId="5" xfId="46" applyNumberFormat="1" applyFont="1" applyFill="1" applyBorder="1" applyAlignment="1">
      <alignment horizontal="right" vertical="center" shrinkToFit="1"/>
    </xf>
    <xf numFmtId="172" fontId="5" fillId="4" borderId="6" xfId="46" applyNumberFormat="1" applyFont="1" applyFill="1" applyBorder="1" applyAlignment="1">
      <alignment horizontal="right" vertical="center" shrinkToFit="1"/>
    </xf>
    <xf numFmtId="172" fontId="5" fillId="4" borderId="8" xfId="46" applyNumberFormat="1" applyFont="1" applyFill="1" applyBorder="1" applyAlignment="1">
      <alignment horizontal="right" vertical="center" shrinkToFit="1"/>
    </xf>
    <xf numFmtId="172" fontId="5" fillId="4" borderId="9" xfId="46" applyNumberFormat="1" applyFont="1" applyFill="1" applyBorder="1" applyAlignment="1">
      <alignment horizontal="right" vertical="center" shrinkToFit="1"/>
    </xf>
    <xf numFmtId="172" fontId="5" fillId="4" borderId="2" xfId="46" applyNumberFormat="1" applyFont="1" applyFill="1" applyBorder="1" applyAlignment="1">
      <alignment horizontal="right" vertical="center" shrinkToFit="1"/>
    </xf>
    <xf numFmtId="172" fontId="5" fillId="4" borderId="10" xfId="46" applyNumberFormat="1" applyFont="1" applyFill="1" applyBorder="1" applyAlignment="1">
      <alignment horizontal="right" vertical="center" shrinkToFit="1"/>
    </xf>
    <xf numFmtId="0" fontId="5" fillId="2" borderId="4"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1" borderId="4" xfId="0" applyFont="1" applyFill="1" applyBorder="1">
      <alignment vertical="center"/>
    </xf>
    <xf numFmtId="0" fontId="0" fillId="21" borderId="3" xfId="0" applyFill="1" applyBorder="1">
      <alignment vertical="center"/>
    </xf>
    <xf numFmtId="0" fontId="0" fillId="21" borderId="7" xfId="0" applyFill="1" applyBorder="1">
      <alignment vertical="center"/>
    </xf>
    <xf numFmtId="0" fontId="5" fillId="2" borderId="4" xfId="0" applyFont="1" applyFill="1" applyBorder="1" applyAlignment="1">
      <alignment vertical="center" wrapText="1"/>
    </xf>
    <xf numFmtId="0" fontId="5" fillId="2" borderId="3" xfId="0" applyFont="1" applyFill="1" applyBorder="1">
      <alignment vertical="center"/>
    </xf>
    <xf numFmtId="0" fontId="5" fillId="2" borderId="7" xfId="0" applyFont="1" applyFill="1" applyBorder="1">
      <alignment vertical="center"/>
    </xf>
    <xf numFmtId="0" fontId="5" fillId="2" borderId="3" xfId="0" applyFont="1" applyFill="1" applyBorder="1" applyAlignment="1">
      <alignment horizontal="left" vertical="center"/>
    </xf>
    <xf numFmtId="0" fontId="5" fillId="2" borderId="7" xfId="0" applyFont="1" applyFill="1" applyBorder="1" applyAlignment="1">
      <alignment horizontal="left" vertical="center"/>
    </xf>
    <xf numFmtId="0" fontId="5" fillId="2" borderId="3" xfId="0" applyFont="1" applyFill="1" applyBorder="1" applyAlignment="1">
      <alignment vertical="center" wrapText="1"/>
    </xf>
    <xf numFmtId="0" fontId="5" fillId="2" borderId="7" xfId="0" applyFont="1" applyFill="1" applyBorder="1" applyAlignment="1">
      <alignment vertical="center" wrapText="1"/>
    </xf>
    <xf numFmtId="49" fontId="5" fillId="4" borderId="2" xfId="0" applyNumberFormat="1" applyFont="1" applyFill="1" applyBorder="1" applyAlignment="1">
      <alignment horizontal="center" vertical="top" wrapText="1"/>
    </xf>
    <xf numFmtId="0" fontId="5" fillId="4" borderId="5" xfId="0" applyFont="1" applyFill="1" applyBorder="1" applyAlignment="1">
      <alignment horizontal="left" vertical="top" wrapText="1"/>
    </xf>
    <xf numFmtId="0" fontId="5" fillId="4" borderId="6"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11" xfId="0" applyFont="1" applyFill="1" applyBorder="1" applyAlignment="1">
      <alignment horizontal="left" vertical="top" wrapText="1"/>
    </xf>
    <xf numFmtId="0" fontId="5" fillId="4" borderId="0" xfId="0" applyFont="1" applyFill="1" applyAlignment="1">
      <alignment horizontal="left" vertical="top" wrapText="1"/>
    </xf>
    <xf numFmtId="0" fontId="5" fillId="4" borderId="13" xfId="0" applyFont="1" applyFill="1" applyBorder="1" applyAlignment="1">
      <alignment horizontal="left" vertical="top" wrapText="1"/>
    </xf>
    <xf numFmtId="0" fontId="5" fillId="4" borderId="9"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10" xfId="0" applyFont="1" applyFill="1" applyBorder="1" applyAlignment="1">
      <alignment horizontal="left" vertical="top" wrapText="1"/>
    </xf>
    <xf numFmtId="0" fontId="5" fillId="4" borderId="2" xfId="0" applyFont="1" applyFill="1" applyBorder="1" applyAlignment="1">
      <alignment horizontal="center"/>
    </xf>
    <xf numFmtId="0" fontId="5" fillId="2" borderId="0" xfId="0" applyFont="1" applyFill="1" applyAlignment="1">
      <alignment horizontal="left" vertical="center"/>
    </xf>
    <xf numFmtId="0" fontId="5" fillId="2" borderId="0" xfId="0" applyFont="1" applyFill="1" applyAlignment="1">
      <alignment horizontal="left"/>
    </xf>
    <xf numFmtId="176" fontId="5" fillId="4" borderId="4" xfId="0" applyNumberFormat="1" applyFont="1" applyFill="1" applyBorder="1" applyAlignment="1">
      <alignment horizontal="center" vertical="center"/>
    </xf>
    <xf numFmtId="176" fontId="5" fillId="4" borderId="3" xfId="0" applyNumberFormat="1" applyFont="1" applyFill="1" applyBorder="1" applyAlignment="1">
      <alignment horizontal="center" vertical="center"/>
    </xf>
    <xf numFmtId="176" fontId="5" fillId="4" borderId="7" xfId="0" applyNumberFormat="1"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12" xfId="0" applyFont="1" applyFill="1" applyBorder="1" applyAlignment="1">
      <alignment horizontal="left" vertical="center" indent="1"/>
    </xf>
    <xf numFmtId="49" fontId="5" fillId="4" borderId="4"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49" fontId="5" fillId="4" borderId="7" xfId="0" applyNumberFormat="1" applyFont="1" applyFill="1" applyBorder="1" applyAlignment="1">
      <alignment horizontal="center" vertical="center"/>
    </xf>
    <xf numFmtId="0" fontId="5" fillId="0" borderId="4" xfId="0" applyFont="1" applyBorder="1" applyAlignment="1">
      <alignment horizontal="center" vertical="center" wrapText="1" shrinkToFit="1"/>
    </xf>
    <xf numFmtId="0" fontId="5" fillId="0" borderId="3" xfId="0" applyFont="1" applyBorder="1" applyAlignment="1">
      <alignment horizontal="center" vertical="center" wrapText="1" shrinkToFit="1"/>
    </xf>
    <xf numFmtId="0" fontId="5" fillId="0" borderId="7" xfId="0" applyFont="1" applyBorder="1" applyAlignment="1">
      <alignment horizontal="center" vertical="center" wrapText="1" shrinkToFit="1"/>
    </xf>
    <xf numFmtId="0" fontId="5" fillId="0" borderId="3" xfId="0" applyFont="1" applyBorder="1" applyAlignment="1">
      <alignment horizontal="center" vertical="center" shrinkToFit="1"/>
    </xf>
    <xf numFmtId="0" fontId="5" fillId="0" borderId="7" xfId="0" applyFont="1" applyBorder="1" applyAlignment="1">
      <alignment horizontal="center" vertical="center" shrinkToFit="1"/>
    </xf>
    <xf numFmtId="0" fontId="5" fillId="0" borderId="12" xfId="0" applyFont="1" applyBorder="1" applyAlignment="1">
      <alignment vertical="center" shrinkToFit="1"/>
    </xf>
    <xf numFmtId="0" fontId="6" fillId="0" borderId="12" xfId="0" applyFont="1" applyBorder="1" applyAlignment="1">
      <alignment vertical="center" wrapText="1" shrinkToFit="1"/>
    </xf>
    <xf numFmtId="0" fontId="6" fillId="0" borderId="12" xfId="0" applyFont="1" applyBorder="1" applyAlignment="1">
      <alignment vertical="center" shrinkToFit="1"/>
    </xf>
    <xf numFmtId="0" fontId="5" fillId="2" borderId="4" xfId="0" applyFont="1" applyFill="1" applyBorder="1" applyAlignment="1">
      <alignment horizontal="left" vertical="center"/>
    </xf>
    <xf numFmtId="0" fontId="5" fillId="4" borderId="12" xfId="0" applyFont="1" applyFill="1" applyBorder="1" applyAlignment="1">
      <alignment horizontal="left" vertical="center" shrinkToFit="1"/>
    </xf>
    <xf numFmtId="0" fontId="5" fillId="4" borderId="14" xfId="0" applyFont="1" applyFill="1" applyBorder="1" applyAlignment="1">
      <alignment horizontal="left" vertical="center" shrinkToFit="1"/>
    </xf>
    <xf numFmtId="0" fontId="5" fillId="0" borderId="12" xfId="0" applyFont="1" applyBorder="1">
      <alignment vertical="center"/>
    </xf>
    <xf numFmtId="14" fontId="5" fillId="4" borderId="12" xfId="0" applyNumberFormat="1" applyFont="1" applyFill="1" applyBorder="1" applyAlignment="1">
      <alignment horizontal="left" vertical="center" shrinkToFi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14" fontId="75" fillId="4" borderId="60" xfId="42" applyNumberFormat="1" applyFont="1" applyFill="1" applyBorder="1" applyAlignment="1">
      <alignment horizontal="center" vertical="center" shrinkToFit="1"/>
    </xf>
    <xf numFmtId="14" fontId="75" fillId="4" borderId="15" xfId="42" applyNumberFormat="1" applyFont="1" applyFill="1" applyBorder="1" applyAlignment="1">
      <alignment horizontal="center" vertical="center" shrinkToFit="1"/>
    </xf>
    <xf numFmtId="14" fontId="75" fillId="4" borderId="18" xfId="42" applyNumberFormat="1" applyFont="1" applyFill="1" applyBorder="1" applyAlignment="1">
      <alignment horizontal="center" vertical="center" shrinkToFit="1"/>
    </xf>
    <xf numFmtId="14" fontId="75" fillId="4" borderId="23" xfId="42" applyNumberFormat="1" applyFont="1" applyFill="1" applyBorder="1" applyAlignment="1">
      <alignment horizontal="center" vertical="center" shrinkToFit="1"/>
    </xf>
    <xf numFmtId="14" fontId="75" fillId="4" borderId="1" xfId="42" applyNumberFormat="1" applyFont="1" applyFill="1" applyBorder="1" applyAlignment="1">
      <alignment horizontal="center" vertical="center" shrinkToFit="1"/>
    </xf>
    <xf numFmtId="14" fontId="75" fillId="4" borderId="24" xfId="42" applyNumberFormat="1" applyFont="1" applyFill="1" applyBorder="1" applyAlignment="1">
      <alignment horizontal="center" vertical="center" shrinkToFit="1"/>
    </xf>
    <xf numFmtId="14" fontId="18" fillId="4" borderId="0" xfId="43" applyNumberFormat="1" applyFont="1" applyFill="1" applyAlignment="1" applyProtection="1">
      <alignment horizontal="center"/>
      <protection locked="0"/>
    </xf>
    <xf numFmtId="0" fontId="17" fillId="6" borderId="60" xfId="43" applyFont="1" applyFill="1" applyBorder="1" applyAlignment="1">
      <alignment horizontal="center" vertical="center" shrinkToFit="1"/>
    </xf>
    <xf numFmtId="0" fontId="17" fillId="6" borderId="15" xfId="43" applyFont="1" applyFill="1" applyBorder="1" applyAlignment="1">
      <alignment horizontal="center" vertical="center" shrinkToFit="1"/>
    </xf>
    <xf numFmtId="0" fontId="17" fillId="6" borderId="18" xfId="43" applyFont="1" applyFill="1" applyBorder="1" applyAlignment="1">
      <alignment horizontal="center" vertical="center" shrinkToFit="1"/>
    </xf>
    <xf numFmtId="0" fontId="18" fillId="0" borderId="23" xfId="42" applyFont="1" applyBorder="1" applyAlignment="1">
      <alignment shrinkToFit="1"/>
    </xf>
    <xf numFmtId="0" fontId="18" fillId="0" borderId="1" xfId="42" applyFont="1" applyBorder="1" applyAlignment="1">
      <alignment shrinkToFit="1"/>
    </xf>
    <xf numFmtId="0" fontId="18" fillId="0" borderId="24" xfId="42" applyFont="1" applyBorder="1" applyAlignment="1">
      <alignment shrinkToFit="1"/>
    </xf>
    <xf numFmtId="0" fontId="17" fillId="4" borderId="19" xfId="43" applyFont="1" applyFill="1" applyBorder="1" applyAlignment="1" applyProtection="1">
      <alignment horizontal="center" vertical="center"/>
      <protection locked="0"/>
    </xf>
    <xf numFmtId="0" fontId="18" fillId="4" borderId="19" xfId="42" applyFont="1" applyFill="1" applyBorder="1"/>
    <xf numFmtId="0" fontId="17" fillId="6" borderId="60" xfId="43" applyFont="1" applyFill="1" applyBorder="1" applyAlignment="1">
      <alignment horizontal="center" vertical="center" wrapText="1"/>
    </xf>
    <xf numFmtId="0" fontId="17" fillId="6" borderId="15" xfId="43" applyFont="1" applyFill="1" applyBorder="1" applyAlignment="1">
      <alignment horizontal="center" vertical="center" wrapText="1"/>
    </xf>
    <xf numFmtId="0" fontId="17" fillId="6" borderId="18" xfId="43" applyFont="1" applyFill="1" applyBorder="1" applyAlignment="1">
      <alignment horizontal="center" vertical="center" wrapText="1"/>
    </xf>
    <xf numFmtId="0" fontId="18" fillId="0" borderId="23" xfId="42" applyFont="1" applyBorder="1" applyAlignment="1">
      <alignment wrapText="1"/>
    </xf>
    <xf numFmtId="0" fontId="18" fillId="0" borderId="1" xfId="42" applyFont="1" applyBorder="1" applyAlignment="1">
      <alignment wrapText="1"/>
    </xf>
    <xf numFmtId="0" fontId="18" fillId="0" borderId="24" xfId="42" applyFont="1" applyBorder="1" applyAlignment="1">
      <alignment wrapText="1"/>
    </xf>
    <xf numFmtId="0" fontId="18" fillId="0" borderId="77" xfId="43" applyFont="1" applyBorder="1" applyAlignment="1">
      <alignment horizontal="center" vertical="center"/>
    </xf>
    <xf numFmtId="0" fontId="18" fillId="0" borderId="102" xfId="43" applyFont="1" applyBorder="1" applyAlignment="1">
      <alignment horizontal="center" vertical="center"/>
    </xf>
    <xf numFmtId="0" fontId="18" fillId="0" borderId="103" xfId="43" applyFont="1" applyBorder="1" applyAlignment="1">
      <alignment horizontal="center" vertical="center"/>
    </xf>
    <xf numFmtId="0" fontId="18" fillId="8" borderId="0" xfId="43" applyFont="1" applyFill="1" applyAlignment="1">
      <alignment horizontal="center" vertical="center"/>
    </xf>
    <xf numFmtId="0" fontId="18" fillId="8" borderId="0" xfId="42" applyFont="1" applyFill="1"/>
    <xf numFmtId="0" fontId="18" fillId="0" borderId="78" xfId="43" applyFont="1" applyBorder="1"/>
    <xf numFmtId="0" fontId="18" fillId="0" borderId="104" xfId="43" applyFont="1" applyBorder="1"/>
    <xf numFmtId="0" fontId="18" fillId="0" borderId="105" xfId="43" applyFont="1" applyBorder="1"/>
    <xf numFmtId="0" fontId="18" fillId="0" borderId="79" xfId="43" applyFont="1" applyBorder="1"/>
    <xf numFmtId="0" fontId="18" fillId="0" borderId="106" xfId="43" applyFont="1" applyBorder="1"/>
    <xf numFmtId="0" fontId="18" fillId="0" borderId="107" xfId="43" applyFont="1" applyBorder="1"/>
    <xf numFmtId="0" fontId="18" fillId="8" borderId="0" xfId="43" applyFont="1" applyFill="1"/>
    <xf numFmtId="0" fontId="18" fillId="0" borderId="15" xfId="42" applyFont="1" applyBorder="1" applyAlignment="1">
      <alignment shrinkToFit="1"/>
    </xf>
    <xf numFmtId="0" fontId="18" fillId="0" borderId="18" xfId="42" applyFont="1" applyBorder="1" applyAlignment="1">
      <alignment shrinkToFit="1"/>
    </xf>
    <xf numFmtId="0" fontId="75" fillId="2" borderId="19" xfId="42" applyFont="1" applyFill="1" applyBorder="1" applyAlignment="1">
      <alignment horizontal="center" vertical="center" wrapText="1" shrinkToFit="1"/>
    </xf>
    <xf numFmtId="0" fontId="76" fillId="4" borderId="19" xfId="42" applyFont="1" applyFill="1" applyBorder="1" applyAlignment="1">
      <alignment horizontal="center" vertical="center" shrinkToFit="1"/>
    </xf>
    <xf numFmtId="0" fontId="77" fillId="0" borderId="19" xfId="42" applyFont="1" applyBorder="1" applyAlignment="1">
      <alignment horizontal="center" vertical="center" wrapText="1" shrinkToFit="1"/>
    </xf>
    <xf numFmtId="0" fontId="17" fillId="5" borderId="19" xfId="42" applyFont="1" applyFill="1" applyBorder="1" applyAlignment="1">
      <alignment horizontal="center" vertical="center"/>
    </xf>
    <xf numFmtId="0" fontId="18" fillId="0" borderId="19" xfId="42" applyFont="1" applyBorder="1" applyAlignment="1">
      <alignment vertical="center"/>
    </xf>
    <xf numFmtId="0" fontId="18" fillId="6" borderId="19" xfId="42" applyFont="1" applyFill="1" applyBorder="1" applyAlignment="1">
      <alignment horizontal="left" vertical="center"/>
    </xf>
    <xf numFmtId="0" fontId="78" fillId="0" borderId="0" xfId="42" applyFont="1" applyAlignment="1">
      <alignment horizontal="left" vertical="center" wrapText="1"/>
    </xf>
    <xf numFmtId="0" fontId="17" fillId="6" borderId="19" xfId="42" applyFont="1" applyFill="1" applyBorder="1" applyAlignment="1">
      <alignment horizontal="center" vertical="center" wrapText="1"/>
    </xf>
    <xf numFmtId="0" fontId="79" fillId="6" borderId="19" xfId="42" applyFont="1" applyFill="1" applyBorder="1" applyAlignment="1">
      <alignment horizontal="center" vertical="center" wrapText="1"/>
    </xf>
    <xf numFmtId="0" fontId="79" fillId="6" borderId="19" xfId="42" applyFont="1" applyFill="1" applyBorder="1" applyAlignment="1">
      <alignment horizontal="center" vertical="center"/>
    </xf>
    <xf numFmtId="0" fontId="18" fillId="0" borderId="19" xfId="42" applyFont="1" applyBorder="1" applyAlignment="1">
      <alignment horizontal="center" vertical="center" wrapText="1"/>
    </xf>
    <xf numFmtId="0" fontId="79" fillId="0" borderId="19" xfId="42" applyFont="1" applyBorder="1" applyAlignment="1">
      <alignment horizontal="left" vertical="center" wrapText="1"/>
    </xf>
    <xf numFmtId="0" fontId="79" fillId="0" borderId="19" xfId="42" applyFont="1" applyBorder="1" applyAlignment="1">
      <alignment horizontal="center" vertical="center" wrapText="1"/>
    </xf>
    <xf numFmtId="0" fontId="79" fillId="4" borderId="66" xfId="42" applyFont="1" applyFill="1" applyBorder="1" applyAlignment="1">
      <alignment horizontal="center" vertical="center" wrapText="1"/>
    </xf>
    <xf numFmtId="0" fontId="79" fillId="4" borderId="16" xfId="42" applyFont="1" applyFill="1" applyBorder="1" applyAlignment="1">
      <alignment horizontal="center" vertical="center" wrapText="1"/>
    </xf>
    <xf numFmtId="0" fontId="79" fillId="4" borderId="17" xfId="42" applyFont="1" applyFill="1" applyBorder="1" applyAlignment="1">
      <alignment horizontal="center" vertical="center" wrapText="1"/>
    </xf>
    <xf numFmtId="0" fontId="17" fillId="0" borderId="19" xfId="42" quotePrefix="1" applyFont="1" applyBorder="1" applyAlignment="1">
      <alignment horizontal="center" vertical="center" wrapText="1"/>
    </xf>
    <xf numFmtId="0" fontId="17" fillId="0" borderId="19" xfId="42" applyFont="1" applyBorder="1" applyAlignment="1">
      <alignment horizontal="center" vertical="center" wrapText="1"/>
    </xf>
    <xf numFmtId="0" fontId="17" fillId="2" borderId="19" xfId="42" applyFont="1" applyFill="1" applyBorder="1" applyAlignment="1">
      <alignment horizontal="center" vertical="center"/>
    </xf>
    <xf numFmtId="0" fontId="18" fillId="2" borderId="19" xfId="42" applyFont="1" applyFill="1" applyBorder="1" applyAlignment="1">
      <alignment vertical="center"/>
    </xf>
    <xf numFmtId="0" fontId="17" fillId="6" borderId="66" xfId="42" applyFont="1" applyFill="1" applyBorder="1" applyAlignment="1">
      <alignment horizontal="center" vertical="center" wrapText="1"/>
    </xf>
    <xf numFmtId="0" fontId="17" fillId="6" borderId="16" xfId="42" applyFont="1" applyFill="1" applyBorder="1" applyAlignment="1">
      <alignment horizontal="center" vertical="center" wrapText="1"/>
    </xf>
    <xf numFmtId="0" fontId="17" fillId="6" borderId="17" xfId="42" applyFont="1" applyFill="1" applyBorder="1" applyAlignment="1">
      <alignment horizontal="center" vertical="center" wrapText="1"/>
    </xf>
    <xf numFmtId="0" fontId="18" fillId="6" borderId="19" xfId="42" applyFont="1" applyFill="1" applyBorder="1" applyAlignment="1">
      <alignment horizontal="left" vertical="center" wrapText="1"/>
    </xf>
    <xf numFmtId="0" fontId="18" fillId="0" borderId="0" xfId="42" applyFont="1" applyAlignment="1">
      <alignment horizontal="left" vertical="center" wrapText="1"/>
    </xf>
    <xf numFmtId="0" fontId="18" fillId="6" borderId="66" xfId="42" applyFont="1" applyFill="1" applyBorder="1" applyAlignment="1">
      <alignment horizontal="left" vertical="center"/>
    </xf>
    <xf numFmtId="0" fontId="18" fillId="6" borderId="16" xfId="42" applyFont="1" applyFill="1" applyBorder="1" applyAlignment="1">
      <alignment horizontal="left" vertical="center"/>
    </xf>
    <xf numFmtId="0" fontId="18" fillId="6" borderId="17" xfId="42" applyFont="1" applyFill="1" applyBorder="1" applyAlignment="1">
      <alignment horizontal="left" vertical="center"/>
    </xf>
    <xf numFmtId="0" fontId="18" fillId="2" borderId="20" xfId="42" applyFont="1" applyFill="1" applyBorder="1" applyAlignment="1">
      <alignment horizontal="left" vertical="center" wrapText="1"/>
    </xf>
    <xf numFmtId="0" fontId="18" fillId="2" borderId="0" xfId="42" applyFont="1" applyFill="1" applyAlignment="1">
      <alignment horizontal="left" vertical="center"/>
    </xf>
    <xf numFmtId="0" fontId="18" fillId="0" borderId="66" xfId="42" applyFont="1" applyBorder="1" applyAlignment="1">
      <alignment horizontal="center" vertical="center" wrapText="1"/>
    </xf>
    <xf numFmtId="0" fontId="18" fillId="0" borderId="16" xfId="42" applyFont="1" applyBorder="1" applyAlignment="1">
      <alignment horizontal="center" vertical="center" wrapText="1"/>
    </xf>
    <xf numFmtId="0" fontId="18" fillId="0" borderId="17" xfId="42" applyFont="1" applyBorder="1" applyAlignment="1">
      <alignment horizontal="center" vertical="center" wrapText="1"/>
    </xf>
    <xf numFmtId="0" fontId="78" fillId="0" borderId="66" xfId="42" applyFont="1" applyBorder="1" applyAlignment="1">
      <alignment horizontal="left" vertical="center" wrapText="1"/>
    </xf>
    <xf numFmtId="0" fontId="18" fillId="0" borderId="16" xfId="42" applyFont="1" applyBorder="1" applyAlignment="1">
      <alignment horizontal="left" vertical="center" wrapText="1"/>
    </xf>
    <xf numFmtId="0" fontId="18" fillId="0" borderId="17" xfId="42" applyFont="1" applyBorder="1" applyAlignment="1">
      <alignment horizontal="left" vertical="center" wrapText="1"/>
    </xf>
    <xf numFmtId="0" fontId="17" fillId="4" borderId="19" xfId="42" applyFont="1" applyFill="1" applyBorder="1" applyAlignment="1">
      <alignment horizontal="center" vertical="center" wrapText="1"/>
    </xf>
    <xf numFmtId="0" fontId="18" fillId="0" borderId="66" xfId="42" applyFont="1" applyBorder="1" applyAlignment="1">
      <alignment horizontal="left" vertical="center" wrapText="1"/>
    </xf>
    <xf numFmtId="0" fontId="75" fillId="0" borderId="15" xfId="42" applyFont="1" applyBorder="1" applyAlignment="1">
      <alignment horizontal="left" vertical="top" wrapText="1"/>
    </xf>
    <xf numFmtId="0" fontId="75" fillId="0" borderId="0" xfId="42" applyFont="1" applyAlignment="1">
      <alignment horizontal="left" vertical="top" wrapText="1"/>
    </xf>
    <xf numFmtId="0" fontId="17" fillId="2" borderId="1" xfId="42" applyFont="1" applyFill="1" applyBorder="1" applyAlignment="1">
      <alignment wrapText="1" shrinkToFit="1"/>
    </xf>
    <xf numFmtId="0" fontId="80" fillId="0" borderId="1" xfId="0" applyFont="1" applyBorder="1" applyAlignment="1">
      <alignment vertical="center" wrapText="1" shrinkToFit="1"/>
    </xf>
    <xf numFmtId="0" fontId="17" fillId="4" borderId="60" xfId="42" applyFont="1" applyFill="1" applyBorder="1" applyAlignment="1">
      <alignment horizontal="center" wrapText="1"/>
    </xf>
    <xf numFmtId="0" fontId="17" fillId="4" borderId="15" xfId="42" applyFont="1" applyFill="1" applyBorder="1" applyAlignment="1">
      <alignment horizontal="center" wrapText="1"/>
    </xf>
    <xf numFmtId="0" fontId="17" fillId="4" borderId="18" xfId="42" applyFont="1" applyFill="1" applyBorder="1" applyAlignment="1">
      <alignment horizontal="center" wrapText="1"/>
    </xf>
    <xf numFmtId="0" fontId="17" fillId="4" borderId="20" xfId="42" applyFont="1" applyFill="1" applyBorder="1" applyAlignment="1">
      <alignment horizontal="center" wrapText="1"/>
    </xf>
    <xf numFmtId="0" fontId="17" fillId="4" borderId="0" xfId="42" applyFont="1" applyFill="1" applyAlignment="1">
      <alignment horizontal="center" wrapText="1"/>
    </xf>
    <xf numFmtId="0" fontId="17" fillId="4" borderId="21" xfId="42" applyFont="1" applyFill="1" applyBorder="1" applyAlignment="1">
      <alignment horizontal="center" wrapText="1"/>
    </xf>
    <xf numFmtId="0" fontId="18" fillId="4" borderId="23" xfId="42" applyFont="1" applyFill="1" applyBorder="1" applyAlignment="1">
      <alignment wrapText="1"/>
    </xf>
    <xf numFmtId="0" fontId="18" fillId="4" borderId="1" xfId="42" applyFont="1" applyFill="1" applyBorder="1" applyAlignment="1">
      <alignment wrapText="1"/>
    </xf>
    <xf numFmtId="0" fontId="18" fillId="4" borderId="24" xfId="42" applyFont="1" applyFill="1" applyBorder="1" applyAlignment="1">
      <alignment wrapText="1"/>
    </xf>
    <xf numFmtId="0" fontId="81" fillId="2" borderId="1" xfId="42" applyFont="1" applyFill="1" applyBorder="1" applyAlignment="1">
      <alignment horizontal="left"/>
    </xf>
    <xf numFmtId="0" fontId="17" fillId="21" borderId="60" xfId="42" applyFont="1" applyFill="1" applyBorder="1" applyAlignment="1">
      <alignment horizontal="left" vertical="top"/>
    </xf>
    <xf numFmtId="0" fontId="17" fillId="21" borderId="15" xfId="42" applyFont="1" applyFill="1" applyBorder="1" applyAlignment="1">
      <alignment horizontal="left" vertical="top"/>
    </xf>
    <xf numFmtId="0" fontId="17" fillId="21" borderId="18" xfId="42" applyFont="1" applyFill="1" applyBorder="1" applyAlignment="1">
      <alignment horizontal="left" vertical="top"/>
    </xf>
    <xf numFmtId="0" fontId="17" fillId="21" borderId="20" xfId="42" applyFont="1" applyFill="1" applyBorder="1" applyAlignment="1">
      <alignment horizontal="left" vertical="top"/>
    </xf>
    <xf numFmtId="0" fontId="17" fillId="21" borderId="0" xfId="42" applyFont="1" applyFill="1" applyAlignment="1">
      <alignment horizontal="left" vertical="top"/>
    </xf>
    <xf numFmtId="0" fontId="17" fillId="21" borderId="21" xfId="42" applyFont="1" applyFill="1" applyBorder="1" applyAlignment="1">
      <alignment horizontal="left" vertical="top"/>
    </xf>
    <xf numFmtId="0" fontId="17" fillId="21" borderId="23" xfId="42" applyFont="1" applyFill="1" applyBorder="1" applyAlignment="1">
      <alignment horizontal="left" vertical="top"/>
    </xf>
    <xf numFmtId="0" fontId="17" fillId="21" borderId="1" xfId="42" applyFont="1" applyFill="1" applyBorder="1" applyAlignment="1">
      <alignment horizontal="left" vertical="top"/>
    </xf>
    <xf numFmtId="0" fontId="17" fillId="21" borderId="24" xfId="42" applyFont="1" applyFill="1" applyBorder="1" applyAlignment="1">
      <alignment horizontal="left" vertical="top"/>
    </xf>
    <xf numFmtId="0" fontId="17" fillId="22" borderId="66" xfId="44" applyFont="1" applyFill="1" applyBorder="1" applyAlignment="1">
      <alignment horizontal="center" vertical="center"/>
    </xf>
    <xf numFmtId="0" fontId="17" fillId="22" borderId="16" xfId="44" applyFont="1" applyFill="1" applyBorder="1" applyAlignment="1">
      <alignment horizontal="center" vertical="center"/>
    </xf>
    <xf numFmtId="0" fontId="17" fillId="22" borderId="17" xfId="44" applyFont="1" applyFill="1" applyBorder="1" applyAlignment="1">
      <alignment horizontal="center" vertical="center"/>
    </xf>
    <xf numFmtId="0" fontId="75" fillId="6" borderId="60" xfId="44" applyFont="1" applyFill="1" applyBorder="1" applyAlignment="1">
      <alignment horizontal="center" vertical="center" wrapText="1"/>
    </xf>
    <xf numFmtId="0" fontId="80" fillId="0" borderId="15" xfId="45" applyFont="1" applyBorder="1" applyAlignment="1">
      <alignment horizontal="center" vertical="center" wrapText="1"/>
    </xf>
    <xf numFmtId="0" fontId="80" fillId="0" borderId="18" xfId="45" applyFont="1" applyBorder="1" applyAlignment="1">
      <alignment horizontal="center" vertical="center" wrapText="1"/>
    </xf>
    <xf numFmtId="0" fontId="80" fillId="0" borderId="20" xfId="45" applyFont="1" applyBorder="1" applyAlignment="1">
      <alignment horizontal="center" vertical="center" wrapText="1"/>
    </xf>
    <xf numFmtId="0" fontId="80" fillId="0" borderId="0" xfId="45" applyFont="1" applyAlignment="1">
      <alignment horizontal="center" vertical="center" wrapText="1"/>
    </xf>
    <xf numFmtId="0" fontId="80" fillId="0" borderId="21" xfId="45" applyFont="1" applyBorder="1" applyAlignment="1">
      <alignment horizontal="center" vertical="center" wrapText="1"/>
    </xf>
    <xf numFmtId="0" fontId="17" fillId="6" borderId="1" xfId="44" applyFont="1" applyFill="1" applyBorder="1" applyAlignment="1">
      <alignment horizontal="center" vertical="center" wrapText="1"/>
    </xf>
    <xf numFmtId="0" fontId="17" fillId="6" borderId="24" xfId="44" applyFont="1" applyFill="1" applyBorder="1" applyAlignment="1">
      <alignment horizontal="center" vertical="center" wrapText="1"/>
    </xf>
    <xf numFmtId="0" fontId="17" fillId="6" borderId="16" xfId="44" applyFont="1" applyFill="1" applyBorder="1" applyAlignment="1">
      <alignment horizontal="center" vertical="center" wrapText="1"/>
    </xf>
    <xf numFmtId="0" fontId="17" fillId="6" borderId="17" xfId="44" applyFont="1" applyFill="1" applyBorder="1" applyAlignment="1">
      <alignment horizontal="center" vertical="center" wrapText="1"/>
    </xf>
    <xf numFmtId="0" fontId="82" fillId="4" borderId="60" xfId="44" applyFont="1" applyFill="1" applyBorder="1" applyAlignment="1" applyProtection="1">
      <alignment horizontal="center" vertical="center"/>
      <protection locked="0"/>
    </xf>
    <xf numFmtId="0" fontId="82" fillId="4" borderId="80" xfId="45" applyFont="1" applyFill="1" applyBorder="1" applyAlignment="1" applyProtection="1">
      <alignment horizontal="center" vertical="center"/>
      <protection locked="0"/>
    </xf>
    <xf numFmtId="0" fontId="82" fillId="4" borderId="23" xfId="45" applyFont="1" applyFill="1" applyBorder="1" applyAlignment="1" applyProtection="1">
      <alignment horizontal="center" vertical="center"/>
      <protection locked="0"/>
    </xf>
    <xf numFmtId="0" fontId="82" fillId="4" borderId="82" xfId="45" applyFont="1" applyFill="1" applyBorder="1" applyAlignment="1" applyProtection="1">
      <alignment horizontal="center" vertical="center"/>
      <protection locked="0"/>
    </xf>
    <xf numFmtId="0" fontId="75" fillId="7" borderId="81" xfId="44" applyFont="1" applyFill="1" applyBorder="1" applyAlignment="1">
      <alignment horizontal="center" vertical="center" wrapText="1"/>
    </xf>
    <xf numFmtId="0" fontId="75" fillId="7" borderId="15" xfId="44" applyFont="1" applyFill="1" applyBorder="1" applyAlignment="1">
      <alignment horizontal="center" vertical="center" wrapText="1"/>
    </xf>
    <xf numFmtId="0" fontId="75" fillId="7" borderId="18" xfId="44" applyFont="1" applyFill="1" applyBorder="1" applyAlignment="1">
      <alignment horizontal="center" vertical="center" wrapText="1"/>
    </xf>
    <xf numFmtId="0" fontId="75" fillId="7" borderId="83" xfId="44" applyFont="1" applyFill="1" applyBorder="1" applyAlignment="1">
      <alignment horizontal="center" vertical="center" wrapText="1"/>
    </xf>
    <xf numFmtId="0" fontId="75" fillId="7" borderId="1" xfId="44" applyFont="1" applyFill="1" applyBorder="1" applyAlignment="1">
      <alignment horizontal="center" vertical="center" wrapText="1"/>
    </xf>
    <xf numFmtId="0" fontId="75" fillId="7" borderId="24" xfId="44" applyFont="1" applyFill="1" applyBorder="1" applyAlignment="1">
      <alignment horizontal="center" vertical="center" wrapText="1"/>
    </xf>
    <xf numFmtId="0" fontId="17" fillId="6" borderId="15" xfId="44" applyFont="1" applyFill="1" applyBorder="1" applyAlignment="1">
      <alignment horizontal="center" vertical="center" wrapText="1"/>
    </xf>
    <xf numFmtId="0" fontId="17" fillId="6" borderId="18" xfId="44" applyFont="1" applyFill="1" applyBorder="1" applyAlignment="1">
      <alignment horizontal="center" vertical="center" wrapText="1"/>
    </xf>
    <xf numFmtId="0" fontId="82" fillId="4" borderId="20" xfId="45" applyFont="1" applyFill="1" applyBorder="1" applyAlignment="1" applyProtection="1">
      <alignment horizontal="center" vertical="center"/>
      <protection locked="0"/>
    </xf>
    <xf numFmtId="0" fontId="82" fillId="4" borderId="84" xfId="45" applyFont="1" applyFill="1" applyBorder="1" applyAlignment="1" applyProtection="1">
      <alignment horizontal="center" vertical="center"/>
      <protection locked="0"/>
    </xf>
    <xf numFmtId="0" fontId="75" fillId="7" borderId="85" xfId="44" applyFont="1" applyFill="1" applyBorder="1" applyAlignment="1">
      <alignment horizontal="center" vertical="center" wrapText="1"/>
    </xf>
    <xf numFmtId="0" fontId="75" fillId="7" borderId="0" xfId="44" applyFont="1" applyFill="1" applyAlignment="1">
      <alignment horizontal="center" vertical="center" wrapText="1"/>
    </xf>
    <xf numFmtId="0" fontId="80" fillId="21" borderId="60" xfId="45" applyFont="1" applyFill="1" applyBorder="1" applyAlignment="1">
      <alignment horizontal="center" vertical="center"/>
    </xf>
    <xf numFmtId="0" fontId="80" fillId="21" borderId="80" xfId="45" applyFont="1" applyFill="1" applyBorder="1" applyAlignment="1">
      <alignment horizontal="center" vertical="center"/>
    </xf>
    <xf numFmtId="0" fontId="80" fillId="21" borderId="20" xfId="45" applyFont="1" applyFill="1" applyBorder="1" applyAlignment="1">
      <alignment horizontal="center" vertical="center"/>
    </xf>
    <xf numFmtId="0" fontId="80" fillId="21" borderId="84" xfId="45" applyFont="1" applyFill="1" applyBorder="1" applyAlignment="1">
      <alignment horizontal="center" vertical="center"/>
    </xf>
    <xf numFmtId="0" fontId="75" fillId="17" borderId="81" xfId="45" applyFont="1" applyFill="1" applyBorder="1" applyAlignment="1">
      <alignment horizontal="center" vertical="center" wrapText="1"/>
    </xf>
    <xf numFmtId="0" fontId="75" fillId="17" borderId="15" xfId="45" applyFont="1" applyFill="1" applyBorder="1" applyAlignment="1">
      <alignment horizontal="center" vertical="center"/>
    </xf>
    <xf numFmtId="0" fontId="75" fillId="17" borderId="18" xfId="45" applyFont="1" applyFill="1" applyBorder="1" applyAlignment="1">
      <alignment horizontal="center" vertical="center"/>
    </xf>
    <xf numFmtId="0" fontId="75" fillId="17" borderId="85" xfId="45" applyFont="1" applyFill="1" applyBorder="1" applyAlignment="1">
      <alignment horizontal="center" vertical="center"/>
    </xf>
    <xf numFmtId="0" fontId="75" fillId="17" borderId="0" xfId="45" applyFont="1" applyFill="1" applyAlignment="1">
      <alignment horizontal="center" vertical="center"/>
    </xf>
    <xf numFmtId="0" fontId="75" fillId="17" borderId="21" xfId="45" applyFont="1" applyFill="1" applyBorder="1" applyAlignment="1">
      <alignment horizontal="center" vertical="center"/>
    </xf>
    <xf numFmtId="0" fontId="18" fillId="6" borderId="60" xfId="44" applyFont="1" applyFill="1" applyBorder="1" applyAlignment="1">
      <alignment horizontal="center" vertical="center" wrapText="1"/>
    </xf>
    <xf numFmtId="0" fontId="18" fillId="6" borderId="15" xfId="45" applyFont="1" applyFill="1" applyBorder="1" applyAlignment="1">
      <alignment horizontal="center" vertical="center"/>
    </xf>
    <xf numFmtId="0" fontId="18" fillId="6" borderId="18" xfId="45" applyFont="1" applyFill="1" applyBorder="1" applyAlignment="1">
      <alignment horizontal="center" vertical="center"/>
    </xf>
    <xf numFmtId="0" fontId="18" fillId="6" borderId="20" xfId="45" applyFont="1" applyFill="1" applyBorder="1" applyAlignment="1">
      <alignment horizontal="center" vertical="center"/>
    </xf>
    <xf numFmtId="0" fontId="18" fillId="6" borderId="0" xfId="45" applyFont="1" applyFill="1" applyAlignment="1">
      <alignment horizontal="center" vertical="center"/>
    </xf>
    <xf numFmtId="0" fontId="18" fillId="6" borderId="21" xfId="45" applyFont="1" applyFill="1" applyBorder="1" applyAlignment="1">
      <alignment horizontal="center" vertical="center"/>
    </xf>
    <xf numFmtId="0" fontId="18" fillId="6" borderId="1" xfId="45" applyFont="1" applyFill="1" applyBorder="1" applyAlignment="1">
      <alignment horizontal="center" vertical="center"/>
    </xf>
    <xf numFmtId="0" fontId="18" fillId="6" borderId="24" xfId="45" applyFont="1" applyFill="1" applyBorder="1" applyAlignment="1">
      <alignment horizontal="center" vertical="center"/>
    </xf>
    <xf numFmtId="0" fontId="17" fillId="4" borderId="66" xfId="44" applyFont="1" applyFill="1" applyBorder="1" applyAlignment="1" applyProtection="1">
      <alignment horizontal="center" vertical="center"/>
      <protection locked="0"/>
    </xf>
    <xf numFmtId="0" fontId="17" fillId="4" borderId="16" xfId="44" applyFont="1" applyFill="1" applyBorder="1" applyAlignment="1" applyProtection="1">
      <alignment horizontal="center" vertical="center"/>
      <protection locked="0"/>
    </xf>
    <xf numFmtId="0" fontId="17" fillId="4" borderId="17" xfId="44" applyFont="1" applyFill="1" applyBorder="1" applyAlignment="1" applyProtection="1">
      <alignment horizontal="center" vertical="center"/>
      <protection locked="0"/>
    </xf>
    <xf numFmtId="0" fontId="80" fillId="0" borderId="0" xfId="45" applyFont="1" applyAlignment="1" applyProtection="1">
      <alignment horizontal="center" vertical="center"/>
      <protection locked="0"/>
    </xf>
    <xf numFmtId="0" fontId="80" fillId="21" borderId="66" xfId="45" applyFont="1" applyFill="1" applyBorder="1" applyAlignment="1" applyProtection="1">
      <alignment horizontal="center" vertical="center"/>
      <protection locked="0"/>
    </xf>
    <xf numFmtId="0" fontId="80" fillId="21" borderId="16" xfId="45" applyFont="1" applyFill="1" applyBorder="1" applyAlignment="1" applyProtection="1">
      <alignment horizontal="center" vertical="center"/>
      <protection locked="0"/>
    </xf>
    <xf numFmtId="0" fontId="80" fillId="21" borderId="17" xfId="45" applyFont="1" applyFill="1" applyBorder="1" applyAlignment="1" applyProtection="1">
      <alignment horizontal="center" vertical="center"/>
      <protection locked="0"/>
    </xf>
    <xf numFmtId="171" fontId="80" fillId="0" borderId="0" xfId="45" applyNumberFormat="1" applyFont="1" applyAlignment="1">
      <alignment horizontal="center" vertical="center"/>
    </xf>
    <xf numFmtId="0" fontId="100" fillId="20" borderId="90" xfId="29" applyFont="1" applyFill="1" applyBorder="1" applyAlignment="1" applyProtection="1">
      <alignment horizontal="center" vertical="center"/>
      <protection locked="0"/>
    </xf>
    <xf numFmtId="0" fontId="100" fillId="20" borderId="76" xfId="29" applyFont="1" applyFill="1" applyBorder="1" applyAlignment="1" applyProtection="1">
      <alignment horizontal="center" vertical="center"/>
      <protection locked="0"/>
    </xf>
    <xf numFmtId="38" fontId="100" fillId="0" borderId="96" xfId="50" applyFont="1" applyFill="1" applyBorder="1" applyAlignment="1" applyProtection="1">
      <alignment horizontal="center" vertical="center"/>
      <protection locked="0"/>
    </xf>
    <xf numFmtId="38" fontId="100" fillId="0" borderId="16" xfId="50" applyFont="1" applyFill="1" applyBorder="1" applyAlignment="1" applyProtection="1">
      <alignment horizontal="center" vertical="center"/>
      <protection locked="0"/>
    </xf>
    <xf numFmtId="38" fontId="100" fillId="0" borderId="17" xfId="50" applyFont="1" applyFill="1" applyBorder="1" applyAlignment="1" applyProtection="1">
      <alignment horizontal="center" vertical="center"/>
      <protection locked="0"/>
    </xf>
    <xf numFmtId="0" fontId="66" fillId="20" borderId="90" xfId="29" applyFont="1" applyFill="1" applyBorder="1" applyAlignment="1" applyProtection="1">
      <alignment horizontal="center" vertical="center"/>
      <protection locked="0"/>
    </xf>
    <xf numFmtId="0" fontId="66" fillId="20" borderId="76" xfId="29" applyFont="1" applyFill="1" applyBorder="1" applyAlignment="1" applyProtection="1">
      <alignment horizontal="center" vertical="center"/>
      <protection locked="0"/>
    </xf>
    <xf numFmtId="38" fontId="66" fillId="0" borderId="96" xfId="50" applyFont="1" applyFill="1" applyBorder="1" applyAlignment="1" applyProtection="1">
      <alignment horizontal="center" vertical="center"/>
      <protection locked="0"/>
    </xf>
    <xf numFmtId="38" fontId="66" fillId="0" borderId="16" xfId="50" applyFont="1" applyFill="1" applyBorder="1" applyAlignment="1" applyProtection="1">
      <alignment horizontal="center" vertical="center"/>
      <protection locked="0"/>
    </xf>
    <xf numFmtId="38" fontId="66" fillId="0" borderId="17" xfId="50" applyFont="1" applyFill="1" applyBorder="1" applyAlignment="1" applyProtection="1">
      <alignment horizontal="center" vertical="center"/>
      <protection locked="0"/>
    </xf>
    <xf numFmtId="0" fontId="36" fillId="0" borderId="0" xfId="29" applyFont="1" applyAlignment="1" applyProtection="1">
      <alignment horizontal="right" vertical="center"/>
      <protection locked="0"/>
    </xf>
    <xf numFmtId="0" fontId="27" fillId="0" borderId="0" xfId="51" applyFont="1" applyAlignment="1" applyProtection="1">
      <alignment horizontal="center" vertical="center" wrapText="1"/>
      <protection locked="0"/>
    </xf>
    <xf numFmtId="49" fontId="27" fillId="0" borderId="0" xfId="51" applyNumberFormat="1" applyFont="1" applyAlignment="1" applyProtection="1">
      <alignment horizontal="left" vertical="top" wrapText="1"/>
      <protection locked="0"/>
    </xf>
    <xf numFmtId="38" fontId="37" fillId="0" borderId="0" xfId="47" applyFont="1" applyBorder="1" applyAlignment="1" applyProtection="1">
      <alignment horizontal="center" vertical="center" wrapText="1"/>
      <protection locked="0"/>
    </xf>
    <xf numFmtId="38" fontId="66" fillId="0" borderId="66" xfId="47" applyFont="1" applyFill="1" applyBorder="1" applyAlignment="1" applyProtection="1">
      <alignment horizontal="center" vertical="center"/>
    </xf>
    <xf numFmtId="38" fontId="66" fillId="0" borderId="16" xfId="47" applyFont="1" applyFill="1" applyBorder="1" applyAlignment="1" applyProtection="1">
      <alignment horizontal="center" vertical="center"/>
    </xf>
    <xf numFmtId="38" fontId="66" fillId="0" borderId="17" xfId="47" applyFont="1" applyFill="1" applyBorder="1" applyAlignment="1" applyProtection="1">
      <alignment horizontal="center" vertical="center"/>
    </xf>
    <xf numFmtId="38" fontId="70" fillId="20" borderId="66" xfId="47" applyFont="1" applyFill="1" applyBorder="1" applyAlignment="1" applyProtection="1">
      <alignment horizontal="center" vertical="center"/>
      <protection locked="0"/>
    </xf>
    <xf numFmtId="38" fontId="70" fillId="20" borderId="16" xfId="47" applyFont="1" applyFill="1" applyBorder="1" applyAlignment="1" applyProtection="1">
      <alignment horizontal="center" vertical="center"/>
      <protection locked="0"/>
    </xf>
    <xf numFmtId="38" fontId="70" fillId="20" borderId="17" xfId="47" applyFont="1" applyFill="1" applyBorder="1" applyAlignment="1" applyProtection="1">
      <alignment horizontal="center" vertical="center"/>
      <protection locked="0"/>
    </xf>
    <xf numFmtId="0" fontId="70" fillId="20" borderId="60" xfId="51" applyFont="1" applyFill="1" applyBorder="1" applyAlignment="1" applyProtection="1">
      <alignment horizontal="left" vertical="top"/>
      <protection locked="0"/>
    </xf>
    <xf numFmtId="0" fontId="70" fillId="20" borderId="15" xfId="51" applyFont="1" applyFill="1" applyBorder="1" applyAlignment="1" applyProtection="1">
      <alignment horizontal="left" vertical="top"/>
      <protection locked="0"/>
    </xf>
    <xf numFmtId="0" fontId="70" fillId="20" borderId="18" xfId="51" applyFont="1" applyFill="1" applyBorder="1" applyAlignment="1" applyProtection="1">
      <alignment horizontal="left" vertical="top"/>
      <protection locked="0"/>
    </xf>
    <xf numFmtId="0" fontId="70" fillId="20" borderId="23" xfId="51" applyFont="1" applyFill="1" applyBorder="1" applyAlignment="1" applyProtection="1">
      <alignment horizontal="left" vertical="top"/>
      <protection locked="0"/>
    </xf>
    <xf numFmtId="0" fontId="70" fillId="20" borderId="1" xfId="51" applyFont="1" applyFill="1" applyBorder="1" applyAlignment="1" applyProtection="1">
      <alignment horizontal="left" vertical="top"/>
      <protection locked="0"/>
    </xf>
    <xf numFmtId="0" fontId="70" fillId="20" borderId="24" xfId="51" applyFont="1" applyFill="1" applyBorder="1" applyAlignment="1" applyProtection="1">
      <alignment horizontal="left" vertical="top"/>
      <protection locked="0"/>
    </xf>
    <xf numFmtId="177" fontId="27" fillId="17" borderId="17" xfId="51" applyNumberFormat="1" applyFont="1" applyFill="1" applyBorder="1" applyAlignment="1" applyProtection="1">
      <alignment horizontal="center" vertical="center"/>
      <protection locked="0"/>
    </xf>
    <xf numFmtId="177" fontId="36" fillId="0" borderId="24" xfId="51" applyNumberFormat="1" applyFont="1" applyBorder="1" applyAlignment="1" applyProtection="1">
      <alignment horizontal="center" vertical="center"/>
      <protection locked="0"/>
    </xf>
    <xf numFmtId="177" fontId="36" fillId="0" borderId="17" xfId="51" applyNumberFormat="1" applyFont="1" applyBorder="1" applyAlignment="1" applyProtection="1">
      <alignment horizontal="center" vertical="center"/>
      <protection locked="0"/>
    </xf>
    <xf numFmtId="0" fontId="36" fillId="0" borderId="19" xfId="51" applyFont="1" applyBorder="1" applyAlignment="1" applyProtection="1">
      <alignment horizontal="center" vertical="center"/>
      <protection locked="0"/>
    </xf>
    <xf numFmtId="168" fontId="27" fillId="0" borderId="0" xfId="51" applyNumberFormat="1" applyFont="1" applyAlignment="1" applyProtection="1">
      <alignment horizontal="left" vertical="top"/>
      <protection locked="0"/>
    </xf>
    <xf numFmtId="168" fontId="36" fillId="14" borderId="60" xfId="51" applyNumberFormat="1" applyFont="1" applyFill="1" applyBorder="1" applyAlignment="1" applyProtection="1">
      <alignment horizontal="center" vertical="center" shrinkToFit="1"/>
      <protection locked="0"/>
    </xf>
    <xf numFmtId="168" fontId="36" fillId="14" borderId="15" xfId="51" applyNumberFormat="1" applyFont="1" applyFill="1" applyBorder="1" applyAlignment="1" applyProtection="1">
      <alignment horizontal="center" vertical="center" shrinkToFit="1"/>
      <protection locked="0"/>
    </xf>
    <xf numFmtId="168" fontId="36" fillId="14" borderId="18" xfId="51" applyNumberFormat="1" applyFont="1" applyFill="1" applyBorder="1" applyAlignment="1" applyProtection="1">
      <alignment horizontal="center" vertical="center" shrinkToFit="1"/>
      <protection locked="0"/>
    </xf>
    <xf numFmtId="168" fontId="36" fillId="14" borderId="23" xfId="51" applyNumberFormat="1" applyFont="1" applyFill="1" applyBorder="1" applyAlignment="1" applyProtection="1">
      <alignment horizontal="center" vertical="center" shrinkToFit="1"/>
      <protection locked="0"/>
    </xf>
    <xf numFmtId="168" fontId="36" fillId="14" borderId="1" xfId="51" applyNumberFormat="1" applyFont="1" applyFill="1" applyBorder="1" applyAlignment="1" applyProtection="1">
      <alignment horizontal="center" vertical="center" shrinkToFit="1"/>
      <protection locked="0"/>
    </xf>
    <xf numFmtId="168" fontId="36" fillId="14" borderId="24" xfId="51" applyNumberFormat="1" applyFont="1" applyFill="1" applyBorder="1" applyAlignment="1" applyProtection="1">
      <alignment horizontal="center" vertical="center" shrinkToFit="1"/>
      <protection locked="0"/>
    </xf>
    <xf numFmtId="40" fontId="32" fillId="0" borderId="60" xfId="47" applyNumberFormat="1" applyFont="1" applyFill="1" applyBorder="1" applyAlignment="1" applyProtection="1">
      <alignment horizontal="right" vertical="center"/>
    </xf>
    <xf numFmtId="40" fontId="32" fillId="0" borderId="15" xfId="47" applyNumberFormat="1" applyFont="1" applyFill="1" applyBorder="1" applyAlignment="1" applyProtection="1">
      <alignment horizontal="right" vertical="center"/>
    </xf>
    <xf numFmtId="40" fontId="32" fillId="0" borderId="18" xfId="47" applyNumberFormat="1" applyFont="1" applyFill="1" applyBorder="1" applyAlignment="1" applyProtection="1">
      <alignment horizontal="right" vertical="center"/>
    </xf>
    <xf numFmtId="40" fontId="32" fillId="0" borderId="23" xfId="47" applyNumberFormat="1" applyFont="1" applyFill="1" applyBorder="1" applyAlignment="1" applyProtection="1">
      <alignment horizontal="right" vertical="center"/>
    </xf>
    <xf numFmtId="40" fontId="32" fillId="0" borderId="1" xfId="47" applyNumberFormat="1" applyFont="1" applyFill="1" applyBorder="1" applyAlignment="1" applyProtection="1">
      <alignment horizontal="right" vertical="center"/>
    </xf>
    <xf numFmtId="40" fontId="32" fillId="0" borderId="24" xfId="47" applyNumberFormat="1" applyFont="1" applyFill="1" applyBorder="1" applyAlignment="1" applyProtection="1">
      <alignment horizontal="right" vertical="center"/>
    </xf>
    <xf numFmtId="0" fontId="36" fillId="8" borderId="66" xfId="51" applyFont="1" applyFill="1" applyBorder="1" applyAlignment="1">
      <alignment horizontal="center" vertical="center"/>
    </xf>
    <xf numFmtId="0" fontId="36" fillId="8" borderId="16" xfId="51" applyFont="1" applyFill="1" applyBorder="1" applyAlignment="1">
      <alignment horizontal="center" vertical="center"/>
    </xf>
    <xf numFmtId="0" fontId="36" fillId="8" borderId="17" xfId="51" applyFont="1" applyFill="1" applyBorder="1" applyAlignment="1">
      <alignment horizontal="center" vertical="center"/>
    </xf>
    <xf numFmtId="0" fontId="27" fillId="17" borderId="66" xfId="51" applyFont="1" applyFill="1" applyBorder="1" applyAlignment="1" applyProtection="1">
      <alignment horizontal="center" vertical="center"/>
      <protection locked="0"/>
    </xf>
    <xf numFmtId="0" fontId="27" fillId="17" borderId="17" xfId="51" applyFont="1" applyFill="1" applyBorder="1" applyAlignment="1" applyProtection="1">
      <alignment horizontal="center" vertical="center"/>
      <protection locked="0"/>
    </xf>
    <xf numFmtId="0" fontId="36" fillId="17" borderId="60" xfId="51" applyFont="1" applyFill="1" applyBorder="1" applyAlignment="1" applyProtection="1">
      <alignment horizontal="center" vertical="center"/>
      <protection locked="0"/>
    </xf>
    <xf numFmtId="0" fontId="36" fillId="17" borderId="18" xfId="51" applyFont="1" applyFill="1" applyBorder="1" applyAlignment="1" applyProtection="1">
      <alignment horizontal="center" vertical="center"/>
      <protection locked="0"/>
    </xf>
    <xf numFmtId="0" fontId="36" fillId="17" borderId="20" xfId="51" applyFont="1" applyFill="1" applyBorder="1" applyAlignment="1" applyProtection="1">
      <alignment horizontal="center" vertical="center"/>
      <protection locked="0"/>
    </xf>
    <xf numFmtId="0" fontId="36" fillId="17" borderId="21" xfId="51" applyFont="1" applyFill="1" applyBorder="1" applyAlignment="1" applyProtection="1">
      <alignment horizontal="center" vertical="center"/>
      <protection locked="0"/>
    </xf>
    <xf numFmtId="0" fontId="36" fillId="17" borderId="23" xfId="51" applyFont="1" applyFill="1" applyBorder="1" applyAlignment="1" applyProtection="1">
      <alignment horizontal="center" vertical="center"/>
      <protection locked="0"/>
    </xf>
    <xf numFmtId="0" fontId="36" fillId="17" borderId="24" xfId="51" applyFont="1" applyFill="1" applyBorder="1" applyAlignment="1" applyProtection="1">
      <alignment horizontal="center" vertical="center"/>
      <protection locked="0"/>
    </xf>
    <xf numFmtId="168" fontId="36" fillId="14" borderId="60" xfId="51" applyNumberFormat="1" applyFont="1" applyFill="1" applyBorder="1" applyAlignment="1" applyProtection="1">
      <alignment horizontal="center" vertical="center"/>
      <protection locked="0"/>
    </xf>
    <xf numFmtId="168" fontId="36" fillId="14" borderId="15" xfId="51" applyNumberFormat="1" applyFont="1" applyFill="1" applyBorder="1" applyAlignment="1" applyProtection="1">
      <alignment horizontal="center" vertical="center"/>
      <protection locked="0"/>
    </xf>
    <xf numFmtId="168" fontId="36" fillId="14" borderId="18" xfId="51" applyNumberFormat="1" applyFont="1" applyFill="1" applyBorder="1" applyAlignment="1" applyProtection="1">
      <alignment horizontal="center" vertical="center"/>
      <protection locked="0"/>
    </xf>
    <xf numFmtId="168" fontId="36" fillId="14" borderId="23" xfId="51" applyNumberFormat="1" applyFont="1" applyFill="1" applyBorder="1" applyAlignment="1" applyProtection="1">
      <alignment horizontal="center" vertical="center"/>
      <protection locked="0"/>
    </xf>
    <xf numFmtId="168" fontId="36" fillId="14" borderId="1" xfId="51" applyNumberFormat="1" applyFont="1" applyFill="1" applyBorder="1" applyAlignment="1" applyProtection="1">
      <alignment horizontal="center" vertical="center"/>
      <protection locked="0"/>
    </xf>
    <xf numFmtId="168" fontId="36" fillId="14" borderId="24" xfId="51" applyNumberFormat="1" applyFont="1" applyFill="1" applyBorder="1" applyAlignment="1" applyProtection="1">
      <alignment horizontal="center" vertical="center"/>
      <protection locked="0"/>
    </xf>
    <xf numFmtId="168" fontId="36" fillId="0" borderId="15" xfId="51" applyNumberFormat="1" applyFont="1" applyBorder="1" applyAlignment="1" applyProtection="1">
      <alignment horizontal="center" vertical="center" shrinkToFit="1"/>
      <protection locked="0"/>
    </xf>
    <xf numFmtId="168" fontId="36" fillId="0" borderId="18" xfId="51" applyNumberFormat="1" applyFont="1" applyBorder="1" applyAlignment="1" applyProtection="1">
      <alignment horizontal="center" vertical="center" shrinkToFit="1"/>
      <protection locked="0"/>
    </xf>
    <xf numFmtId="168" fontId="36" fillId="0" borderId="23" xfId="51" applyNumberFormat="1" applyFont="1" applyBorder="1" applyAlignment="1" applyProtection="1">
      <alignment horizontal="center" vertical="center" shrinkToFit="1"/>
      <protection locked="0"/>
    </xf>
    <xf numFmtId="168" fontId="36" fillId="0" borderId="1" xfId="51" applyNumberFormat="1" applyFont="1" applyBorder="1" applyAlignment="1" applyProtection="1">
      <alignment horizontal="center" vertical="center" shrinkToFit="1"/>
      <protection locked="0"/>
    </xf>
    <xf numFmtId="168" fontId="36" fillId="0" borderId="24" xfId="51" applyNumberFormat="1" applyFont="1" applyBorder="1" applyAlignment="1" applyProtection="1">
      <alignment horizontal="center" vertical="center" shrinkToFit="1"/>
      <protection locked="0"/>
    </xf>
    <xf numFmtId="168" fontId="36" fillId="0" borderId="15" xfId="51" applyNumberFormat="1" applyFont="1" applyBorder="1" applyAlignment="1" applyProtection="1">
      <alignment horizontal="center" vertical="center"/>
      <protection locked="0"/>
    </xf>
    <xf numFmtId="168" fontId="36" fillId="0" borderId="18" xfId="51" applyNumberFormat="1" applyFont="1" applyBorder="1" applyAlignment="1" applyProtection="1">
      <alignment horizontal="center" vertical="center"/>
      <protection locked="0"/>
    </xf>
    <xf numFmtId="168" fontId="36" fillId="0" borderId="23" xfId="51" applyNumberFormat="1" applyFont="1" applyBorder="1" applyAlignment="1" applyProtection="1">
      <alignment horizontal="center" vertical="center"/>
      <protection locked="0"/>
    </xf>
    <xf numFmtId="168" fontId="36" fillId="0" borderId="1" xfId="51" applyNumberFormat="1" applyFont="1" applyBorder="1" applyAlignment="1" applyProtection="1">
      <alignment horizontal="center" vertical="center"/>
      <protection locked="0"/>
    </xf>
    <xf numFmtId="168" fontId="36" fillId="0" borderId="24" xfId="51" applyNumberFormat="1" applyFont="1" applyBorder="1" applyAlignment="1" applyProtection="1">
      <alignment horizontal="center" vertical="center"/>
      <protection locked="0"/>
    </xf>
    <xf numFmtId="0" fontId="36" fillId="14" borderId="60" xfId="51" applyFont="1" applyFill="1" applyBorder="1" applyAlignment="1" applyProtection="1">
      <alignment horizontal="center" vertical="center" wrapText="1"/>
      <protection locked="0"/>
    </xf>
    <xf numFmtId="0" fontId="36" fillId="14" borderId="15" xfId="51" applyFont="1" applyFill="1" applyBorder="1" applyAlignment="1" applyProtection="1">
      <alignment horizontal="center" vertical="center" wrapText="1"/>
      <protection locked="0"/>
    </xf>
    <xf numFmtId="0" fontId="36" fillId="14" borderId="18" xfId="51" applyFont="1" applyFill="1" applyBorder="1" applyAlignment="1" applyProtection="1">
      <alignment horizontal="center" vertical="center" wrapText="1"/>
      <protection locked="0"/>
    </xf>
    <xf numFmtId="0" fontId="36" fillId="14" borderId="20" xfId="51" applyFont="1" applyFill="1" applyBorder="1" applyAlignment="1" applyProtection="1">
      <alignment horizontal="center" vertical="center" wrapText="1"/>
      <protection locked="0"/>
    </xf>
    <xf numFmtId="0" fontId="36" fillId="14" borderId="0" xfId="51" applyFont="1" applyFill="1" applyAlignment="1" applyProtection="1">
      <alignment horizontal="center" vertical="center" wrapText="1"/>
      <protection locked="0"/>
    </xf>
    <xf numFmtId="0" fontId="36" fillId="14" borderId="21" xfId="51" applyFont="1" applyFill="1" applyBorder="1" applyAlignment="1" applyProtection="1">
      <alignment horizontal="center" vertical="center" wrapText="1"/>
      <protection locked="0"/>
    </xf>
    <xf numFmtId="0" fontId="36" fillId="14" borderId="23" xfId="51" applyFont="1" applyFill="1" applyBorder="1" applyAlignment="1" applyProtection="1">
      <alignment horizontal="center" vertical="center" wrapText="1"/>
      <protection locked="0"/>
    </xf>
    <xf numFmtId="0" fontId="36" fillId="14" borderId="1" xfId="51" applyFont="1" applyFill="1" applyBorder="1" applyAlignment="1" applyProtection="1">
      <alignment horizontal="center" vertical="center" wrapText="1"/>
      <protection locked="0"/>
    </xf>
    <xf numFmtId="0" fontId="36" fillId="14" borderId="24" xfId="51" applyFont="1" applyFill="1" applyBorder="1" applyAlignment="1" applyProtection="1">
      <alignment horizontal="center" vertical="center" wrapText="1"/>
      <protection locked="0"/>
    </xf>
    <xf numFmtId="0" fontId="27" fillId="17" borderId="22" xfId="51" applyFont="1" applyFill="1" applyBorder="1" applyAlignment="1" applyProtection="1">
      <alignment horizontal="center" vertical="center"/>
      <protection locked="0"/>
    </xf>
    <xf numFmtId="0" fontId="27" fillId="17" borderId="75" xfId="51" applyFont="1" applyFill="1" applyBorder="1" applyAlignment="1" applyProtection="1">
      <alignment horizontal="center" vertical="center"/>
      <protection locked="0"/>
    </xf>
    <xf numFmtId="185" fontId="32" fillId="19" borderId="60" xfId="47" applyNumberFormat="1" applyFont="1" applyFill="1" applyBorder="1" applyAlignment="1" applyProtection="1">
      <alignment horizontal="right" vertical="center"/>
      <protection locked="0"/>
    </xf>
    <xf numFmtId="185" fontId="32" fillId="19" borderId="15" xfId="47" applyNumberFormat="1" applyFont="1" applyFill="1" applyBorder="1" applyAlignment="1" applyProtection="1">
      <alignment horizontal="right" vertical="center"/>
      <protection locked="0"/>
    </xf>
    <xf numFmtId="185" fontId="32" fillId="19" borderId="18" xfId="47" applyNumberFormat="1" applyFont="1" applyFill="1" applyBorder="1" applyAlignment="1" applyProtection="1">
      <alignment horizontal="right" vertical="center"/>
      <protection locked="0"/>
    </xf>
    <xf numFmtId="185" fontId="32" fillId="19" borderId="23" xfId="47" applyNumberFormat="1" applyFont="1" applyFill="1" applyBorder="1" applyAlignment="1" applyProtection="1">
      <alignment horizontal="right" vertical="center"/>
      <protection locked="0"/>
    </xf>
    <xf numFmtId="185" fontId="32" fillId="19" borderId="1" xfId="47" applyNumberFormat="1" applyFont="1" applyFill="1" applyBorder="1" applyAlignment="1" applyProtection="1">
      <alignment horizontal="right" vertical="center"/>
      <protection locked="0"/>
    </xf>
    <xf numFmtId="185" fontId="32" fillId="19" borderId="24" xfId="47" applyNumberFormat="1" applyFont="1" applyFill="1" applyBorder="1" applyAlignment="1" applyProtection="1">
      <alignment horizontal="right" vertical="center"/>
      <protection locked="0"/>
    </xf>
    <xf numFmtId="185" fontId="32" fillId="0" borderId="60" xfId="47" applyNumberFormat="1" applyFont="1" applyFill="1" applyBorder="1" applyAlignment="1" applyProtection="1">
      <alignment horizontal="right" vertical="center"/>
    </xf>
    <xf numFmtId="185" fontId="32" fillId="0" borderId="15" xfId="47" applyNumberFormat="1" applyFont="1" applyFill="1" applyBorder="1" applyAlignment="1" applyProtection="1">
      <alignment horizontal="right" vertical="center"/>
    </xf>
    <xf numFmtId="185" fontId="32" fillId="0" borderId="18" xfId="47" applyNumberFormat="1" applyFont="1" applyFill="1" applyBorder="1" applyAlignment="1" applyProtection="1">
      <alignment horizontal="right" vertical="center"/>
    </xf>
    <xf numFmtId="185" fontId="32" fillId="0" borderId="23" xfId="47" applyNumberFormat="1" applyFont="1" applyFill="1" applyBorder="1" applyAlignment="1" applyProtection="1">
      <alignment horizontal="right" vertical="center"/>
    </xf>
    <xf numFmtId="185" fontId="32" fillId="0" borderId="1" xfId="47" applyNumberFormat="1" applyFont="1" applyFill="1" applyBorder="1" applyAlignment="1" applyProtection="1">
      <alignment horizontal="right" vertical="center"/>
    </xf>
    <xf numFmtId="185" fontId="32" fillId="0" borderId="24" xfId="47" applyNumberFormat="1" applyFont="1" applyFill="1" applyBorder="1" applyAlignment="1" applyProtection="1">
      <alignment horizontal="right" vertical="center"/>
    </xf>
    <xf numFmtId="185" fontId="32" fillId="19" borderId="74" xfId="47" applyNumberFormat="1" applyFont="1" applyFill="1" applyBorder="1" applyAlignment="1" applyProtection="1">
      <alignment horizontal="right" vertical="center"/>
      <protection locked="0"/>
    </xf>
    <xf numFmtId="185" fontId="32" fillId="19" borderId="70" xfId="47" applyNumberFormat="1" applyFont="1" applyFill="1" applyBorder="1" applyAlignment="1" applyProtection="1">
      <alignment horizontal="right" vertical="center"/>
      <protection locked="0"/>
    </xf>
    <xf numFmtId="185" fontId="32" fillId="0" borderId="98" xfId="47" applyNumberFormat="1" applyFont="1" applyFill="1" applyBorder="1" applyAlignment="1" applyProtection="1">
      <alignment horizontal="right" vertical="center"/>
    </xf>
    <xf numFmtId="185" fontId="32" fillId="0" borderId="70" xfId="47" applyNumberFormat="1" applyFont="1" applyFill="1" applyBorder="1" applyAlignment="1" applyProtection="1">
      <alignment horizontal="right" vertical="center"/>
    </xf>
    <xf numFmtId="185" fontId="32" fillId="0" borderId="71" xfId="47" applyNumberFormat="1" applyFont="1" applyFill="1" applyBorder="1" applyAlignment="1" applyProtection="1">
      <alignment horizontal="right" vertical="center"/>
    </xf>
    <xf numFmtId="0" fontId="36" fillId="0" borderId="66" xfId="51" applyFont="1" applyBorder="1" applyAlignment="1">
      <alignment horizontal="center" vertical="center"/>
    </xf>
    <xf numFmtId="0" fontId="36" fillId="0" borderId="16" xfId="51" applyFont="1" applyBorder="1" applyAlignment="1">
      <alignment horizontal="center" vertical="center"/>
    </xf>
    <xf numFmtId="0" fontId="36" fillId="0" borderId="17" xfId="51" applyFont="1" applyBorder="1" applyAlignment="1">
      <alignment horizontal="center" vertical="center"/>
    </xf>
    <xf numFmtId="185" fontId="36" fillId="19" borderId="60" xfId="51" applyNumberFormat="1" applyFont="1" applyFill="1" applyBorder="1" applyAlignment="1" applyProtection="1">
      <alignment horizontal="center" vertical="center" shrinkToFit="1"/>
      <protection locked="0"/>
    </xf>
    <xf numFmtId="185" fontId="36" fillId="19" borderId="15" xfId="51" applyNumberFormat="1" applyFont="1" applyFill="1" applyBorder="1" applyAlignment="1" applyProtection="1">
      <alignment horizontal="center" vertical="center" shrinkToFit="1"/>
      <protection locked="0"/>
    </xf>
    <xf numFmtId="185" fontId="36" fillId="19" borderId="18" xfId="51" applyNumberFormat="1" applyFont="1" applyFill="1" applyBorder="1" applyAlignment="1" applyProtection="1">
      <alignment horizontal="center" vertical="center" shrinkToFit="1"/>
      <protection locked="0"/>
    </xf>
    <xf numFmtId="185" fontId="36" fillId="19" borderId="23" xfId="51" applyNumberFormat="1" applyFont="1" applyFill="1" applyBorder="1" applyAlignment="1" applyProtection="1">
      <alignment horizontal="center" vertical="center" shrinkToFit="1"/>
      <protection locked="0"/>
    </xf>
    <xf numFmtId="185" fontId="36" fillId="19" borderId="1" xfId="51" applyNumberFormat="1" applyFont="1" applyFill="1" applyBorder="1" applyAlignment="1" applyProtection="1">
      <alignment horizontal="center" vertical="center" shrinkToFit="1"/>
      <protection locked="0"/>
    </xf>
    <xf numFmtId="185" fontId="36" fillId="19" borderId="24" xfId="51" applyNumberFormat="1" applyFont="1" applyFill="1" applyBorder="1" applyAlignment="1" applyProtection="1">
      <alignment horizontal="center" vertical="center" shrinkToFit="1"/>
      <protection locked="0"/>
    </xf>
    <xf numFmtId="0" fontId="36" fillId="14" borderId="15" xfId="51" applyFont="1" applyFill="1" applyBorder="1" applyAlignment="1" applyProtection="1">
      <alignment horizontal="center" vertical="center"/>
      <protection locked="0"/>
    </xf>
    <xf numFmtId="0" fontId="36" fillId="14" borderId="18" xfId="51" applyFont="1" applyFill="1" applyBorder="1" applyAlignment="1" applyProtection="1">
      <alignment horizontal="center" vertical="center"/>
      <protection locked="0"/>
    </xf>
    <xf numFmtId="0" fontId="36" fillId="14" borderId="20" xfId="51" applyFont="1" applyFill="1" applyBorder="1" applyAlignment="1" applyProtection="1">
      <alignment horizontal="center" vertical="center"/>
      <protection locked="0"/>
    </xf>
    <xf numFmtId="0" fontId="36" fillId="14" borderId="0" xfId="51" applyFont="1" applyFill="1" applyAlignment="1" applyProtection="1">
      <alignment horizontal="center" vertical="center"/>
      <protection locked="0"/>
    </xf>
    <xf numFmtId="0" fontId="36" fillId="14" borderId="21" xfId="51" applyFont="1" applyFill="1" applyBorder="1" applyAlignment="1" applyProtection="1">
      <alignment horizontal="center" vertical="center"/>
      <protection locked="0"/>
    </xf>
    <xf numFmtId="0" fontId="36" fillId="14" borderId="23" xfId="51" applyFont="1" applyFill="1" applyBorder="1" applyAlignment="1" applyProtection="1">
      <alignment horizontal="center" vertical="center"/>
      <protection locked="0"/>
    </xf>
    <xf numFmtId="0" fontId="36" fillId="14" borderId="1" xfId="51" applyFont="1" applyFill="1" applyBorder="1" applyAlignment="1" applyProtection="1">
      <alignment horizontal="center" vertical="center"/>
      <protection locked="0"/>
    </xf>
    <xf numFmtId="0" fontId="36" fillId="14" borderId="24" xfId="51" applyFont="1" applyFill="1" applyBorder="1" applyAlignment="1" applyProtection="1">
      <alignment horizontal="center" vertical="center"/>
      <protection locked="0"/>
    </xf>
    <xf numFmtId="185" fontId="36" fillId="0" borderId="20" xfId="51" applyNumberFormat="1" applyFont="1" applyBorder="1" applyAlignment="1" applyProtection="1">
      <alignment horizontal="center" vertical="center"/>
      <protection locked="0"/>
    </xf>
    <xf numFmtId="185" fontId="36" fillId="0" borderId="0" xfId="51" applyNumberFormat="1" applyFont="1" applyAlignment="1" applyProtection="1">
      <alignment horizontal="center" vertical="center"/>
      <protection locked="0"/>
    </xf>
    <xf numFmtId="185" fontId="36" fillId="0" borderId="21" xfId="51" applyNumberFormat="1" applyFont="1" applyBorder="1" applyAlignment="1" applyProtection="1">
      <alignment horizontal="center" vertical="center"/>
      <protection locked="0"/>
    </xf>
    <xf numFmtId="185" fontId="36" fillId="0" borderId="23" xfId="51" applyNumberFormat="1" applyFont="1" applyBorder="1" applyAlignment="1" applyProtection="1">
      <alignment horizontal="center" vertical="center"/>
      <protection locked="0"/>
    </xf>
    <xf numFmtId="185" fontId="36" fillId="0" borderId="1" xfId="51" applyNumberFormat="1" applyFont="1" applyBorder="1" applyAlignment="1" applyProtection="1">
      <alignment horizontal="center" vertical="center"/>
      <protection locked="0"/>
    </xf>
    <xf numFmtId="185" fontId="36" fillId="0" borderId="24" xfId="51" applyNumberFormat="1" applyFont="1" applyBorder="1" applyAlignment="1" applyProtection="1">
      <alignment horizontal="center" vertical="center"/>
      <protection locked="0"/>
    </xf>
    <xf numFmtId="185" fontId="36" fillId="0" borderId="60" xfId="51" applyNumberFormat="1" applyFont="1" applyBorder="1" applyAlignment="1" applyProtection="1">
      <alignment horizontal="center" vertical="center" wrapText="1"/>
      <protection locked="0"/>
    </xf>
    <xf numFmtId="185" fontId="36" fillId="0" borderId="15" xfId="51" applyNumberFormat="1" applyFont="1" applyBorder="1" applyAlignment="1" applyProtection="1">
      <alignment horizontal="center" vertical="center"/>
      <protection locked="0"/>
    </xf>
    <xf numFmtId="185" fontId="36" fillId="0" borderId="61" xfId="51" applyNumberFormat="1" applyFont="1" applyBorder="1" applyAlignment="1" applyProtection="1">
      <alignment horizontal="center" vertical="center" wrapText="1"/>
      <protection locked="0"/>
    </xf>
    <xf numFmtId="185" fontId="36" fillId="0" borderId="67" xfId="51" applyNumberFormat="1" applyFont="1" applyBorder="1" applyAlignment="1" applyProtection="1">
      <alignment horizontal="center" vertical="center" wrapText="1"/>
      <protection locked="0"/>
    </xf>
    <xf numFmtId="185" fontId="36" fillId="0" borderId="68" xfId="51" applyNumberFormat="1" applyFont="1" applyBorder="1" applyAlignment="1" applyProtection="1">
      <alignment horizontal="center" vertical="center" wrapText="1"/>
      <protection locked="0"/>
    </xf>
    <xf numFmtId="185" fontId="38" fillId="19" borderId="60" xfId="51" applyNumberFormat="1" applyFont="1" applyFill="1" applyBorder="1" applyAlignment="1" applyProtection="1">
      <alignment horizontal="center" vertical="center"/>
      <protection locked="0"/>
    </xf>
    <xf numFmtId="185" fontId="38" fillId="19" borderId="15" xfId="51" applyNumberFormat="1" applyFont="1" applyFill="1" applyBorder="1" applyAlignment="1" applyProtection="1">
      <alignment horizontal="center" vertical="center"/>
      <protection locked="0"/>
    </xf>
    <xf numFmtId="185" fontId="38" fillId="19" borderId="18" xfId="51" applyNumberFormat="1" applyFont="1" applyFill="1" applyBorder="1" applyAlignment="1" applyProtection="1">
      <alignment horizontal="center" vertical="center"/>
      <protection locked="0"/>
    </xf>
    <xf numFmtId="185" fontId="38" fillId="19" borderId="20" xfId="51" applyNumberFormat="1" applyFont="1" applyFill="1" applyBorder="1" applyAlignment="1" applyProtection="1">
      <alignment horizontal="center" vertical="center"/>
      <protection locked="0"/>
    </xf>
    <xf numFmtId="185" fontId="38" fillId="19" borderId="0" xfId="51" applyNumberFormat="1" applyFont="1" applyFill="1" applyAlignment="1" applyProtection="1">
      <alignment horizontal="center" vertical="center"/>
      <protection locked="0"/>
    </xf>
    <xf numFmtId="185" fontId="38" fillId="19" borderId="21" xfId="51" applyNumberFormat="1" applyFont="1" applyFill="1" applyBorder="1" applyAlignment="1" applyProtection="1">
      <alignment horizontal="center" vertical="center"/>
      <protection locked="0"/>
    </xf>
    <xf numFmtId="185" fontId="32" fillId="0" borderId="109" xfId="47" applyNumberFormat="1" applyFont="1" applyFill="1" applyBorder="1" applyAlignment="1" applyProtection="1">
      <alignment horizontal="right" vertical="center"/>
    </xf>
    <xf numFmtId="185" fontId="32" fillId="0" borderId="110" xfId="47" applyNumberFormat="1" applyFont="1" applyFill="1" applyBorder="1" applyAlignment="1" applyProtection="1">
      <alignment horizontal="right" vertical="center"/>
    </xf>
    <xf numFmtId="185" fontId="32" fillId="0" borderId="111" xfId="47" applyNumberFormat="1" applyFont="1" applyFill="1" applyBorder="1" applyAlignment="1" applyProtection="1">
      <alignment horizontal="right" vertical="center"/>
    </xf>
    <xf numFmtId="185" fontId="32" fillId="0" borderId="112" xfId="47" applyNumberFormat="1" applyFont="1" applyFill="1" applyBorder="1" applyAlignment="1" applyProtection="1">
      <alignment horizontal="right" vertical="center"/>
    </xf>
    <xf numFmtId="185" fontId="32" fillId="0" borderId="113" xfId="47" applyNumberFormat="1" applyFont="1" applyFill="1" applyBorder="1" applyAlignment="1" applyProtection="1">
      <alignment horizontal="right" vertical="center"/>
    </xf>
    <xf numFmtId="185" fontId="32" fillId="0" borderId="114" xfId="47" applyNumberFormat="1" applyFont="1" applyFill="1" applyBorder="1" applyAlignment="1" applyProtection="1">
      <alignment horizontal="right" vertical="center"/>
    </xf>
    <xf numFmtId="185" fontId="38" fillId="19" borderId="23" xfId="51" applyNumberFormat="1" applyFont="1" applyFill="1" applyBorder="1" applyAlignment="1" applyProtection="1">
      <alignment horizontal="center" vertical="center"/>
      <protection locked="0"/>
    </xf>
    <xf numFmtId="185" fontId="38" fillId="19" borderId="1" xfId="51" applyNumberFormat="1" applyFont="1" applyFill="1" applyBorder="1" applyAlignment="1" applyProtection="1">
      <alignment horizontal="center" vertical="center"/>
      <protection locked="0"/>
    </xf>
    <xf numFmtId="185" fontId="38" fillId="19" borderId="24" xfId="51" applyNumberFormat="1" applyFont="1" applyFill="1" applyBorder="1" applyAlignment="1" applyProtection="1">
      <alignment horizontal="center" vertical="center"/>
      <protection locked="0"/>
    </xf>
    <xf numFmtId="185" fontId="32" fillId="0" borderId="115" xfId="47" applyNumberFormat="1" applyFont="1" applyFill="1" applyBorder="1" applyAlignment="1" applyProtection="1">
      <alignment horizontal="right" vertical="center"/>
    </xf>
    <xf numFmtId="185" fontId="32" fillId="0" borderId="116" xfId="47" applyNumberFormat="1" applyFont="1" applyFill="1" applyBorder="1" applyAlignment="1" applyProtection="1">
      <alignment horizontal="right" vertical="center"/>
    </xf>
    <xf numFmtId="185" fontId="32" fillId="0" borderId="117" xfId="47" applyNumberFormat="1" applyFont="1" applyFill="1" applyBorder="1" applyAlignment="1" applyProtection="1">
      <alignment horizontal="right" vertical="center"/>
    </xf>
    <xf numFmtId="0" fontId="36" fillId="0" borderId="1" xfId="51" applyFont="1" applyBorder="1" applyAlignment="1" applyProtection="1">
      <alignment horizontal="left" vertical="center"/>
      <protection locked="0"/>
    </xf>
    <xf numFmtId="168" fontId="36" fillId="14" borderId="73" xfId="51" applyNumberFormat="1" applyFont="1" applyFill="1" applyBorder="1" applyAlignment="1" applyProtection="1">
      <alignment horizontal="center" vertical="center" shrinkToFit="1"/>
      <protection locked="0"/>
    </xf>
    <xf numFmtId="168" fontId="36" fillId="14" borderId="3" xfId="51" applyNumberFormat="1" applyFont="1" applyFill="1" applyBorder="1" applyAlignment="1" applyProtection="1">
      <alignment horizontal="center" vertical="center" shrinkToFit="1"/>
      <protection locked="0"/>
    </xf>
    <xf numFmtId="168" fontId="36" fillId="14" borderId="58" xfId="51" applyNumberFormat="1" applyFont="1" applyFill="1" applyBorder="1" applyAlignment="1" applyProtection="1">
      <alignment horizontal="center" vertical="center" shrinkToFit="1"/>
      <protection locked="0"/>
    </xf>
    <xf numFmtId="40" fontId="32" fillId="19" borderId="73" xfId="47" applyNumberFormat="1" applyFont="1" applyFill="1" applyBorder="1" applyAlignment="1" applyProtection="1">
      <alignment horizontal="right" vertical="center"/>
      <protection locked="0"/>
    </xf>
    <xf numFmtId="40" fontId="32" fillId="19" borderId="3" xfId="47" applyNumberFormat="1" applyFont="1" applyFill="1" applyBorder="1" applyAlignment="1" applyProtection="1">
      <alignment horizontal="right" vertical="center"/>
      <protection locked="0"/>
    </xf>
    <xf numFmtId="40" fontId="32" fillId="0" borderId="73" xfId="47" applyNumberFormat="1" applyFont="1" applyFill="1" applyBorder="1" applyAlignment="1" applyProtection="1">
      <alignment horizontal="right" vertical="center"/>
    </xf>
    <xf numFmtId="40" fontId="32" fillId="0" borderId="3" xfId="47" applyNumberFormat="1" applyFont="1" applyFill="1" applyBorder="1" applyAlignment="1" applyProtection="1">
      <alignment horizontal="right" vertical="center"/>
    </xf>
    <xf numFmtId="40" fontId="32" fillId="0" borderId="58" xfId="47" applyNumberFormat="1" applyFont="1" applyFill="1" applyBorder="1" applyAlignment="1" applyProtection="1">
      <alignment horizontal="right" vertical="center"/>
    </xf>
    <xf numFmtId="168" fontId="36" fillId="14" borderId="74" xfId="51" applyNumberFormat="1" applyFont="1" applyFill="1" applyBorder="1" applyAlignment="1" applyProtection="1">
      <alignment horizontal="center" vertical="center" shrinkToFit="1"/>
      <protection locked="0"/>
    </xf>
    <xf numFmtId="168" fontId="36" fillId="14" borderId="70" xfId="51" applyNumberFormat="1" applyFont="1" applyFill="1" applyBorder="1" applyAlignment="1" applyProtection="1">
      <alignment horizontal="center" vertical="center" shrinkToFit="1"/>
      <protection locked="0"/>
    </xf>
    <xf numFmtId="168" fontId="36" fillId="14" borderId="71" xfId="51" applyNumberFormat="1" applyFont="1" applyFill="1" applyBorder="1" applyAlignment="1" applyProtection="1">
      <alignment horizontal="center" vertical="center" shrinkToFit="1"/>
      <protection locked="0"/>
    </xf>
    <xf numFmtId="40" fontId="32" fillId="0" borderId="74" xfId="47" applyNumberFormat="1" applyFont="1" applyFill="1" applyBorder="1" applyAlignment="1" applyProtection="1">
      <alignment horizontal="right" vertical="center"/>
    </xf>
    <xf numFmtId="40" fontId="32" fillId="0" borderId="70" xfId="47" applyNumberFormat="1" applyFont="1" applyFill="1" applyBorder="1" applyAlignment="1" applyProtection="1">
      <alignment horizontal="right" vertical="center"/>
    </xf>
    <xf numFmtId="40" fontId="32" fillId="0" borderId="71" xfId="47" applyNumberFormat="1" applyFont="1" applyFill="1" applyBorder="1" applyAlignment="1" applyProtection="1">
      <alignment horizontal="right" vertical="center"/>
    </xf>
    <xf numFmtId="168" fontId="36" fillId="14" borderId="72" xfId="51" applyNumberFormat="1" applyFont="1" applyFill="1" applyBorder="1" applyAlignment="1" applyProtection="1">
      <alignment horizontal="center" vertical="center" shrinkToFit="1"/>
      <protection locked="0"/>
    </xf>
    <xf numFmtId="168" fontId="36" fillId="14" borderId="67" xfId="51" applyNumberFormat="1" applyFont="1" applyFill="1" applyBorder="1" applyAlignment="1" applyProtection="1">
      <alignment horizontal="center" vertical="center" shrinkToFit="1"/>
      <protection locked="0"/>
    </xf>
    <xf numFmtId="168" fontId="36" fillId="14" borderId="68" xfId="51" applyNumberFormat="1" applyFont="1" applyFill="1" applyBorder="1" applyAlignment="1" applyProtection="1">
      <alignment horizontal="center" vertical="center" shrinkToFit="1"/>
      <protection locked="0"/>
    </xf>
    <xf numFmtId="40" fontId="32" fillId="19" borderId="72" xfId="47" applyNumberFormat="1" applyFont="1" applyFill="1" applyBorder="1" applyAlignment="1" applyProtection="1">
      <alignment horizontal="right" vertical="center"/>
      <protection locked="0"/>
    </xf>
    <xf numFmtId="40" fontId="32" fillId="19" borderId="67" xfId="47" applyNumberFormat="1" applyFont="1" applyFill="1" applyBorder="1" applyAlignment="1" applyProtection="1">
      <alignment horizontal="right" vertical="center"/>
      <protection locked="0"/>
    </xf>
    <xf numFmtId="40" fontId="32" fillId="0" borderId="72" xfId="47" applyNumberFormat="1" applyFont="1" applyFill="1" applyBorder="1" applyAlignment="1" applyProtection="1">
      <alignment horizontal="right" vertical="center"/>
    </xf>
    <xf numFmtId="40" fontId="32" fillId="0" borderId="67" xfId="47" applyNumberFormat="1" applyFont="1" applyFill="1" applyBorder="1" applyAlignment="1" applyProtection="1">
      <alignment horizontal="right" vertical="center"/>
    </xf>
    <xf numFmtId="40" fontId="32" fillId="0" borderId="68" xfId="47" applyNumberFormat="1" applyFont="1" applyFill="1" applyBorder="1" applyAlignment="1" applyProtection="1">
      <alignment horizontal="right" vertical="center"/>
    </xf>
    <xf numFmtId="40" fontId="32" fillId="19" borderId="60" xfId="47" applyNumberFormat="1" applyFont="1" applyFill="1" applyBorder="1" applyAlignment="1" applyProtection="1">
      <alignment horizontal="right" vertical="center" shrinkToFit="1"/>
      <protection locked="0"/>
    </xf>
    <xf numFmtId="40" fontId="32" fillId="19" borderId="15" xfId="47" applyNumberFormat="1" applyFont="1" applyFill="1" applyBorder="1" applyAlignment="1" applyProtection="1">
      <alignment horizontal="right" vertical="center" shrinkToFit="1"/>
      <protection locked="0"/>
    </xf>
    <xf numFmtId="40" fontId="32" fillId="19" borderId="18" xfId="47" applyNumberFormat="1" applyFont="1" applyFill="1" applyBorder="1" applyAlignment="1" applyProtection="1">
      <alignment horizontal="right" vertical="center" shrinkToFit="1"/>
      <protection locked="0"/>
    </xf>
    <xf numFmtId="40" fontId="32" fillId="19" borderId="20" xfId="47" applyNumberFormat="1" applyFont="1" applyFill="1" applyBorder="1" applyAlignment="1" applyProtection="1">
      <alignment horizontal="right" vertical="center" shrinkToFit="1"/>
      <protection locked="0"/>
    </xf>
    <xf numFmtId="40" fontId="32" fillId="19" borderId="0" xfId="47" applyNumberFormat="1" applyFont="1" applyFill="1" applyBorder="1" applyAlignment="1" applyProtection="1">
      <alignment horizontal="right" vertical="center" shrinkToFit="1"/>
      <protection locked="0"/>
    </xf>
    <xf numFmtId="40" fontId="32" fillId="19" borderId="21" xfId="47" applyNumberFormat="1" applyFont="1" applyFill="1" applyBorder="1" applyAlignment="1" applyProtection="1">
      <alignment horizontal="right" vertical="center" shrinkToFit="1"/>
      <protection locked="0"/>
    </xf>
    <xf numFmtId="40" fontId="32" fillId="19" borderId="23" xfId="47" applyNumberFormat="1" applyFont="1" applyFill="1" applyBorder="1" applyAlignment="1" applyProtection="1">
      <alignment horizontal="right" vertical="center" shrinkToFit="1"/>
      <protection locked="0"/>
    </xf>
    <xf numFmtId="40" fontId="32" fillId="19" borderId="1" xfId="47" applyNumberFormat="1" applyFont="1" applyFill="1" applyBorder="1" applyAlignment="1" applyProtection="1">
      <alignment horizontal="right" vertical="center" shrinkToFit="1"/>
      <protection locked="0"/>
    </xf>
    <xf numFmtId="40" fontId="32" fillId="19" borderId="24" xfId="47" applyNumberFormat="1" applyFont="1" applyFill="1" applyBorder="1" applyAlignment="1" applyProtection="1">
      <alignment horizontal="right" vertical="center" shrinkToFit="1"/>
      <protection locked="0"/>
    </xf>
    <xf numFmtId="40" fontId="32" fillId="0" borderId="20" xfId="47" applyNumberFormat="1" applyFont="1" applyFill="1" applyBorder="1" applyAlignment="1" applyProtection="1">
      <alignment horizontal="right" vertical="center"/>
    </xf>
    <xf numFmtId="40" fontId="32" fillId="0" borderId="0" xfId="47" applyNumberFormat="1" applyFont="1" applyFill="1" applyBorder="1" applyAlignment="1" applyProtection="1">
      <alignment horizontal="right" vertical="center"/>
    </xf>
    <xf numFmtId="40" fontId="32" fillId="0" borderId="21" xfId="47" applyNumberFormat="1" applyFont="1" applyFill="1" applyBorder="1" applyAlignment="1" applyProtection="1">
      <alignment horizontal="right" vertical="center"/>
    </xf>
    <xf numFmtId="0" fontId="36" fillId="19" borderId="60" xfId="51" applyFont="1" applyFill="1" applyBorder="1" applyAlignment="1" applyProtection="1">
      <alignment horizontal="center" vertical="center"/>
      <protection locked="0"/>
    </xf>
    <xf numFmtId="0" fontId="36" fillId="19" borderId="15" xfId="51" applyFont="1" applyFill="1" applyBorder="1" applyAlignment="1" applyProtection="1">
      <alignment horizontal="center" vertical="center"/>
      <protection locked="0"/>
    </xf>
    <xf numFmtId="0" fontId="36" fillId="19" borderId="18" xfId="51" applyFont="1" applyFill="1" applyBorder="1" applyAlignment="1" applyProtection="1">
      <alignment horizontal="center" vertical="center"/>
      <protection locked="0"/>
    </xf>
    <xf numFmtId="0" fontId="36" fillId="19" borderId="20" xfId="51" applyFont="1" applyFill="1" applyBorder="1" applyAlignment="1" applyProtection="1">
      <alignment horizontal="center" vertical="center"/>
      <protection locked="0"/>
    </xf>
    <xf numFmtId="0" fontId="36" fillId="19" borderId="0" xfId="51" applyFont="1" applyFill="1" applyAlignment="1" applyProtection="1">
      <alignment horizontal="center" vertical="center"/>
      <protection locked="0"/>
    </xf>
    <xf numFmtId="0" fontId="36" fillId="19" borderId="21" xfId="51" applyFont="1" applyFill="1" applyBorder="1" applyAlignment="1" applyProtection="1">
      <alignment horizontal="center" vertical="center"/>
      <protection locked="0"/>
    </xf>
    <xf numFmtId="0" fontId="36" fillId="19" borderId="23" xfId="51" applyFont="1" applyFill="1" applyBorder="1" applyAlignment="1" applyProtection="1">
      <alignment horizontal="center" vertical="center"/>
      <protection locked="0"/>
    </xf>
    <xf numFmtId="0" fontId="36" fillId="19" borderId="1" xfId="51" applyFont="1" applyFill="1" applyBorder="1" applyAlignment="1" applyProtection="1">
      <alignment horizontal="center" vertical="center"/>
      <protection locked="0"/>
    </xf>
    <xf numFmtId="0" fontId="36" fillId="19" borderId="24" xfId="51" applyFont="1" applyFill="1" applyBorder="1" applyAlignment="1" applyProtection="1">
      <alignment horizontal="center" vertical="center"/>
      <protection locked="0"/>
    </xf>
    <xf numFmtId="168" fontId="27" fillId="0" borderId="0" xfId="51" applyNumberFormat="1" applyFont="1" applyAlignment="1" applyProtection="1">
      <alignment horizontal="left" vertical="top" shrinkToFit="1"/>
      <protection locked="0"/>
    </xf>
    <xf numFmtId="0" fontId="36" fillId="14" borderId="15" xfId="51" applyFont="1" applyFill="1" applyBorder="1" applyAlignment="1" applyProtection="1">
      <alignment horizontal="center" shrinkToFit="1"/>
      <protection locked="0"/>
    </xf>
    <xf numFmtId="0" fontId="36" fillId="14" borderId="18" xfId="51" applyFont="1" applyFill="1" applyBorder="1" applyAlignment="1" applyProtection="1">
      <alignment horizontal="center" shrinkToFit="1"/>
      <protection locked="0"/>
    </xf>
    <xf numFmtId="0" fontId="36" fillId="14" borderId="0" xfId="51" applyFont="1" applyFill="1" applyAlignment="1" applyProtection="1">
      <alignment horizontal="center" shrinkToFit="1"/>
      <protection locked="0"/>
    </xf>
    <xf numFmtId="0" fontId="36" fillId="14" borderId="21" xfId="51" applyFont="1" applyFill="1" applyBorder="1" applyAlignment="1" applyProtection="1">
      <alignment horizontal="center" shrinkToFit="1"/>
      <protection locked="0"/>
    </xf>
    <xf numFmtId="0" fontId="36" fillId="14" borderId="1" xfId="51" applyFont="1" applyFill="1" applyBorder="1" applyAlignment="1" applyProtection="1">
      <alignment horizontal="center" shrinkToFit="1"/>
      <protection locked="0"/>
    </xf>
    <xf numFmtId="0" fontId="36" fillId="14" borderId="24" xfId="51" applyFont="1" applyFill="1" applyBorder="1" applyAlignment="1" applyProtection="1">
      <alignment horizontal="center" shrinkToFit="1"/>
      <protection locked="0"/>
    </xf>
    <xf numFmtId="0" fontId="36" fillId="14" borderId="19" xfId="51" applyFont="1" applyFill="1" applyBorder="1" applyAlignment="1" applyProtection="1">
      <alignment horizontal="center" vertical="center"/>
      <protection locked="0"/>
    </xf>
    <xf numFmtId="0" fontId="36" fillId="14" borderId="60" xfId="51" applyFont="1" applyFill="1" applyBorder="1" applyAlignment="1" applyProtection="1">
      <alignment horizontal="center" vertical="center" shrinkToFit="1"/>
      <protection locked="0"/>
    </xf>
    <xf numFmtId="0" fontId="36" fillId="0" borderId="15" xfId="51" applyFont="1" applyBorder="1" applyAlignment="1" applyProtection="1">
      <alignment horizontal="center" vertical="center" shrinkToFit="1"/>
      <protection locked="0"/>
    </xf>
    <xf numFmtId="0" fontId="36" fillId="0" borderId="18" xfId="51" applyFont="1" applyBorder="1" applyAlignment="1" applyProtection="1">
      <alignment horizontal="center" vertical="center" shrinkToFit="1"/>
      <protection locked="0"/>
    </xf>
    <xf numFmtId="0" fontId="36" fillId="14" borderId="20" xfId="51" applyFont="1" applyFill="1" applyBorder="1" applyAlignment="1" applyProtection="1">
      <alignment horizontal="center" vertical="center" shrinkToFit="1"/>
      <protection locked="0"/>
    </xf>
    <xf numFmtId="0" fontId="36" fillId="0" borderId="0" xfId="51" applyFont="1" applyAlignment="1" applyProtection="1">
      <alignment horizontal="center" vertical="center" shrinkToFit="1"/>
      <protection locked="0"/>
    </xf>
    <xf numFmtId="0" fontId="36" fillId="0" borderId="21" xfId="51" applyFont="1" applyBorder="1" applyAlignment="1" applyProtection="1">
      <alignment horizontal="center" vertical="center" shrinkToFit="1"/>
      <protection locked="0"/>
    </xf>
    <xf numFmtId="0" fontId="36" fillId="0" borderId="23" xfId="51" applyFont="1" applyBorder="1" applyAlignment="1" applyProtection="1">
      <alignment horizontal="center" vertical="center" shrinkToFit="1"/>
      <protection locked="0"/>
    </xf>
    <xf numFmtId="0" fontId="36" fillId="0" borderId="1" xfId="51" applyFont="1" applyBorder="1" applyAlignment="1" applyProtection="1">
      <alignment horizontal="center" vertical="center" shrinkToFit="1"/>
      <protection locked="0"/>
    </xf>
    <xf numFmtId="0" fontId="36" fillId="0" borderId="24" xfId="51" applyFont="1" applyBorder="1" applyAlignment="1" applyProtection="1">
      <alignment horizontal="center" vertical="center" shrinkToFit="1"/>
      <protection locked="0"/>
    </xf>
    <xf numFmtId="0" fontId="36" fillId="14" borderId="60" xfId="51" applyFont="1" applyFill="1" applyBorder="1" applyAlignment="1" applyProtection="1">
      <alignment horizontal="center" vertical="center"/>
      <protection locked="0"/>
    </xf>
    <xf numFmtId="0" fontId="36" fillId="0" borderId="15" xfId="51" applyFont="1" applyBorder="1" applyAlignment="1" applyProtection="1">
      <alignment horizontal="center" vertical="center"/>
      <protection locked="0"/>
    </xf>
    <xf numFmtId="0" fontId="36" fillId="0" borderId="18" xfId="51" applyFont="1" applyBorder="1" applyAlignment="1" applyProtection="1">
      <alignment horizontal="center" vertical="center"/>
      <protection locked="0"/>
    </xf>
    <xf numFmtId="0" fontId="36" fillId="0" borderId="0" xfId="51" applyFont="1" applyAlignment="1" applyProtection="1">
      <alignment horizontal="center" vertical="center"/>
      <protection locked="0"/>
    </xf>
    <xf numFmtId="0" fontId="36" fillId="0" borderId="21" xfId="51" applyFont="1" applyBorder="1" applyAlignment="1" applyProtection="1">
      <alignment horizontal="center" vertical="center"/>
      <protection locked="0"/>
    </xf>
    <xf numFmtId="0" fontId="36" fillId="0" borderId="23" xfId="51" applyFont="1" applyBorder="1" applyAlignment="1" applyProtection="1">
      <alignment horizontal="center" vertical="center"/>
      <protection locked="0"/>
    </xf>
    <xf numFmtId="0" fontId="36" fillId="0" borderId="1" xfId="51" applyFont="1" applyBorder="1" applyAlignment="1" applyProtection="1">
      <alignment horizontal="center" vertical="center"/>
      <protection locked="0"/>
    </xf>
    <xf numFmtId="0" fontId="36" fillId="0" borderId="24" xfId="51" applyFont="1" applyBorder="1" applyAlignment="1" applyProtection="1">
      <alignment horizontal="center" vertical="center"/>
      <protection locked="0"/>
    </xf>
    <xf numFmtId="38" fontId="37" fillId="0" borderId="0" xfId="47" applyFont="1" applyBorder="1" applyAlignment="1" applyProtection="1">
      <alignment horizontal="center" vertical="center"/>
      <protection locked="0"/>
    </xf>
    <xf numFmtId="0" fontId="27" fillId="0" borderId="0" xfId="51" applyFont="1" applyAlignment="1" applyProtection="1">
      <alignment horizontal="right" vertical="top" shrinkToFit="1"/>
      <protection locked="0"/>
    </xf>
    <xf numFmtId="0" fontId="27" fillId="0" borderId="15" xfId="51" applyFont="1" applyBorder="1" applyAlignment="1" applyProtection="1">
      <alignment horizontal="right" vertical="top" shrinkToFit="1"/>
      <protection locked="0"/>
    </xf>
    <xf numFmtId="0" fontId="36" fillId="14" borderId="66" xfId="51" applyFont="1" applyFill="1" applyBorder="1" applyAlignment="1" applyProtection="1">
      <alignment horizontal="center" vertical="center" shrinkToFit="1"/>
      <protection locked="0"/>
    </xf>
    <xf numFmtId="0" fontId="36" fillId="14" borderId="16" xfId="51" applyFont="1" applyFill="1" applyBorder="1" applyAlignment="1" applyProtection="1">
      <alignment horizontal="center" vertical="center" shrinkToFit="1"/>
      <protection locked="0"/>
    </xf>
    <xf numFmtId="0" fontId="36" fillId="19" borderId="66" xfId="51" applyFont="1" applyFill="1" applyBorder="1" applyAlignment="1" applyProtection="1">
      <alignment horizontal="center" vertical="center" shrinkToFit="1"/>
      <protection locked="0"/>
    </xf>
    <xf numFmtId="0" fontId="36" fillId="19" borderId="16" xfId="51" applyFont="1" applyFill="1" applyBorder="1" applyAlignment="1" applyProtection="1">
      <alignment horizontal="center" vertical="center" shrinkToFit="1"/>
      <protection locked="0"/>
    </xf>
    <xf numFmtId="0" fontId="32" fillId="0" borderId="66" xfId="51" applyFont="1" applyBorder="1" applyAlignment="1">
      <alignment horizontal="center" vertical="center" shrinkToFit="1"/>
    </xf>
    <xf numFmtId="0" fontId="32" fillId="0" borderId="16" xfId="51" applyFont="1" applyBorder="1" applyAlignment="1">
      <alignment horizontal="center" vertical="center" shrinkToFit="1"/>
    </xf>
    <xf numFmtId="0" fontId="32" fillId="0" borderId="17" xfId="51" applyFont="1" applyBorder="1" applyAlignment="1">
      <alignment horizontal="center" vertical="center" shrinkToFit="1"/>
    </xf>
    <xf numFmtId="0" fontId="36" fillId="19" borderId="17" xfId="51" applyFont="1" applyFill="1" applyBorder="1" applyAlignment="1" applyProtection="1">
      <alignment horizontal="center" vertical="center" shrinkToFit="1"/>
      <protection locked="0"/>
    </xf>
    <xf numFmtId="0" fontId="23" fillId="14" borderId="19" xfId="51" applyFont="1" applyFill="1" applyBorder="1" applyAlignment="1" applyProtection="1">
      <alignment horizontal="center" vertical="center" wrapText="1"/>
      <protection locked="0"/>
    </xf>
    <xf numFmtId="0" fontId="36" fillId="0" borderId="60" xfId="51" applyFont="1" applyBorder="1" applyAlignment="1" applyProtection="1">
      <alignment horizontal="center" vertical="center" wrapText="1"/>
      <protection locked="0"/>
    </xf>
    <xf numFmtId="0" fontId="36" fillId="0" borderId="15" xfId="51" applyFont="1" applyBorder="1" applyAlignment="1" applyProtection="1">
      <alignment horizontal="center" vertical="center" wrapText="1"/>
      <protection locked="0"/>
    </xf>
    <xf numFmtId="0" fontId="36" fillId="0" borderId="18" xfId="51" applyFont="1" applyBorder="1" applyAlignment="1" applyProtection="1">
      <alignment horizontal="center" vertical="center" wrapText="1"/>
      <protection locked="0"/>
    </xf>
    <xf numFmtId="0" fontId="36" fillId="0" borderId="23" xfId="51" applyFont="1" applyBorder="1" applyAlignment="1" applyProtection="1">
      <alignment horizontal="center" vertical="center" wrapText="1"/>
      <protection locked="0"/>
    </xf>
    <xf numFmtId="0" fontId="36" fillId="0" borderId="1" xfId="51" applyFont="1" applyBorder="1" applyAlignment="1" applyProtection="1">
      <alignment horizontal="center" vertical="center" wrapText="1"/>
      <protection locked="0"/>
    </xf>
    <xf numFmtId="0" fontId="36" fillId="0" borderId="24" xfId="51" applyFont="1" applyBorder="1" applyAlignment="1" applyProtection="1">
      <alignment horizontal="center" vertical="center" wrapText="1"/>
      <protection locked="0"/>
    </xf>
    <xf numFmtId="0" fontId="37" fillId="14" borderId="25" xfId="51" applyFont="1" applyFill="1" applyBorder="1" applyAlignment="1" applyProtection="1">
      <alignment horizontal="left" vertical="center" wrapText="1" shrinkToFit="1"/>
      <protection locked="0"/>
    </xf>
    <xf numFmtId="0" fontId="37" fillId="14" borderId="26" xfId="51" applyFont="1" applyFill="1" applyBorder="1" applyAlignment="1" applyProtection="1">
      <alignment horizontal="left" vertical="center" shrinkToFit="1"/>
      <protection locked="0"/>
    </xf>
    <xf numFmtId="0" fontId="37" fillId="14" borderId="97" xfId="51" applyFont="1" applyFill="1" applyBorder="1" applyAlignment="1" applyProtection="1">
      <alignment horizontal="left" vertical="center" shrinkToFit="1"/>
      <protection locked="0"/>
    </xf>
    <xf numFmtId="0" fontId="37" fillId="14" borderId="63" xfId="51" applyFont="1" applyFill="1" applyBorder="1" applyAlignment="1" applyProtection="1">
      <alignment horizontal="left" vertical="center" shrinkToFit="1"/>
      <protection locked="0"/>
    </xf>
    <xf numFmtId="0" fontId="36" fillId="14" borderId="26" xfId="51" applyFont="1" applyFill="1" applyBorder="1" applyAlignment="1" applyProtection="1">
      <alignment horizontal="left" vertical="center" shrinkToFit="1"/>
      <protection locked="0"/>
    </xf>
    <xf numFmtId="49" fontId="36" fillId="20" borderId="61" xfId="51" applyNumberFormat="1" applyFont="1" applyFill="1" applyBorder="1" applyAlignment="1" applyProtection="1">
      <alignment horizontal="center" vertical="center" shrinkToFit="1"/>
      <protection locked="0"/>
    </xf>
    <xf numFmtId="49" fontId="36" fillId="20" borderId="67" xfId="51" applyNumberFormat="1" applyFont="1" applyFill="1" applyBorder="1" applyAlignment="1" applyProtection="1">
      <alignment horizontal="center" vertical="center" shrinkToFit="1"/>
      <protection locked="0"/>
    </xf>
    <xf numFmtId="0" fontId="36" fillId="20" borderId="61" xfId="51" applyFont="1" applyFill="1" applyBorder="1" applyAlignment="1" applyProtection="1">
      <alignment horizontal="center" vertical="center" shrinkToFit="1"/>
      <protection locked="0"/>
    </xf>
    <xf numFmtId="0" fontId="36" fillId="20" borderId="67" xfId="51" applyFont="1" applyFill="1" applyBorder="1" applyAlignment="1" applyProtection="1">
      <alignment horizontal="center" vertical="center" shrinkToFit="1"/>
      <protection locked="0"/>
    </xf>
    <xf numFmtId="0" fontId="36" fillId="20" borderId="68" xfId="51" applyFont="1" applyFill="1" applyBorder="1" applyAlignment="1" applyProtection="1">
      <alignment horizontal="center" vertical="center" shrinkToFit="1"/>
      <protection locked="0"/>
    </xf>
    <xf numFmtId="0" fontId="36" fillId="14" borderId="15" xfId="51" applyFont="1" applyFill="1" applyBorder="1" applyAlignment="1" applyProtection="1">
      <alignment horizontal="center" vertical="center" wrapText="1" shrinkToFit="1"/>
      <protection locked="0"/>
    </xf>
    <xf numFmtId="0" fontId="36" fillId="14" borderId="15" xfId="51" applyFont="1" applyFill="1" applyBorder="1" applyAlignment="1" applyProtection="1">
      <alignment horizontal="center" vertical="center" shrinkToFit="1"/>
      <protection locked="0"/>
    </xf>
    <xf numFmtId="0" fontId="36" fillId="14" borderId="18" xfId="51" applyFont="1" applyFill="1" applyBorder="1" applyAlignment="1" applyProtection="1">
      <alignment horizontal="center" vertical="center" shrinkToFit="1"/>
      <protection locked="0"/>
    </xf>
    <xf numFmtId="0" fontId="36" fillId="14" borderId="1" xfId="51" applyFont="1" applyFill="1" applyBorder="1" applyAlignment="1" applyProtection="1">
      <alignment horizontal="center" vertical="center" shrinkToFit="1"/>
      <protection locked="0"/>
    </xf>
    <xf numFmtId="0" fontId="36" fillId="14" borderId="24" xfId="51" applyFont="1" applyFill="1" applyBorder="1" applyAlignment="1" applyProtection="1">
      <alignment horizontal="center" vertical="center" shrinkToFit="1"/>
      <protection locked="0"/>
    </xf>
    <xf numFmtId="0" fontId="36" fillId="20" borderId="60" xfId="51" applyFont="1" applyFill="1" applyBorder="1" applyAlignment="1" applyProtection="1">
      <alignment horizontal="center" vertical="center" shrinkToFit="1"/>
      <protection locked="0"/>
    </xf>
    <xf numFmtId="0" fontId="36" fillId="20" borderId="15" xfId="51" applyFont="1" applyFill="1" applyBorder="1" applyAlignment="1" applyProtection="1">
      <alignment horizontal="center" vertical="center" shrinkToFit="1"/>
      <protection locked="0"/>
    </xf>
    <xf numFmtId="0" fontId="36" fillId="20" borderId="18" xfId="51" applyFont="1" applyFill="1" applyBorder="1" applyAlignment="1" applyProtection="1">
      <alignment horizontal="center" vertical="center" shrinkToFit="1"/>
      <protection locked="0"/>
    </xf>
    <xf numFmtId="0" fontId="36" fillId="20" borderId="23" xfId="51" applyFont="1" applyFill="1" applyBorder="1" applyAlignment="1" applyProtection="1">
      <alignment horizontal="center" vertical="center" shrinkToFit="1"/>
      <protection locked="0"/>
    </xf>
    <xf numFmtId="0" fontId="36" fillId="20" borderId="1" xfId="51" applyFont="1" applyFill="1" applyBorder="1" applyAlignment="1" applyProtection="1">
      <alignment horizontal="center" vertical="center" shrinkToFit="1"/>
      <protection locked="0"/>
    </xf>
    <xf numFmtId="0" fontId="36" fillId="20" borderId="24" xfId="51" applyFont="1" applyFill="1" applyBorder="1" applyAlignment="1" applyProtection="1">
      <alignment horizontal="center" vertical="center" shrinkToFit="1"/>
      <protection locked="0"/>
    </xf>
    <xf numFmtId="0" fontId="36" fillId="14" borderId="63" xfId="51" applyFont="1" applyFill="1" applyBorder="1" applyAlignment="1" applyProtection="1">
      <alignment horizontal="left" vertical="center" shrinkToFit="1"/>
      <protection locked="0"/>
    </xf>
    <xf numFmtId="0" fontId="36" fillId="20" borderId="98" xfId="51" applyFont="1" applyFill="1" applyBorder="1" applyAlignment="1" applyProtection="1">
      <alignment horizontal="center" vertical="center" shrinkToFit="1"/>
      <protection locked="0"/>
    </xf>
    <xf numFmtId="0" fontId="36" fillId="20" borderId="70" xfId="51" applyFont="1" applyFill="1" applyBorder="1" applyAlignment="1" applyProtection="1">
      <alignment horizontal="center" vertical="center" shrinkToFit="1"/>
      <protection locked="0"/>
    </xf>
    <xf numFmtId="0" fontId="36" fillId="20" borderId="65" xfId="51" applyFont="1" applyFill="1" applyBorder="1" applyAlignment="1" applyProtection="1">
      <alignment horizontal="center" vertical="center" shrinkToFit="1"/>
      <protection locked="0"/>
    </xf>
    <xf numFmtId="0" fontId="36" fillId="20" borderId="71" xfId="51" applyFont="1" applyFill="1" applyBorder="1" applyAlignment="1" applyProtection="1">
      <alignment horizontal="center" vertical="center" shrinkToFit="1"/>
      <protection locked="0"/>
    </xf>
    <xf numFmtId="0" fontId="36" fillId="0" borderId="66" xfId="51" applyFont="1" applyBorder="1" applyAlignment="1" applyProtection="1">
      <alignment horizontal="center" vertical="center" shrinkToFit="1"/>
      <protection locked="0"/>
    </xf>
    <xf numFmtId="0" fontId="36" fillId="0" borderId="16" xfId="51" applyFont="1" applyBorder="1" applyAlignment="1" applyProtection="1">
      <alignment horizontal="center" vertical="center" shrinkToFit="1"/>
      <protection locked="0"/>
    </xf>
    <xf numFmtId="0" fontId="36" fillId="0" borderId="17" xfId="51" applyFont="1" applyBorder="1" applyAlignment="1" applyProtection="1">
      <alignment horizontal="center" vertical="center" shrinkToFit="1"/>
      <protection locked="0"/>
    </xf>
    <xf numFmtId="0" fontId="36" fillId="0" borderId="66" xfId="51" applyFont="1" applyBorder="1" applyAlignment="1" applyProtection="1">
      <alignment horizontal="center" vertical="center"/>
      <protection locked="0"/>
    </xf>
    <xf numFmtId="0" fontId="36" fillId="0" borderId="16" xfId="51" applyFont="1" applyBorder="1" applyAlignment="1" applyProtection="1">
      <alignment horizontal="center" vertical="center"/>
      <protection locked="0"/>
    </xf>
    <xf numFmtId="0" fontId="36" fillId="0" borderId="17" xfId="51" applyFont="1" applyBorder="1" applyAlignment="1" applyProtection="1">
      <alignment horizontal="center" vertical="center"/>
      <protection locked="0"/>
    </xf>
    <xf numFmtId="0" fontId="36" fillId="19" borderId="19" xfId="0" applyFont="1" applyFill="1" applyBorder="1" applyAlignment="1" applyProtection="1">
      <alignment horizontal="center" vertical="center" shrinkToFit="1"/>
      <protection locked="0"/>
    </xf>
    <xf numFmtId="0" fontId="0" fillId="0" borderId="16" xfId="0" applyBorder="1" applyAlignment="1" applyProtection="1">
      <protection locked="0"/>
    </xf>
    <xf numFmtId="0" fontId="0" fillId="0" borderId="17" xfId="0" applyBorder="1" applyAlignment="1" applyProtection="1">
      <protection locked="0"/>
    </xf>
    <xf numFmtId="0" fontId="36" fillId="14" borderId="17" xfId="51" applyFont="1" applyFill="1" applyBorder="1" applyAlignment="1" applyProtection="1">
      <alignment horizontal="center" vertical="center" shrinkToFit="1"/>
      <protection locked="0"/>
    </xf>
    <xf numFmtId="0" fontId="36" fillId="14" borderId="19" xfId="51" applyFont="1" applyFill="1" applyBorder="1" applyAlignment="1" applyProtection="1">
      <alignment horizontal="center" vertical="center" shrinkToFit="1"/>
      <protection locked="0"/>
    </xf>
    <xf numFmtId="0" fontId="36" fillId="19" borderId="60" xfId="51" applyFont="1" applyFill="1" applyBorder="1" applyAlignment="1" applyProtection="1">
      <alignment horizontal="center" vertical="center" shrinkToFit="1"/>
      <protection locked="0"/>
    </xf>
    <xf numFmtId="0" fontId="36" fillId="19" borderId="15" xfId="51" applyFont="1" applyFill="1" applyBorder="1" applyAlignment="1" applyProtection="1">
      <alignment horizontal="center" vertical="center" shrinkToFit="1"/>
      <protection locked="0"/>
    </xf>
    <xf numFmtId="0" fontId="36" fillId="19" borderId="18" xfId="51" applyFont="1" applyFill="1" applyBorder="1" applyAlignment="1" applyProtection="1">
      <alignment horizontal="center" vertical="center" shrinkToFit="1"/>
      <protection locked="0"/>
    </xf>
    <xf numFmtId="0" fontId="36" fillId="19" borderId="19" xfId="51" applyFont="1" applyFill="1" applyBorder="1" applyAlignment="1" applyProtection="1">
      <alignment horizontal="center" vertical="center"/>
      <protection locked="0"/>
    </xf>
    <xf numFmtId="0" fontId="32" fillId="0" borderId="0" xfId="51" applyFont="1" applyAlignment="1" applyProtection="1">
      <alignment horizontal="right" vertical="center"/>
      <protection locked="0"/>
    </xf>
    <xf numFmtId="0" fontId="60" fillId="0" borderId="0" xfId="51" applyFont="1" applyAlignment="1" applyProtection="1">
      <alignment horizontal="center" vertical="center" wrapText="1"/>
      <protection locked="0"/>
    </xf>
    <xf numFmtId="14" fontId="36" fillId="19" borderId="19" xfId="0" applyNumberFormat="1" applyFont="1" applyFill="1" applyBorder="1" applyAlignment="1" applyProtection="1">
      <alignment horizontal="center" vertical="center" shrinkToFit="1"/>
      <protection locked="0"/>
    </xf>
    <xf numFmtId="0" fontId="33" fillId="0" borderId="0" xfId="0" applyFont="1" applyAlignment="1">
      <alignment horizontal="right" vertical="center"/>
    </xf>
    <xf numFmtId="0" fontId="31" fillId="0" borderId="0" xfId="0" applyFont="1">
      <alignment vertical="center"/>
    </xf>
    <xf numFmtId="178" fontId="60" fillId="0" borderId="0" xfId="0" applyNumberFormat="1" applyFont="1" applyAlignment="1" applyProtection="1">
      <alignment horizontal="center" vertical="center" wrapText="1"/>
      <protection locked="0"/>
    </xf>
    <xf numFmtId="0" fontId="35" fillId="0" borderId="0" xfId="0" applyFont="1">
      <alignment vertical="center"/>
    </xf>
    <xf numFmtId="0" fontId="36" fillId="0" borderId="19" xfId="0" applyFont="1" applyBorder="1" applyAlignment="1" applyProtection="1">
      <alignment horizontal="center" vertical="center" shrinkToFit="1"/>
      <protection locked="0"/>
    </xf>
    <xf numFmtId="0" fontId="33" fillId="0" borderId="19" xfId="0" applyFont="1" applyBorder="1" applyAlignment="1" applyProtection="1">
      <alignment horizontal="center" vertical="center" shrinkToFit="1"/>
      <protection locked="0"/>
    </xf>
    <xf numFmtId="0" fontId="31" fillId="0" borderId="19" xfId="0" applyFont="1" applyBorder="1" applyAlignment="1" applyProtection="1">
      <alignment horizontal="center" vertical="center" shrinkToFit="1"/>
      <protection locked="0"/>
    </xf>
    <xf numFmtId="0" fontId="36" fillId="0" borderId="59" xfId="0" applyFont="1" applyBorder="1" applyAlignment="1">
      <alignment horizontal="center" vertical="center" wrapText="1"/>
    </xf>
    <xf numFmtId="0" fontId="0" fillId="0" borderId="49" xfId="0" applyBorder="1" applyAlignment="1"/>
    <xf numFmtId="0" fontId="0" fillId="0" borderId="50" xfId="0" applyBorder="1" applyAlignment="1"/>
    <xf numFmtId="0" fontId="0" fillId="0" borderId="44" xfId="0" applyBorder="1" applyAlignment="1"/>
    <xf numFmtId="0" fontId="0" fillId="0" borderId="51" xfId="0" applyBorder="1" applyAlignment="1"/>
    <xf numFmtId="0" fontId="0" fillId="0" borderId="46" xfId="0" applyBorder="1" applyAlignment="1"/>
    <xf numFmtId="0" fontId="0" fillId="0" borderId="52" xfId="0" applyBorder="1" applyAlignment="1"/>
    <xf numFmtId="0" fontId="55" fillId="14" borderId="59" xfId="0" applyFont="1" applyFill="1" applyBorder="1" applyAlignment="1">
      <alignment horizontal="center" vertical="center" wrapText="1"/>
    </xf>
    <xf numFmtId="0" fontId="33" fillId="0" borderId="15" xfId="0" applyFont="1" applyBorder="1" applyAlignment="1">
      <alignment horizontal="center" vertical="top"/>
    </xf>
    <xf numFmtId="0" fontId="36" fillId="0" borderId="0" xfId="0" applyFont="1" applyAlignment="1">
      <alignment horizontal="center" vertical="center"/>
    </xf>
    <xf numFmtId="0" fontId="31" fillId="0" borderId="0" xfId="0" applyFont="1" applyAlignment="1">
      <alignment horizontal="center" vertical="center"/>
    </xf>
    <xf numFmtId="0" fontId="32" fillId="14" borderId="19" xfId="0" applyFont="1" applyFill="1" applyBorder="1" applyAlignment="1">
      <alignment horizontal="center" vertical="center" shrinkToFit="1"/>
    </xf>
    <xf numFmtId="0" fontId="31" fillId="0" borderId="19" xfId="0" applyFont="1" applyBorder="1" applyAlignment="1">
      <alignment horizontal="center" vertical="center"/>
    </xf>
    <xf numFmtId="0" fontId="36" fillId="14" borderId="19" xfId="0" applyFont="1" applyFill="1" applyBorder="1" applyAlignment="1" applyProtection="1">
      <alignment horizontal="center" vertical="center" shrinkToFit="1"/>
      <protection locked="0"/>
    </xf>
    <xf numFmtId="0" fontId="31" fillId="0" borderId="0" xfId="0" applyFont="1" applyAlignment="1">
      <alignment horizontal="right" vertical="center"/>
    </xf>
    <xf numFmtId="0" fontId="51" fillId="0" borderId="59" xfId="0" applyFont="1" applyBorder="1" applyAlignment="1">
      <alignment horizontal="center" vertical="center"/>
    </xf>
    <xf numFmtId="0" fontId="37" fillId="15" borderId="59" xfId="0" applyFont="1" applyFill="1" applyBorder="1" applyAlignment="1">
      <alignment horizontal="left" vertical="center" wrapText="1"/>
    </xf>
    <xf numFmtId="0" fontId="54" fillId="16" borderId="59" xfId="0" applyFont="1" applyFill="1" applyBorder="1" applyAlignment="1">
      <alignment horizontal="center" vertical="center" wrapText="1"/>
    </xf>
    <xf numFmtId="0" fontId="38" fillId="0" borderId="59" xfId="0" applyFont="1" applyBorder="1" applyAlignment="1">
      <alignment horizontal="center" vertical="center" wrapText="1"/>
    </xf>
    <xf numFmtId="0" fontId="38" fillId="15" borderId="59" xfId="0" applyFont="1" applyFill="1" applyBorder="1" applyAlignment="1">
      <alignment horizontal="center" vertical="center"/>
    </xf>
    <xf numFmtId="0" fontId="33" fillId="0" borderId="0" xfId="0" applyFont="1" applyAlignment="1">
      <alignment horizontal="center" vertical="center"/>
    </xf>
    <xf numFmtId="0" fontId="36" fillId="0" borderId="0" xfId="0" applyFont="1" applyAlignment="1">
      <alignment horizontal="right" vertical="center"/>
    </xf>
    <xf numFmtId="0" fontId="31" fillId="0" borderId="15" xfId="0" applyFont="1" applyBorder="1" applyAlignment="1">
      <alignment horizontal="right" vertical="center"/>
    </xf>
    <xf numFmtId="0" fontId="34" fillId="0" borderId="0" xfId="2" applyFont="1" applyAlignment="1">
      <alignment horizontal="center" vertical="center"/>
    </xf>
    <xf numFmtId="0" fontId="57" fillId="0" borderId="0" xfId="0" applyFont="1" applyAlignment="1">
      <alignment horizontal="center" vertical="center"/>
    </xf>
    <xf numFmtId="0" fontId="32" fillId="0" borderId="0" xfId="0" applyFont="1" applyAlignment="1">
      <alignment horizontal="center" vertical="center"/>
    </xf>
    <xf numFmtId="0" fontId="5" fillId="2" borderId="0" xfId="0" applyFont="1" applyFill="1" applyAlignment="1">
      <alignment horizontal="center" vertical="center"/>
    </xf>
    <xf numFmtId="0" fontId="5" fillId="0" borderId="12" xfId="0" applyFont="1" applyBorder="1" applyAlignment="1">
      <alignment horizontal="left" vertical="center" indent="1"/>
    </xf>
    <xf numFmtId="0" fontId="5" fillId="0" borderId="4" xfId="0" applyFont="1" applyBorder="1" applyAlignment="1">
      <alignment horizontal="left" vertical="center" indent="1"/>
    </xf>
    <xf numFmtId="0" fontId="5" fillId="0" borderId="3" xfId="0" applyFont="1" applyBorder="1" applyAlignment="1">
      <alignment horizontal="left" vertical="center" indent="1"/>
    </xf>
    <xf numFmtId="0" fontId="5" fillId="0" borderId="7" xfId="0" applyFont="1" applyBorder="1" applyAlignment="1">
      <alignment horizontal="left" vertical="center" inden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0" fontId="5" fillId="0" borderId="2" xfId="0" applyFont="1" applyBorder="1" applyAlignment="1">
      <alignment horizontal="left" vertical="center"/>
    </xf>
    <xf numFmtId="0" fontId="5" fillId="0" borderId="10" xfId="0" applyFont="1" applyBorder="1" applyAlignment="1">
      <alignment horizontal="left" vertical="center"/>
    </xf>
    <xf numFmtId="0" fontId="5" fillId="0" borderId="12" xfId="0" applyFont="1" applyBorder="1" applyAlignment="1">
      <alignment horizontal="left" vertical="center"/>
    </xf>
    <xf numFmtId="0" fontId="5" fillId="0" borderId="4" xfId="0" applyFont="1" applyBorder="1" applyAlignment="1">
      <alignment horizontal="left" vertical="center"/>
    </xf>
    <xf numFmtId="0" fontId="5" fillId="0" borderId="3" xfId="0" applyFont="1" applyBorder="1" applyAlignment="1">
      <alignment horizontal="left" vertical="center"/>
    </xf>
    <xf numFmtId="0" fontId="5" fillId="0" borderId="7" xfId="0" applyFont="1" applyBorder="1" applyAlignment="1">
      <alignment horizontal="left" vertical="center"/>
    </xf>
    <xf numFmtId="0" fontId="5" fillId="4" borderId="12" xfId="2" applyFont="1" applyFill="1" applyBorder="1" applyAlignment="1">
      <alignment horizontal="right" vertical="center"/>
    </xf>
    <xf numFmtId="0" fontId="6" fillId="2" borderId="4"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7" xfId="0" applyFont="1" applyFill="1" applyBorder="1" applyAlignment="1">
      <alignment horizontal="left" vertical="center" wrapText="1"/>
    </xf>
    <xf numFmtId="49" fontId="5" fillId="4" borderId="2" xfId="0" applyNumberFormat="1" applyFont="1" applyFill="1" applyBorder="1" applyAlignment="1">
      <alignment horizontal="center" vertical="center" wrapText="1"/>
    </xf>
    <xf numFmtId="0" fontId="5" fillId="5" borderId="12" xfId="0" applyFont="1" applyFill="1" applyBorder="1" applyAlignment="1">
      <alignment horizontal="center" vertical="center"/>
    </xf>
    <xf numFmtId="38" fontId="5" fillId="4" borderId="12" xfId="2" applyNumberFormat="1" applyFont="1" applyFill="1" applyBorder="1" applyAlignment="1">
      <alignment horizontal="right" vertical="center"/>
    </xf>
    <xf numFmtId="0" fontId="5" fillId="2" borderId="12" xfId="2" applyFont="1" applyFill="1" applyBorder="1" applyAlignment="1">
      <alignment horizontal="right" vertical="center"/>
    </xf>
    <xf numFmtId="0" fontId="8" fillId="2" borderId="0" xfId="0" applyFont="1" applyFill="1" applyAlignment="1">
      <alignment horizontal="right" vertical="center"/>
    </xf>
    <xf numFmtId="0" fontId="0" fillId="0" borderId="3" xfId="0" applyBorder="1" applyAlignment="1">
      <alignment vertical="center" wrapText="1"/>
    </xf>
    <xf numFmtId="0" fontId="0" fillId="0" borderId="7" xfId="0" applyBorder="1" applyAlignment="1">
      <alignment vertical="center" wrapText="1"/>
    </xf>
    <xf numFmtId="0" fontId="5" fillId="2" borderId="12" xfId="0" applyFont="1" applyFill="1" applyBorder="1" applyAlignment="1">
      <alignment horizontal="left" vertical="center"/>
    </xf>
    <xf numFmtId="0" fontId="5" fillId="2" borderId="1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 xfId="0" applyFont="1" applyFill="1" applyBorder="1" applyAlignment="1">
      <alignment horizontal="left" vertical="center" wrapText="1"/>
    </xf>
    <xf numFmtId="0" fontId="5" fillId="6" borderId="66"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7" xfId="0" applyFont="1" applyFill="1" applyBorder="1" applyAlignment="1">
      <alignment horizontal="center" vertical="center"/>
    </xf>
    <xf numFmtId="0" fontId="13" fillId="7" borderId="66"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173" fontId="5" fillId="4" borderId="12" xfId="0" applyNumberFormat="1" applyFont="1" applyFill="1" applyBorder="1" applyAlignment="1">
      <alignment horizontal="center" vertical="center"/>
    </xf>
    <xf numFmtId="0" fontId="5" fillId="4" borderId="3" xfId="0" applyFont="1" applyFill="1" applyBorder="1" applyAlignment="1">
      <alignment horizontal="left" vertical="top"/>
    </xf>
    <xf numFmtId="0" fontId="5" fillId="4" borderId="7" xfId="0" applyFont="1" applyFill="1" applyBorder="1" applyAlignment="1">
      <alignment horizontal="left" vertical="top"/>
    </xf>
    <xf numFmtId="0" fontId="5" fillId="2" borderId="0" xfId="0" applyFont="1" applyFill="1" applyAlignment="1">
      <alignment horizontal="center" vertical="center" shrinkToFit="1"/>
    </xf>
    <xf numFmtId="0" fontId="0" fillId="0" borderId="0" xfId="0" applyAlignment="1">
      <alignment vertical="center" shrinkToFit="1"/>
    </xf>
  </cellXfs>
  <cellStyles count="63">
    <cellStyle name="121" xfId="8" xr:uid="{00000000-0005-0000-0000-000000000000}"/>
    <cellStyle name="Calc Currency (0)" xfId="9" xr:uid="{00000000-0005-0000-0000-000001000000}"/>
    <cellStyle name="Calculation" xfId="60" builtinId="22"/>
    <cellStyle name="Comma" xfId="3" builtinId="3"/>
    <cellStyle name="Comma [0]" xfId="2" builtinId="6"/>
    <cellStyle name="Comma [0] 2" xfId="6" xr:uid="{00000000-0005-0000-0000-000004000000}"/>
    <cellStyle name="Comma [0] 3" xfId="36" xr:uid="{00000000-0005-0000-0000-000005000000}"/>
    <cellStyle name="Comma [0] 4" xfId="46" xr:uid="{00000000-0005-0000-0000-000006000000}"/>
    <cellStyle name="Comma [0] 5" xfId="47" xr:uid="{00000000-0005-0000-0000-000007000000}"/>
    <cellStyle name="Comma 2" xfId="56" xr:uid="{253EFA03-EA23-4663-8624-1144C72A5D30}"/>
    <cellStyle name="Comma 3" xfId="62" xr:uid="{B3594586-27A2-4457-A8F9-06B9C1DAC0B7}"/>
    <cellStyle name="Comma_CDM Notes (Sample)" xfId="58" xr:uid="{0ADCE0C6-6E57-40D9-ACE0-5D190DF2CDBE}"/>
    <cellStyle name="Comma_Notes to CDM-JEHL FY12" xfId="55" xr:uid="{74C3EDA7-7D10-43E5-84A5-84EEB4C2FC3E}"/>
    <cellStyle name="Currency [0] 2" xfId="7" xr:uid="{00000000-0005-0000-0000-000008000000}"/>
    <cellStyle name="Currency [0] 3" xfId="48" xr:uid="{00000000-0005-0000-0000-000009000000}"/>
    <cellStyle name="discount" xfId="10" xr:uid="{00000000-0005-0000-0000-00000A000000}"/>
    <cellStyle name="entry" xfId="11" xr:uid="{00000000-0005-0000-0000-00000B000000}"/>
    <cellStyle name="GBS Files" xfId="12" xr:uid="{00000000-0005-0000-0000-00000C000000}"/>
    <cellStyle name="Grey" xfId="13" xr:uid="{00000000-0005-0000-0000-00000D000000}"/>
    <cellStyle name="Header1" xfId="14" xr:uid="{00000000-0005-0000-0000-00000E000000}"/>
    <cellStyle name="Header2" xfId="15" xr:uid="{00000000-0005-0000-0000-00000F000000}"/>
    <cellStyle name="IBM(401K)" xfId="16" xr:uid="{00000000-0005-0000-0000-000010000000}"/>
    <cellStyle name="Input" xfId="59" builtinId="20"/>
    <cellStyle name="Input [yellow]" xfId="17" xr:uid="{00000000-0005-0000-0000-000011000000}"/>
    <cellStyle name="J401K" xfId="18" xr:uid="{00000000-0005-0000-0000-000012000000}"/>
    <cellStyle name="Normal" xfId="0" builtinId="0"/>
    <cellStyle name="Normal - Style1" xfId="19" xr:uid="{00000000-0005-0000-0000-000014000000}"/>
    <cellStyle name="Normal 10" xfId="61" xr:uid="{8CB9768D-92AA-4600-85E5-2A3E9F340211}"/>
    <cellStyle name="Normal 2" xfId="35" xr:uid="{00000000-0005-0000-0000-000015000000}"/>
    <cellStyle name="Normal 3" xfId="37" xr:uid="{00000000-0005-0000-0000-000016000000}"/>
    <cellStyle name="Normal 4" xfId="39" xr:uid="{00000000-0005-0000-0000-000017000000}"/>
    <cellStyle name="Normal 5" xfId="40" xr:uid="{00000000-0005-0000-0000-000018000000}"/>
    <cellStyle name="Normal 6" xfId="38" xr:uid="{00000000-0005-0000-0000-000019000000}"/>
    <cellStyle name="Normal 7" xfId="49" xr:uid="{00000000-0005-0000-0000-00001A000000}"/>
    <cellStyle name="Normal 8" xfId="51" xr:uid="{00000000-0005-0000-0000-00001B000000}"/>
    <cellStyle name="Normal 9" xfId="53" xr:uid="{B386BA52-D78E-4EC8-8257-B7C61A3C69DD}"/>
    <cellStyle name="Normal_CDM Notes (Sample)" xfId="57" xr:uid="{971DD545-4BB7-4F3C-955E-B74D825D6142}"/>
    <cellStyle name="Normal_Notes to CDM-JEHL FY12" xfId="54" xr:uid="{E630E98E-1E4E-4CCD-AA33-762B7B7641C0}"/>
    <cellStyle name="Percent" xfId="1" builtinId="5"/>
    <cellStyle name="Percent [2]" xfId="20" xr:uid="{00000000-0005-0000-0000-00001D000000}"/>
    <cellStyle name="Percent 2" xfId="52" xr:uid="{B3A90A9A-89A9-4BA3-B5C3-D6081113337B}"/>
    <cellStyle name="price" xfId="21" xr:uid="{00000000-0005-0000-0000-00001E000000}"/>
    <cellStyle name="Prices" xfId="22" xr:uid="{00000000-0005-0000-0000-00001F000000}"/>
    <cellStyle name="revised" xfId="23" xr:uid="{00000000-0005-0000-0000-000020000000}"/>
    <cellStyle name="section" xfId="24" xr:uid="{00000000-0005-0000-0000-000021000000}"/>
    <cellStyle name="subhead" xfId="25" xr:uid="{00000000-0005-0000-0000-000022000000}"/>
    <cellStyle name="型番" xfId="26" xr:uid="{00000000-0005-0000-0000-000023000000}"/>
    <cellStyle name="桁区切り 2" xfId="41" xr:uid="{00000000-0005-0000-0000-000024000000}"/>
    <cellStyle name="桁区切り 2 2" xfId="50" xr:uid="{00000000-0005-0000-0000-000025000000}"/>
    <cellStyle name="桁蟻唇Ｆ [0.00]_Sheet2" xfId="27" xr:uid="{00000000-0005-0000-0000-000026000000}"/>
    <cellStyle name="桁蟻唇Ｆ_Sheet2" xfId="28" xr:uid="{00000000-0005-0000-0000-000027000000}"/>
    <cellStyle name="標準 2" xfId="29" xr:uid="{00000000-0005-0000-0000-000028000000}"/>
    <cellStyle name="標準 2 3" xfId="44" xr:uid="{00000000-0005-0000-0000-000029000000}"/>
    <cellStyle name="標準 3" xfId="30" xr:uid="{00000000-0005-0000-0000-00002A000000}"/>
    <cellStyle name="標準 4" xfId="31" xr:uid="{00000000-0005-0000-0000-00002B000000}"/>
    <cellStyle name="標準 5 2" xfId="45" xr:uid="{00000000-0005-0000-0000-00002C000000}"/>
    <cellStyle name="標準_【様式2】含み損益確認表" xfId="4" xr:uid="{00000000-0005-0000-0000-00002D000000}"/>
    <cellStyle name="標準_Form4_Worksheet for Estimating the Number of Yearts to Fully Reapy Debts" xfId="5" xr:uid="{00000000-0005-0000-0000-00002E000000}"/>
    <cellStyle name="標準_改訂案" xfId="43" xr:uid="{00000000-0005-0000-0000-00002F000000}"/>
    <cellStyle name="標準_様式13" xfId="42" xr:uid="{00000000-0005-0000-0000-000030000000}"/>
    <cellStyle name="標準10P" xfId="32" xr:uid="{00000000-0005-0000-0000-000031000000}"/>
    <cellStyle name="脱浦 [0.00]_Sheet2" xfId="33" xr:uid="{00000000-0005-0000-0000-000032000000}"/>
    <cellStyle name="脱浦_Sheet2" xfId="34" xr:uid="{00000000-0005-0000-0000-000033000000}"/>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CCFFFF"/>
      <color rgb="FF669900"/>
      <color rgb="FF99CC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externalLink" Target="externalLinks/externalLink23.xml"/><Relationship Id="rId55" Type="http://schemas.openxmlformats.org/officeDocument/2006/relationships/externalLink" Target="externalLinks/externalLink28.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externalLink" Target="externalLinks/externalLink26.xml"/><Relationship Id="rId58" Type="http://schemas.openxmlformats.org/officeDocument/2006/relationships/externalLink" Target="externalLinks/externalLink31.xml"/><Relationship Id="rId5" Type="http://schemas.openxmlformats.org/officeDocument/2006/relationships/worksheet" Target="worksheets/sheet5.xml"/><Relationship Id="rId61" Type="http://schemas.openxmlformats.org/officeDocument/2006/relationships/externalLink" Target="externalLinks/externalLink3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56" Type="http://schemas.openxmlformats.org/officeDocument/2006/relationships/externalLink" Target="externalLinks/externalLink29.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59"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14.xml"/><Relationship Id="rId54" Type="http://schemas.openxmlformats.org/officeDocument/2006/relationships/externalLink" Target="externalLinks/externalLink27.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 Id="rId57" Type="http://schemas.openxmlformats.org/officeDocument/2006/relationships/externalLink" Target="externalLinks/externalLink30.xml"/><Relationship Id="rId10" Type="http://schemas.openxmlformats.org/officeDocument/2006/relationships/worksheet" Target="worksheets/sheet10.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externalLink" Target="externalLinks/externalLink25.xml"/><Relationship Id="rId60" Type="http://schemas.openxmlformats.org/officeDocument/2006/relationships/externalLink" Target="externalLinks/externalLink33.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8</xdr:row>
      <xdr:rowOff>0</xdr:rowOff>
    </xdr:from>
    <xdr:to>
      <xdr:col>21</xdr:col>
      <xdr:colOff>388934</xdr:colOff>
      <xdr:row>17</xdr:row>
      <xdr:rowOff>30145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7591425" y="1609725"/>
          <a:ext cx="11552234" cy="1954195"/>
        </a:xfrm>
        <a:prstGeom prst="rect">
          <a:avLst/>
        </a:prstGeom>
      </xdr:spPr>
    </xdr:pic>
    <xdr:clientData/>
  </xdr:twoCellAnchor>
  <xdr:twoCellAnchor editAs="oneCell">
    <xdr:from>
      <xdr:col>4</xdr:col>
      <xdr:colOff>514350</xdr:colOff>
      <xdr:row>17</xdr:row>
      <xdr:rowOff>180975</xdr:rowOff>
    </xdr:from>
    <xdr:to>
      <xdr:col>19</xdr:col>
      <xdr:colOff>646398</xdr:colOff>
      <xdr:row>23</xdr:row>
      <xdr:rowOff>56952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7610475" y="3714750"/>
          <a:ext cx="10419048" cy="1580952"/>
        </a:xfrm>
        <a:prstGeom prst="rect">
          <a:avLst/>
        </a:prstGeom>
      </xdr:spPr>
    </xdr:pic>
    <xdr:clientData/>
  </xdr:twoCellAnchor>
  <xdr:twoCellAnchor editAs="oneCell">
    <xdr:from>
      <xdr:col>4</xdr:col>
      <xdr:colOff>523875</xdr:colOff>
      <xdr:row>24</xdr:row>
      <xdr:rowOff>9525</xdr:rowOff>
    </xdr:from>
    <xdr:to>
      <xdr:col>19</xdr:col>
      <xdr:colOff>294018</xdr:colOff>
      <xdr:row>42</xdr:row>
      <xdr:rowOff>47083</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7620000" y="5429250"/>
          <a:ext cx="10057143" cy="4333333"/>
        </a:xfrm>
        <a:prstGeom prst="rect">
          <a:avLst/>
        </a:prstGeom>
      </xdr:spPr>
    </xdr:pic>
    <xdr:clientData/>
  </xdr:twoCellAnchor>
  <xdr:twoCellAnchor editAs="oneCell">
    <xdr:from>
      <xdr:col>4</xdr:col>
      <xdr:colOff>542925</xdr:colOff>
      <xdr:row>43</xdr:row>
      <xdr:rowOff>114300</xdr:rowOff>
    </xdr:from>
    <xdr:to>
      <xdr:col>14</xdr:col>
      <xdr:colOff>342068</xdr:colOff>
      <xdr:row>59</xdr:row>
      <xdr:rowOff>171067</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7639050" y="10134600"/>
          <a:ext cx="6657143" cy="3066667"/>
        </a:xfrm>
        <a:prstGeom prst="rect">
          <a:avLst/>
        </a:prstGeom>
      </xdr:spPr>
    </xdr:pic>
    <xdr:clientData/>
  </xdr:twoCellAnchor>
  <xdr:twoCellAnchor editAs="oneCell">
    <xdr:from>
      <xdr:col>4</xdr:col>
      <xdr:colOff>552450</xdr:colOff>
      <xdr:row>61</xdr:row>
      <xdr:rowOff>47625</xdr:rowOff>
    </xdr:from>
    <xdr:to>
      <xdr:col>18</xdr:col>
      <xdr:colOff>313155</xdr:colOff>
      <xdr:row>86</xdr:row>
      <xdr:rowOff>56613</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7648575" y="13420725"/>
          <a:ext cx="9361905" cy="4295238"/>
        </a:xfrm>
        <a:prstGeom prst="rect">
          <a:avLst/>
        </a:prstGeom>
      </xdr:spPr>
    </xdr:pic>
    <xdr:clientData/>
  </xdr:twoCellAnchor>
  <xdr:twoCellAnchor editAs="oneCell">
    <xdr:from>
      <xdr:col>4</xdr:col>
      <xdr:colOff>581025</xdr:colOff>
      <xdr:row>87</xdr:row>
      <xdr:rowOff>133350</xdr:rowOff>
    </xdr:from>
    <xdr:to>
      <xdr:col>22</xdr:col>
      <xdr:colOff>169958</xdr:colOff>
      <xdr:row>93</xdr:row>
      <xdr:rowOff>114174</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7677150" y="17964150"/>
          <a:ext cx="11933333" cy="1009524"/>
        </a:xfrm>
        <a:prstGeom prst="rect">
          <a:avLst/>
        </a:prstGeom>
      </xdr:spPr>
    </xdr:pic>
    <xdr:clientData/>
  </xdr:twoCellAnchor>
  <xdr:twoCellAnchor editAs="oneCell">
    <xdr:from>
      <xdr:col>4</xdr:col>
      <xdr:colOff>561975</xdr:colOff>
      <xdr:row>95</xdr:row>
      <xdr:rowOff>0</xdr:rowOff>
    </xdr:from>
    <xdr:to>
      <xdr:col>20</xdr:col>
      <xdr:colOff>379651</xdr:colOff>
      <xdr:row>113</xdr:row>
      <xdr:rowOff>142471</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7"/>
        <a:stretch>
          <a:fillRect/>
        </a:stretch>
      </xdr:blipFill>
      <xdr:spPr>
        <a:xfrm>
          <a:off x="7658100" y="19202400"/>
          <a:ext cx="10790476" cy="3228571"/>
        </a:xfrm>
        <a:prstGeom prst="rect">
          <a:avLst/>
        </a:prstGeom>
      </xdr:spPr>
    </xdr:pic>
    <xdr:clientData/>
  </xdr:twoCellAnchor>
  <xdr:twoCellAnchor editAs="oneCell">
    <xdr:from>
      <xdr:col>4</xdr:col>
      <xdr:colOff>542925</xdr:colOff>
      <xdr:row>114</xdr:row>
      <xdr:rowOff>123825</xdr:rowOff>
    </xdr:from>
    <xdr:to>
      <xdr:col>15</xdr:col>
      <xdr:colOff>608649</xdr:colOff>
      <xdr:row>134</xdr:row>
      <xdr:rowOff>28158</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8"/>
        <a:stretch>
          <a:fillRect/>
        </a:stretch>
      </xdr:blipFill>
      <xdr:spPr>
        <a:xfrm>
          <a:off x="7639050" y="22583775"/>
          <a:ext cx="7609524" cy="33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28575</xdr:colOff>
      <xdr:row>83</xdr:row>
      <xdr:rowOff>66675</xdr:rowOff>
    </xdr:from>
    <xdr:to>
      <xdr:col>126</xdr:col>
      <xdr:colOff>38100</xdr:colOff>
      <xdr:row>93</xdr:row>
      <xdr:rowOff>57150</xdr:rowOff>
    </xdr:to>
    <xdr:grpSp>
      <xdr:nvGrpSpPr>
        <xdr:cNvPr id="2" name="Group 8">
          <a:extLst>
            <a:ext uri="{FF2B5EF4-FFF2-40B4-BE49-F238E27FC236}">
              <a16:creationId xmlns:a16="http://schemas.microsoft.com/office/drawing/2014/main" id="{00000000-0008-0000-1200-000002000000}"/>
            </a:ext>
          </a:extLst>
        </xdr:cNvPr>
        <xdr:cNvGrpSpPr>
          <a:grpSpLocks/>
        </xdr:cNvGrpSpPr>
      </xdr:nvGrpSpPr>
      <xdr:grpSpPr bwMode="auto">
        <a:xfrm>
          <a:off x="5235575" y="6547908"/>
          <a:ext cx="2803525" cy="752475"/>
          <a:chOff x="575" y="685"/>
          <a:chExt cx="309" cy="79"/>
        </a:xfrm>
      </xdr:grpSpPr>
      <xdr:sp macro="" textlink="">
        <xdr:nvSpPr>
          <xdr:cNvPr id="3" name="Rectangle 7">
            <a:extLst>
              <a:ext uri="{FF2B5EF4-FFF2-40B4-BE49-F238E27FC236}">
                <a16:creationId xmlns:a16="http://schemas.microsoft.com/office/drawing/2014/main" id="{00000000-0008-0000-1200-000003000000}"/>
              </a:ext>
            </a:extLst>
          </xdr:cNvPr>
          <xdr:cNvSpPr>
            <a:spLocks noChangeArrowheads="1"/>
          </xdr:cNvSpPr>
        </xdr:nvSpPr>
        <xdr:spPr bwMode="auto">
          <a:xfrm>
            <a:off x="575" y="685"/>
            <a:ext cx="299" cy="63"/>
          </a:xfrm>
          <a:prstGeom prst="rect">
            <a:avLst/>
          </a:prstGeom>
          <a:solidFill>
            <a:srgbClr val="FFFFFF"/>
          </a:solidFill>
          <a:ln w="9525">
            <a:solidFill>
              <a:srgbClr val="000000"/>
            </a:solidFill>
            <a:miter lim="800000"/>
            <a:headEnd/>
            <a:tailEnd/>
          </a:ln>
          <a:effectLst>
            <a:outerShdw dist="35921" dir="2700000" algn="ctr" rotWithShape="0">
              <a:srgbClr val="808080"/>
            </a:outerShdw>
          </a:effectLst>
        </xdr:spPr>
      </xdr:sp>
      <xdr:sp macro="" textlink="">
        <xdr:nvSpPr>
          <xdr:cNvPr id="4" name="テキスト 31">
            <a:extLst>
              <a:ext uri="{FF2B5EF4-FFF2-40B4-BE49-F238E27FC236}">
                <a16:creationId xmlns:a16="http://schemas.microsoft.com/office/drawing/2014/main" id="{00000000-0008-0000-1200-000004000000}"/>
              </a:ext>
            </a:extLst>
          </xdr:cNvPr>
          <xdr:cNvSpPr txBox="1">
            <a:spLocks noChangeArrowheads="1"/>
          </xdr:cNvSpPr>
        </xdr:nvSpPr>
        <xdr:spPr bwMode="auto">
          <a:xfrm>
            <a:off x="589" y="697"/>
            <a:ext cx="295" cy="67"/>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600" b="0" i="0" u="none" strike="noStrike" baseline="0">
                <a:solidFill>
                  <a:srgbClr val="000000"/>
                </a:solidFill>
                <a:latin typeface="ＭＳ Ｐゴシック"/>
                <a:ea typeface="ＭＳ Ｐゴシック"/>
              </a:rPr>
              <a:t>（Ａ）</a:t>
            </a:r>
            <a:r>
              <a:rPr lang="en-US" altLang="ja-JP" sz="600" b="0" i="0" u="none" strike="noStrike" baseline="0">
                <a:solidFill>
                  <a:srgbClr val="000000"/>
                </a:solidFill>
                <a:latin typeface="ＭＳ Ｐゴシック"/>
                <a:ea typeface="ＭＳ Ｐゴシック"/>
              </a:rPr>
              <a:t>Going-concern Basis</a:t>
            </a:r>
          </a:p>
          <a:p>
            <a:pPr algn="l" rtl="0">
              <a:defRPr sz="1000"/>
            </a:pPr>
            <a:r>
              <a:rPr lang="ja-JP" altLang="en-US" sz="600" b="0" i="0" u="none" strike="noStrike" baseline="0">
                <a:solidFill>
                  <a:srgbClr val="000000"/>
                </a:solidFill>
                <a:latin typeface="ＭＳ Ｐゴシック"/>
                <a:ea typeface="ＭＳ Ｐゴシック"/>
              </a:rPr>
              <a:t>（Ｂ）</a:t>
            </a:r>
            <a:r>
              <a:rPr lang="en-US" altLang="ja-JP" sz="600" b="0" i="0" u="none" strike="noStrike" baseline="0">
                <a:solidFill>
                  <a:srgbClr val="000000"/>
                </a:solidFill>
                <a:latin typeface="ＭＳ Ｐゴシック"/>
                <a:ea typeface="ＭＳ Ｐゴシック"/>
              </a:rPr>
              <a:t>Total Asset Basis</a:t>
            </a:r>
          </a:p>
          <a:p>
            <a:pPr algn="l" rtl="0">
              <a:defRPr sz="1000"/>
            </a:pPr>
            <a:r>
              <a:rPr lang="en-US" altLang="ja-JP" sz="600" b="0" i="0" u="none" strike="noStrike" baseline="0">
                <a:solidFill>
                  <a:srgbClr val="000000"/>
                </a:solidFill>
                <a:latin typeface="ＭＳ Ｐゴシック"/>
                <a:ea typeface="ＭＳ Ｐゴシック"/>
              </a:rPr>
              <a:t>* Financial items can be added or changed in Assets column if necessary.</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53</xdr:col>
      <xdr:colOff>47625</xdr:colOff>
      <xdr:row>41</xdr:row>
      <xdr:rowOff>76200</xdr:rowOff>
    </xdr:from>
    <xdr:to>
      <xdr:col>55</xdr:col>
      <xdr:colOff>57150</xdr:colOff>
      <xdr:row>41</xdr:row>
      <xdr:rowOff>228600</xdr:rowOff>
    </xdr:to>
    <xdr:sp macro="" textlink="">
      <xdr:nvSpPr>
        <xdr:cNvPr id="2" name="AutoShape 23">
          <a:extLst>
            <a:ext uri="{FF2B5EF4-FFF2-40B4-BE49-F238E27FC236}">
              <a16:creationId xmlns:a16="http://schemas.microsoft.com/office/drawing/2014/main" id="{00000000-0008-0000-1600-000002000000}"/>
            </a:ext>
          </a:extLst>
        </xdr:cNvPr>
        <xdr:cNvSpPr>
          <a:spLocks noChangeArrowheads="1"/>
        </xdr:cNvSpPr>
      </xdr:nvSpPr>
      <xdr:spPr bwMode="auto">
        <a:xfrm>
          <a:off x="3581400" y="7286625"/>
          <a:ext cx="142875" cy="152400"/>
        </a:xfrm>
        <a:prstGeom prst="rightArrow">
          <a:avLst>
            <a:gd name="adj1" fmla="val 50000"/>
            <a:gd name="adj2" fmla="val 25000"/>
          </a:avLst>
        </a:prstGeom>
        <a:solidFill>
          <a:srgbClr val="C0C0C0"/>
        </a:solidFill>
        <a:ln w="3175">
          <a:solidFill>
            <a:srgbClr val="C0C0C0"/>
          </a:solidFill>
          <a:miter lim="800000"/>
          <a:headEnd/>
          <a:tailEnd/>
        </a:ln>
      </xdr:spPr>
    </xdr:sp>
    <xdr:clientData/>
  </xdr:twoCellAnchor>
  <xdr:twoCellAnchor editAs="oneCell">
    <xdr:from>
      <xdr:col>56</xdr:col>
      <xdr:colOff>19050</xdr:colOff>
      <xdr:row>40</xdr:row>
      <xdr:rowOff>28575</xdr:rowOff>
    </xdr:from>
    <xdr:to>
      <xdr:col>110</xdr:col>
      <xdr:colOff>38100</xdr:colOff>
      <xdr:row>44</xdr:row>
      <xdr:rowOff>438150</xdr:rowOff>
    </xdr:to>
    <xdr:sp macro="" textlink="">
      <xdr:nvSpPr>
        <xdr:cNvPr id="3" name="Text Box 87">
          <a:extLst>
            <a:ext uri="{FF2B5EF4-FFF2-40B4-BE49-F238E27FC236}">
              <a16:creationId xmlns:a16="http://schemas.microsoft.com/office/drawing/2014/main" id="{00000000-0008-0000-1600-000003000000}"/>
            </a:ext>
          </a:extLst>
        </xdr:cNvPr>
        <xdr:cNvSpPr txBox="1">
          <a:spLocks noChangeArrowheads="1"/>
        </xdr:cNvSpPr>
      </xdr:nvSpPr>
      <xdr:spPr bwMode="auto">
        <a:xfrm>
          <a:off x="3752850" y="7181850"/>
          <a:ext cx="3619500" cy="809625"/>
        </a:xfrm>
        <a:prstGeom prst="rect">
          <a:avLst/>
        </a:prstGeom>
        <a:noFill/>
        <a:ln w="9525">
          <a:noFill/>
          <a:miter lim="800000"/>
          <a:headEnd/>
          <a:tailEnd/>
        </a:ln>
      </xdr:spPr>
      <xdr:txBody>
        <a:bodyPr vertOverflow="clip" wrap="square" lIns="27432" tIns="18288" rIns="0" bIns="0" anchor="t" upright="1"/>
        <a:lstStyle/>
        <a:p>
          <a:pPr algn="l" rtl="0">
            <a:defRPr sz="1000"/>
          </a:pPr>
          <a:r>
            <a:rPr lang="en-US" altLang="ja-JP" sz="800" b="0" i="0" u="none" strike="noStrike" baseline="0">
              <a:solidFill>
                <a:srgbClr val="0000FF"/>
              </a:solidFill>
              <a:latin typeface="ＭＳ Ｐゴシック"/>
              <a:ea typeface="ＭＳ Ｐゴシック"/>
            </a:rPr>
            <a:t>If the categorization result is Customer with Special Attention,prepare the E1</a:t>
          </a:r>
          <a:r>
            <a:rPr lang="ja-JP" altLang="en-US" sz="800" b="0" i="0" u="none" strike="noStrike" baseline="0">
              <a:solidFill>
                <a:srgbClr val="0000FF"/>
              </a:solidFill>
              <a:latin typeface="ＭＳ Ｐゴシック"/>
              <a:ea typeface="ＭＳ Ｐゴシック"/>
            </a:rPr>
            <a:t>・</a:t>
          </a:r>
          <a:r>
            <a:rPr lang="en-US" altLang="ja-JP" sz="800" b="0" i="0" u="none" strike="noStrike" baseline="0">
              <a:solidFill>
                <a:srgbClr val="0000FF"/>
              </a:solidFill>
              <a:latin typeface="ＭＳ Ｐゴシック"/>
              <a:ea typeface="ＭＳ Ｐゴシック"/>
            </a:rPr>
            <a:t>E2 Determination Worksheet to order to confirmthe Customer with Special Attention grouping.Regarding the customer with special attention because parent conpany is categorized customers with special attention,there is no necessary to make E1/E2 </a:t>
          </a:r>
          <a:r>
            <a:rPr lang="ja-JP" altLang="en-US" sz="800" b="0" i="0" u="none" strike="noStrike" baseline="0">
              <a:solidFill>
                <a:srgbClr val="0000FF"/>
              </a:solidFill>
              <a:latin typeface="ＭＳ Ｐゴシック"/>
              <a:ea typeface="ＭＳ Ｐゴシック"/>
            </a:rPr>
            <a:t>１</a:t>
          </a:r>
          <a:r>
            <a:rPr lang="en-US" altLang="ja-JP" sz="800" b="0" i="0" u="none" strike="noStrike" baseline="0">
              <a:solidFill>
                <a:srgbClr val="0000FF"/>
              </a:solidFill>
              <a:latin typeface="ＭＳ Ｐゴシック"/>
              <a:ea typeface="ＭＳ Ｐゴシック"/>
            </a:rPr>
            <a:t>detaemination sheet.</a:t>
          </a:r>
        </a:p>
      </xdr:txBody>
    </xdr:sp>
    <xdr:clientData/>
  </xdr:twoCellAnchor>
  <mc:AlternateContent xmlns:mc="http://schemas.openxmlformats.org/markup-compatibility/2006">
    <mc:Choice xmlns:a14="http://schemas.microsoft.com/office/drawing/2010/main" Requires="a14">
      <xdr:twoCellAnchor editAs="oneCell">
        <xdr:from>
          <xdr:col>0</xdr:col>
          <xdr:colOff>50800</xdr:colOff>
          <xdr:row>34</xdr:row>
          <xdr:rowOff>50800</xdr:rowOff>
        </xdr:from>
        <xdr:to>
          <xdr:col>5</xdr:col>
          <xdr:colOff>19050</xdr:colOff>
          <xdr:row>36</xdr:row>
          <xdr:rowOff>190500</xdr:rowOff>
        </xdr:to>
        <xdr:sp macro="" textlink="">
          <xdr:nvSpPr>
            <xdr:cNvPr id="52225" name="Check Box 1" hidden="1">
              <a:extLst>
                <a:ext uri="{63B3BB69-23CF-44E3-9099-C40C66FF867C}">
                  <a14:compatExt spid="_x0000_s52225"/>
                </a:ext>
                <a:ext uri="{FF2B5EF4-FFF2-40B4-BE49-F238E27FC236}">
                  <a16:creationId xmlns:a16="http://schemas.microsoft.com/office/drawing/2014/main" id="{00000000-0008-0000-1600-00000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45</xdr:row>
          <xdr:rowOff>95250</xdr:rowOff>
        </xdr:from>
        <xdr:to>
          <xdr:col>24</xdr:col>
          <xdr:colOff>57150</xdr:colOff>
          <xdr:row>48</xdr:row>
          <xdr:rowOff>0</xdr:rowOff>
        </xdr:to>
        <xdr:sp macro="" textlink="">
          <xdr:nvSpPr>
            <xdr:cNvPr id="52226" name="Check Box 2" hidden="1">
              <a:extLst>
                <a:ext uri="{63B3BB69-23CF-44E3-9099-C40C66FF867C}">
                  <a14:compatExt spid="_x0000_s52226"/>
                </a:ext>
                <a:ext uri="{FF2B5EF4-FFF2-40B4-BE49-F238E27FC236}">
                  <a16:creationId xmlns:a16="http://schemas.microsoft.com/office/drawing/2014/main" id="{00000000-0008-0000-1600-00000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44</xdr:row>
          <xdr:rowOff>488950</xdr:rowOff>
        </xdr:from>
        <xdr:to>
          <xdr:col>5</xdr:col>
          <xdr:colOff>50800</xdr:colOff>
          <xdr:row>46</xdr:row>
          <xdr:rowOff>50800</xdr:rowOff>
        </xdr:to>
        <xdr:sp macro="" textlink="">
          <xdr:nvSpPr>
            <xdr:cNvPr id="52227" name="Check Box 3" hidden="1">
              <a:extLst>
                <a:ext uri="{63B3BB69-23CF-44E3-9099-C40C66FF867C}">
                  <a14:compatExt spid="_x0000_s52227"/>
                </a:ext>
                <a:ext uri="{FF2B5EF4-FFF2-40B4-BE49-F238E27FC236}">
                  <a16:creationId xmlns:a16="http://schemas.microsoft.com/office/drawing/2014/main" id="{00000000-0008-0000-1600-00000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64</xdr:col>
          <xdr:colOff>38100</xdr:colOff>
          <xdr:row>23</xdr:row>
          <xdr:rowOff>76200</xdr:rowOff>
        </xdr:from>
        <xdr:to>
          <xdr:col>69</xdr:col>
          <xdr:colOff>19050</xdr:colOff>
          <xdr:row>25</xdr:row>
          <xdr:rowOff>50800</xdr:rowOff>
        </xdr:to>
        <xdr:sp macro="" textlink="">
          <xdr:nvSpPr>
            <xdr:cNvPr id="52228" name="Check Box 4" hidden="1">
              <a:extLst>
                <a:ext uri="{63B3BB69-23CF-44E3-9099-C40C66FF867C}">
                  <a14:compatExt spid="_x0000_s52228"/>
                </a:ext>
                <a:ext uri="{FF2B5EF4-FFF2-40B4-BE49-F238E27FC236}">
                  <a16:creationId xmlns:a16="http://schemas.microsoft.com/office/drawing/2014/main" id="{00000000-0008-0000-1600-00000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71</xdr:col>
          <xdr:colOff>57150</xdr:colOff>
          <xdr:row>23</xdr:row>
          <xdr:rowOff>76200</xdr:rowOff>
        </xdr:from>
        <xdr:to>
          <xdr:col>76</xdr:col>
          <xdr:colOff>38100</xdr:colOff>
          <xdr:row>25</xdr:row>
          <xdr:rowOff>50800</xdr:rowOff>
        </xdr:to>
        <xdr:sp macro="" textlink="">
          <xdr:nvSpPr>
            <xdr:cNvPr id="52229" name="Check Box 5" hidden="1">
              <a:extLst>
                <a:ext uri="{63B3BB69-23CF-44E3-9099-C40C66FF867C}">
                  <a14:compatExt spid="_x0000_s52229"/>
                </a:ext>
                <a:ext uri="{FF2B5EF4-FFF2-40B4-BE49-F238E27FC236}">
                  <a16:creationId xmlns:a16="http://schemas.microsoft.com/office/drawing/2014/main" id="{00000000-0008-0000-1600-00000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38100</xdr:colOff>
          <xdr:row>33</xdr:row>
          <xdr:rowOff>12700</xdr:rowOff>
        </xdr:from>
        <xdr:to>
          <xdr:col>13</xdr:col>
          <xdr:colOff>19050</xdr:colOff>
          <xdr:row>34</xdr:row>
          <xdr:rowOff>0</xdr:rowOff>
        </xdr:to>
        <xdr:sp macro="" textlink="">
          <xdr:nvSpPr>
            <xdr:cNvPr id="52230" name="Check Box 6" hidden="1">
              <a:extLst>
                <a:ext uri="{63B3BB69-23CF-44E3-9099-C40C66FF867C}">
                  <a14:compatExt spid="_x0000_s52230"/>
                </a:ext>
                <a:ext uri="{FF2B5EF4-FFF2-40B4-BE49-F238E27FC236}">
                  <a16:creationId xmlns:a16="http://schemas.microsoft.com/office/drawing/2014/main" id="{00000000-0008-0000-1600-00000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38100</xdr:colOff>
          <xdr:row>33</xdr:row>
          <xdr:rowOff>12700</xdr:rowOff>
        </xdr:from>
        <xdr:to>
          <xdr:col>26</xdr:col>
          <xdr:colOff>19050</xdr:colOff>
          <xdr:row>34</xdr:row>
          <xdr:rowOff>0</xdr:rowOff>
        </xdr:to>
        <xdr:sp macro="" textlink="">
          <xdr:nvSpPr>
            <xdr:cNvPr id="52231" name="Check Box 7" hidden="1">
              <a:extLst>
                <a:ext uri="{63B3BB69-23CF-44E3-9099-C40C66FF867C}">
                  <a14:compatExt spid="_x0000_s52231"/>
                </a:ext>
                <a:ext uri="{FF2B5EF4-FFF2-40B4-BE49-F238E27FC236}">
                  <a16:creationId xmlns:a16="http://schemas.microsoft.com/office/drawing/2014/main" id="{00000000-0008-0000-1600-000007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50800</xdr:colOff>
          <xdr:row>41</xdr:row>
          <xdr:rowOff>31750</xdr:rowOff>
        </xdr:from>
        <xdr:to>
          <xdr:col>13</xdr:col>
          <xdr:colOff>31750</xdr:colOff>
          <xdr:row>42</xdr:row>
          <xdr:rowOff>19050</xdr:rowOff>
        </xdr:to>
        <xdr:sp macro="" textlink="">
          <xdr:nvSpPr>
            <xdr:cNvPr id="52232" name="Check Box 8" hidden="1">
              <a:extLst>
                <a:ext uri="{63B3BB69-23CF-44E3-9099-C40C66FF867C}">
                  <a14:compatExt spid="_x0000_s52232"/>
                </a:ext>
                <a:ext uri="{FF2B5EF4-FFF2-40B4-BE49-F238E27FC236}">
                  <a16:creationId xmlns:a16="http://schemas.microsoft.com/office/drawing/2014/main" id="{00000000-0008-0000-1600-000008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31750</xdr:colOff>
          <xdr:row>41</xdr:row>
          <xdr:rowOff>31750</xdr:rowOff>
        </xdr:from>
        <xdr:to>
          <xdr:col>24</xdr:col>
          <xdr:colOff>12700</xdr:colOff>
          <xdr:row>42</xdr:row>
          <xdr:rowOff>19050</xdr:rowOff>
        </xdr:to>
        <xdr:sp macro="" textlink="">
          <xdr:nvSpPr>
            <xdr:cNvPr id="52233" name="Check Box 9" hidden="1">
              <a:extLst>
                <a:ext uri="{63B3BB69-23CF-44E3-9099-C40C66FF867C}">
                  <a14:compatExt spid="_x0000_s52233"/>
                </a:ext>
                <a:ext uri="{FF2B5EF4-FFF2-40B4-BE49-F238E27FC236}">
                  <a16:creationId xmlns:a16="http://schemas.microsoft.com/office/drawing/2014/main" id="{00000000-0008-0000-1600-000009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50800</xdr:colOff>
          <xdr:row>41</xdr:row>
          <xdr:rowOff>31750</xdr:rowOff>
        </xdr:from>
        <xdr:to>
          <xdr:col>44</xdr:col>
          <xdr:colOff>31750</xdr:colOff>
          <xdr:row>42</xdr:row>
          <xdr:rowOff>19050</xdr:rowOff>
        </xdr:to>
        <xdr:sp macro="" textlink="">
          <xdr:nvSpPr>
            <xdr:cNvPr id="52234" name="Check Box 10" hidden="1">
              <a:extLst>
                <a:ext uri="{63B3BB69-23CF-44E3-9099-C40C66FF867C}">
                  <a14:compatExt spid="_x0000_s52234"/>
                </a:ext>
                <a:ext uri="{FF2B5EF4-FFF2-40B4-BE49-F238E27FC236}">
                  <a16:creationId xmlns:a16="http://schemas.microsoft.com/office/drawing/2014/main" id="{00000000-0008-0000-1600-00000A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31750</xdr:colOff>
          <xdr:row>47</xdr:row>
          <xdr:rowOff>0</xdr:rowOff>
        </xdr:from>
        <xdr:to>
          <xdr:col>25</xdr:col>
          <xdr:colOff>0</xdr:colOff>
          <xdr:row>49</xdr:row>
          <xdr:rowOff>50800</xdr:rowOff>
        </xdr:to>
        <xdr:sp macro="" textlink="">
          <xdr:nvSpPr>
            <xdr:cNvPr id="52235" name="Check Box 11" hidden="1">
              <a:extLst>
                <a:ext uri="{63B3BB69-23CF-44E3-9099-C40C66FF867C}">
                  <a14:compatExt spid="_x0000_s52235"/>
                </a:ext>
                <a:ext uri="{FF2B5EF4-FFF2-40B4-BE49-F238E27FC236}">
                  <a16:creationId xmlns:a16="http://schemas.microsoft.com/office/drawing/2014/main" id="{00000000-0008-0000-1600-00000B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65</xdr:col>
          <xdr:colOff>31750</xdr:colOff>
          <xdr:row>45</xdr:row>
          <xdr:rowOff>107950</xdr:rowOff>
        </xdr:from>
        <xdr:to>
          <xdr:col>70</xdr:col>
          <xdr:colOff>0</xdr:colOff>
          <xdr:row>48</xdr:row>
          <xdr:rowOff>31750</xdr:rowOff>
        </xdr:to>
        <xdr:sp macro="" textlink="">
          <xdr:nvSpPr>
            <xdr:cNvPr id="52236" name="Check Box 12" hidden="1">
              <a:extLst>
                <a:ext uri="{63B3BB69-23CF-44E3-9099-C40C66FF867C}">
                  <a14:compatExt spid="_x0000_s52236"/>
                </a:ext>
                <a:ext uri="{FF2B5EF4-FFF2-40B4-BE49-F238E27FC236}">
                  <a16:creationId xmlns:a16="http://schemas.microsoft.com/office/drawing/2014/main" id="{00000000-0008-0000-1600-00000C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65</xdr:col>
          <xdr:colOff>31750</xdr:colOff>
          <xdr:row>47</xdr:row>
          <xdr:rowOff>0</xdr:rowOff>
        </xdr:from>
        <xdr:to>
          <xdr:col>70</xdr:col>
          <xdr:colOff>0</xdr:colOff>
          <xdr:row>49</xdr:row>
          <xdr:rowOff>50800</xdr:rowOff>
        </xdr:to>
        <xdr:sp macro="" textlink="">
          <xdr:nvSpPr>
            <xdr:cNvPr id="52237" name="Check Box 13" hidden="1">
              <a:extLst>
                <a:ext uri="{63B3BB69-23CF-44E3-9099-C40C66FF867C}">
                  <a14:compatExt spid="_x0000_s52237"/>
                </a:ext>
                <a:ext uri="{FF2B5EF4-FFF2-40B4-BE49-F238E27FC236}">
                  <a16:creationId xmlns:a16="http://schemas.microsoft.com/office/drawing/2014/main" id="{00000000-0008-0000-1600-00000D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38100</xdr:colOff>
          <xdr:row>33</xdr:row>
          <xdr:rowOff>12700</xdr:rowOff>
        </xdr:from>
        <xdr:to>
          <xdr:col>49</xdr:col>
          <xdr:colOff>19050</xdr:colOff>
          <xdr:row>34</xdr:row>
          <xdr:rowOff>0</xdr:rowOff>
        </xdr:to>
        <xdr:sp macro="" textlink="">
          <xdr:nvSpPr>
            <xdr:cNvPr id="52238" name="Check Box 14" hidden="1">
              <a:extLst>
                <a:ext uri="{63B3BB69-23CF-44E3-9099-C40C66FF867C}">
                  <a14:compatExt spid="_x0000_s52238"/>
                </a:ext>
                <a:ext uri="{FF2B5EF4-FFF2-40B4-BE49-F238E27FC236}">
                  <a16:creationId xmlns:a16="http://schemas.microsoft.com/office/drawing/2014/main" id="{00000000-0008-0000-1600-00000E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67</xdr:col>
          <xdr:colOff>38100</xdr:colOff>
          <xdr:row>33</xdr:row>
          <xdr:rowOff>12700</xdr:rowOff>
        </xdr:from>
        <xdr:to>
          <xdr:col>72</xdr:col>
          <xdr:colOff>19050</xdr:colOff>
          <xdr:row>34</xdr:row>
          <xdr:rowOff>0</xdr:rowOff>
        </xdr:to>
        <xdr:sp macro="" textlink="">
          <xdr:nvSpPr>
            <xdr:cNvPr id="52239" name="Check Box 15" hidden="1">
              <a:extLst>
                <a:ext uri="{63B3BB69-23CF-44E3-9099-C40C66FF867C}">
                  <a14:compatExt spid="_x0000_s52239"/>
                </a:ext>
                <a:ext uri="{FF2B5EF4-FFF2-40B4-BE49-F238E27FC236}">
                  <a16:creationId xmlns:a16="http://schemas.microsoft.com/office/drawing/2014/main" id="{00000000-0008-0000-1600-00000F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89</xdr:col>
          <xdr:colOff>57150</xdr:colOff>
          <xdr:row>33</xdr:row>
          <xdr:rowOff>12700</xdr:rowOff>
        </xdr:from>
        <xdr:to>
          <xdr:col>94</xdr:col>
          <xdr:colOff>38100</xdr:colOff>
          <xdr:row>34</xdr:row>
          <xdr:rowOff>0</xdr:rowOff>
        </xdr:to>
        <xdr:sp macro="" textlink="">
          <xdr:nvSpPr>
            <xdr:cNvPr id="52240" name="Check Box 16" hidden="1">
              <a:extLst>
                <a:ext uri="{63B3BB69-23CF-44E3-9099-C40C66FF867C}">
                  <a14:compatExt spid="_x0000_s52240"/>
                </a:ext>
                <a:ext uri="{FF2B5EF4-FFF2-40B4-BE49-F238E27FC236}">
                  <a16:creationId xmlns:a16="http://schemas.microsoft.com/office/drawing/2014/main" id="{00000000-0008-0000-1600-000010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38100</xdr:colOff>
          <xdr:row>54</xdr:row>
          <xdr:rowOff>12700</xdr:rowOff>
        </xdr:from>
        <xdr:to>
          <xdr:col>24</xdr:col>
          <xdr:colOff>19050</xdr:colOff>
          <xdr:row>55</xdr:row>
          <xdr:rowOff>19050</xdr:rowOff>
        </xdr:to>
        <xdr:sp macro="" textlink="">
          <xdr:nvSpPr>
            <xdr:cNvPr id="52241" name="Check Box 17" hidden="1">
              <a:extLst>
                <a:ext uri="{63B3BB69-23CF-44E3-9099-C40C66FF867C}">
                  <a14:compatExt spid="_x0000_s52241"/>
                </a:ext>
                <a:ext uri="{FF2B5EF4-FFF2-40B4-BE49-F238E27FC236}">
                  <a16:creationId xmlns:a16="http://schemas.microsoft.com/office/drawing/2014/main" id="{00000000-0008-0000-1600-000011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38100</xdr:colOff>
          <xdr:row>54</xdr:row>
          <xdr:rowOff>12700</xdr:rowOff>
        </xdr:from>
        <xdr:to>
          <xdr:col>34</xdr:col>
          <xdr:colOff>19050</xdr:colOff>
          <xdr:row>55</xdr:row>
          <xdr:rowOff>19050</xdr:rowOff>
        </xdr:to>
        <xdr:sp macro="" textlink="">
          <xdr:nvSpPr>
            <xdr:cNvPr id="52242" name="Check Box 18" hidden="1">
              <a:extLst>
                <a:ext uri="{63B3BB69-23CF-44E3-9099-C40C66FF867C}">
                  <a14:compatExt spid="_x0000_s52242"/>
                </a:ext>
                <a:ext uri="{FF2B5EF4-FFF2-40B4-BE49-F238E27FC236}">
                  <a16:creationId xmlns:a16="http://schemas.microsoft.com/office/drawing/2014/main" id="{00000000-0008-0000-1600-000012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38100</xdr:colOff>
          <xdr:row>54</xdr:row>
          <xdr:rowOff>12700</xdr:rowOff>
        </xdr:from>
        <xdr:to>
          <xdr:col>53</xdr:col>
          <xdr:colOff>19050</xdr:colOff>
          <xdr:row>55</xdr:row>
          <xdr:rowOff>19050</xdr:rowOff>
        </xdr:to>
        <xdr:sp macro="" textlink="">
          <xdr:nvSpPr>
            <xdr:cNvPr id="52243" name="Check Box 19" hidden="1">
              <a:extLst>
                <a:ext uri="{63B3BB69-23CF-44E3-9099-C40C66FF867C}">
                  <a14:compatExt spid="_x0000_s52243"/>
                </a:ext>
                <a:ext uri="{FF2B5EF4-FFF2-40B4-BE49-F238E27FC236}">
                  <a16:creationId xmlns:a16="http://schemas.microsoft.com/office/drawing/2014/main" id="{00000000-0008-0000-1600-000013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67</xdr:col>
          <xdr:colOff>38100</xdr:colOff>
          <xdr:row>54</xdr:row>
          <xdr:rowOff>12700</xdr:rowOff>
        </xdr:from>
        <xdr:to>
          <xdr:col>72</xdr:col>
          <xdr:colOff>19050</xdr:colOff>
          <xdr:row>55</xdr:row>
          <xdr:rowOff>19050</xdr:rowOff>
        </xdr:to>
        <xdr:sp macro="" textlink="">
          <xdr:nvSpPr>
            <xdr:cNvPr id="52244" name="Check Box 20" hidden="1">
              <a:extLst>
                <a:ext uri="{63B3BB69-23CF-44E3-9099-C40C66FF867C}">
                  <a14:compatExt spid="_x0000_s52244"/>
                </a:ext>
                <a:ext uri="{FF2B5EF4-FFF2-40B4-BE49-F238E27FC236}">
                  <a16:creationId xmlns:a16="http://schemas.microsoft.com/office/drawing/2014/main" id="{00000000-0008-0000-1600-000014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83</xdr:col>
          <xdr:colOff>38100</xdr:colOff>
          <xdr:row>54</xdr:row>
          <xdr:rowOff>12700</xdr:rowOff>
        </xdr:from>
        <xdr:to>
          <xdr:col>88</xdr:col>
          <xdr:colOff>19050</xdr:colOff>
          <xdr:row>55</xdr:row>
          <xdr:rowOff>19050</xdr:rowOff>
        </xdr:to>
        <xdr:sp macro="" textlink="">
          <xdr:nvSpPr>
            <xdr:cNvPr id="52245" name="Check Box 21" hidden="1">
              <a:extLst>
                <a:ext uri="{63B3BB69-23CF-44E3-9099-C40C66FF867C}">
                  <a14:compatExt spid="_x0000_s52245"/>
                </a:ext>
                <a:ext uri="{FF2B5EF4-FFF2-40B4-BE49-F238E27FC236}">
                  <a16:creationId xmlns:a16="http://schemas.microsoft.com/office/drawing/2014/main" id="{00000000-0008-0000-1600-000015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38100</xdr:colOff>
          <xdr:row>54</xdr:row>
          <xdr:rowOff>12700</xdr:rowOff>
        </xdr:from>
        <xdr:to>
          <xdr:col>101</xdr:col>
          <xdr:colOff>19050</xdr:colOff>
          <xdr:row>55</xdr:row>
          <xdr:rowOff>19050</xdr:rowOff>
        </xdr:to>
        <xdr:sp macro="" textlink="">
          <xdr:nvSpPr>
            <xdr:cNvPr id="52246" name="Check Box 22" hidden="1">
              <a:extLst>
                <a:ext uri="{63B3BB69-23CF-44E3-9099-C40C66FF867C}">
                  <a14:compatExt spid="_x0000_s52246"/>
                </a:ext>
                <a:ext uri="{FF2B5EF4-FFF2-40B4-BE49-F238E27FC236}">
                  <a16:creationId xmlns:a16="http://schemas.microsoft.com/office/drawing/2014/main" id="{00000000-0008-0000-1600-000016C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28575</xdr:rowOff>
    </xdr:from>
    <xdr:to>
      <xdr:col>50</xdr:col>
      <xdr:colOff>123825</xdr:colOff>
      <xdr:row>5</xdr:row>
      <xdr:rowOff>133350</xdr:rowOff>
    </xdr:to>
    <xdr:sp macro="" textlink="">
      <xdr:nvSpPr>
        <xdr:cNvPr id="2" name="Text Box 2">
          <a:extLst>
            <a:ext uri="{FF2B5EF4-FFF2-40B4-BE49-F238E27FC236}">
              <a16:creationId xmlns:a16="http://schemas.microsoft.com/office/drawing/2014/main" id="{00000000-0008-0000-1700-000002000000}"/>
            </a:ext>
          </a:extLst>
        </xdr:cNvPr>
        <xdr:cNvSpPr txBox="1">
          <a:spLocks noChangeArrowheads="1"/>
        </xdr:cNvSpPr>
      </xdr:nvSpPr>
      <xdr:spPr bwMode="auto">
        <a:xfrm>
          <a:off x="0" y="647700"/>
          <a:ext cx="8239125" cy="466725"/>
        </a:xfrm>
        <a:prstGeom prst="rect">
          <a:avLst/>
        </a:prstGeom>
        <a:solidFill>
          <a:srgbClr val="FFFFFF"/>
        </a:solidFill>
        <a:ln w="38100" cmpd="dbl">
          <a:solidFill>
            <a:srgbClr val="000000"/>
          </a:solidFill>
          <a:miter lim="800000"/>
          <a:headEnd/>
          <a:tailEnd/>
        </a:ln>
      </xdr:spPr>
      <xdr:txBody>
        <a:bodyPr vertOverflow="clip" wrap="square" lIns="36576" tIns="22860" rIns="36576" bIns="22860" anchor="ctr" upright="1"/>
        <a:lstStyle/>
        <a:p>
          <a:pPr algn="ctr" rtl="0">
            <a:defRPr sz="1000"/>
          </a:pPr>
          <a:r>
            <a:rPr lang="en-US" altLang="ja-JP" sz="1400" b="1" i="0" u="none" strike="noStrike" baseline="0">
              <a:solidFill>
                <a:srgbClr val="000000"/>
              </a:solidFill>
              <a:latin typeface="Times New Roman" pitchFamily="18" charset="0"/>
              <a:ea typeface="ＭＳ Ｐゴシック"/>
              <a:cs typeface="Times New Roman" pitchFamily="18" charset="0"/>
            </a:rPr>
            <a:t> Qualitative Analysis Sheet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95250</xdr:colOff>
      <xdr:row>1</xdr:row>
      <xdr:rowOff>352425</xdr:rowOff>
    </xdr:to>
    <xdr:sp macro="" textlink="">
      <xdr:nvSpPr>
        <xdr:cNvPr id="2" name="Oval 2">
          <a:extLst>
            <a:ext uri="{FF2B5EF4-FFF2-40B4-BE49-F238E27FC236}">
              <a16:creationId xmlns:a16="http://schemas.microsoft.com/office/drawing/2014/main" id="{00000000-0008-0000-1800-000002000000}"/>
            </a:ext>
          </a:extLst>
        </xdr:cNvPr>
        <xdr:cNvSpPr>
          <a:spLocks noChangeArrowheads="1"/>
        </xdr:cNvSpPr>
      </xdr:nvSpPr>
      <xdr:spPr bwMode="auto">
        <a:xfrm>
          <a:off x="342900" y="209550"/>
          <a:ext cx="666750" cy="352425"/>
        </a:xfrm>
        <a:prstGeom prst="ellipse">
          <a:avLst/>
        </a:prstGeom>
        <a:solidFill>
          <a:srgbClr val="FFFFFF"/>
        </a:solidFill>
        <a:ln w="9525">
          <a:solidFill>
            <a:srgbClr val="000000"/>
          </a:solidFill>
          <a:round/>
          <a:headEnd/>
          <a:tailEnd/>
        </a:ln>
      </xdr:spPr>
    </xdr:sp>
    <xdr:clientData/>
  </xdr:twoCellAnchor>
  <xdr:twoCellAnchor>
    <xdr:from>
      <xdr:col>2</xdr:col>
      <xdr:colOff>24777</xdr:colOff>
      <xdr:row>1</xdr:row>
      <xdr:rowOff>19173</xdr:rowOff>
    </xdr:from>
    <xdr:to>
      <xdr:col>4</xdr:col>
      <xdr:colOff>77797</xdr:colOff>
      <xdr:row>1</xdr:row>
      <xdr:rowOff>304262</xdr:rowOff>
    </xdr:to>
    <xdr:sp macro="" textlink="">
      <xdr:nvSpPr>
        <xdr:cNvPr id="3" name="Text Box 3">
          <a:extLst>
            <a:ext uri="{FF2B5EF4-FFF2-40B4-BE49-F238E27FC236}">
              <a16:creationId xmlns:a16="http://schemas.microsoft.com/office/drawing/2014/main" id="{00000000-0008-0000-1800-000003000000}"/>
            </a:ext>
          </a:extLst>
        </xdr:cNvPr>
        <xdr:cNvSpPr txBox="1">
          <a:spLocks noChangeArrowheads="1"/>
        </xdr:cNvSpPr>
      </xdr:nvSpPr>
      <xdr:spPr bwMode="auto">
        <a:xfrm>
          <a:off x="367677" y="228723"/>
          <a:ext cx="624520" cy="285089"/>
        </a:xfrm>
        <a:prstGeom prst="rect">
          <a:avLst/>
        </a:prstGeom>
        <a:noFill/>
        <a:ln w="9525">
          <a:noFill/>
          <a:miter lim="800000"/>
          <a:headEnd/>
          <a:tailEnd/>
        </a:ln>
      </xdr:spPr>
      <xdr:txBody>
        <a:bodyPr vertOverflow="clip" wrap="square" lIns="36576" tIns="18288" rIns="36576" bIns="18288" anchor="ctr" upright="1"/>
        <a:lstStyle/>
        <a:p>
          <a:pPr algn="ctr" rtl="0">
            <a:defRPr sz="1000"/>
          </a:pPr>
          <a:r>
            <a:rPr lang="en-US" altLang="ja-JP" sz="1200" b="1" i="0" u="none" strike="noStrike" baseline="0">
              <a:solidFill>
                <a:srgbClr val="000000"/>
              </a:solidFill>
              <a:latin typeface="Arial" panose="020B0604020202020204" pitchFamily="34" charset="0"/>
              <a:ea typeface="ＭＳ Ｐゴシック"/>
              <a:cs typeface="Arial" panose="020B0604020202020204" pitchFamily="34" charset="0"/>
            </a:rPr>
            <a:t>MB</a:t>
          </a:r>
        </a:p>
      </xdr:txBody>
    </xdr:sp>
    <xdr:clientData/>
  </xdr:twoCellAnchor>
  <mc:AlternateContent xmlns:mc="http://schemas.openxmlformats.org/markup-compatibility/2006">
    <mc:Choice xmlns:a14="http://schemas.microsoft.com/office/drawing/2010/main" Requires="a14">
      <xdr:twoCellAnchor editAs="oneCell">
        <xdr:from>
          <xdr:col>17</xdr:col>
          <xdr:colOff>12700</xdr:colOff>
          <xdr:row>9</xdr:row>
          <xdr:rowOff>19050</xdr:rowOff>
        </xdr:from>
        <xdr:to>
          <xdr:col>18</xdr:col>
          <xdr:colOff>38100</xdr:colOff>
          <xdr:row>9</xdr:row>
          <xdr:rowOff>228600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1800-000001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12700</xdr:colOff>
          <xdr:row>9</xdr:row>
          <xdr:rowOff>19050</xdr:rowOff>
        </xdr:from>
        <xdr:to>
          <xdr:col>16</xdr:col>
          <xdr:colOff>0</xdr:colOff>
          <xdr:row>9</xdr:row>
          <xdr:rowOff>228600</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1800-000002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12700</xdr:colOff>
          <xdr:row>8</xdr:row>
          <xdr:rowOff>19050</xdr:rowOff>
        </xdr:from>
        <xdr:to>
          <xdr:col>16</xdr:col>
          <xdr:colOff>0</xdr:colOff>
          <xdr:row>8</xdr:row>
          <xdr:rowOff>228600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1800-000003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47</xdr:col>
          <xdr:colOff>190500</xdr:colOff>
          <xdr:row>0</xdr:row>
          <xdr:rowOff>142875</xdr:rowOff>
        </xdr:from>
        <xdr:to>
          <xdr:col>79</xdr:col>
          <xdr:colOff>276225</xdr:colOff>
          <xdr:row>38</xdr:row>
          <xdr:rowOff>166407</xdr:rowOff>
        </xdr:to>
        <xdr:pic>
          <xdr:nvPicPr>
            <xdr:cNvPr id="7" name="図 8">
              <a:extLst>
                <a:ext uri="{FF2B5EF4-FFF2-40B4-BE49-F238E27FC236}">
                  <a16:creationId xmlns:a16="http://schemas.microsoft.com/office/drawing/2014/main" id="{00000000-0008-0000-1800-000007000000}"/>
                </a:ext>
              </a:extLst>
            </xdr:cNvPr>
            <xdr:cNvPicPr>
              <a:picLocks noChangeAspect="1" noChangeArrowheads="1"/>
              <a:extLst>
                <a:ext uri="{84589F7E-364E-4C9E-8A38-B11213B215E9}">
                  <a14:cameraTool cellRange="[34]Sheet1!$B$3:$D$18" spid="_x0000_s74185"/>
                </a:ext>
              </a:extLst>
            </xdr:cNvPicPr>
          </xdr:nvPicPr>
          <xdr:blipFill>
            <a:blip xmlns:r="http://schemas.openxmlformats.org/officeDocument/2006/relationships" r:embed="rId1"/>
            <a:srcRect/>
            <a:stretch>
              <a:fillRect/>
            </a:stretch>
          </xdr:blipFill>
          <xdr:spPr bwMode="auto">
            <a:xfrm>
              <a:off x="12360088" y="142875"/>
              <a:ext cx="7134225" cy="6343650"/>
            </a:xfrm>
            <a:prstGeom prst="rect">
              <a:avLst/>
            </a:prstGeom>
            <a:solidFill>
              <a:srgbClr val="D9D9D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12700</xdr:colOff>
          <xdr:row>8</xdr:row>
          <xdr:rowOff>19050</xdr:rowOff>
        </xdr:from>
        <xdr:to>
          <xdr:col>18</xdr:col>
          <xdr:colOff>38100</xdr:colOff>
          <xdr:row>8</xdr:row>
          <xdr:rowOff>228600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1800-000004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12700</xdr:colOff>
          <xdr:row>9</xdr:row>
          <xdr:rowOff>19050</xdr:rowOff>
        </xdr:from>
        <xdr:to>
          <xdr:col>18</xdr:col>
          <xdr:colOff>38100</xdr:colOff>
          <xdr:row>9</xdr:row>
          <xdr:rowOff>228600</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1800-0000052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11</xdr:col>
      <xdr:colOff>183696</xdr:colOff>
      <xdr:row>12</xdr:row>
      <xdr:rowOff>51574</xdr:rowOff>
    </xdr:from>
    <xdr:to>
      <xdr:col>12</xdr:col>
      <xdr:colOff>68035</xdr:colOff>
      <xdr:row>15</xdr:row>
      <xdr:rowOff>5182</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1"/>
        <a:stretch>
          <a:fillRect/>
        </a:stretch>
      </xdr:blipFill>
      <xdr:spPr>
        <a:xfrm>
          <a:off x="2803071" y="3562217"/>
          <a:ext cx="122464" cy="667983"/>
        </a:xfrm>
        <a:prstGeom prst="rect">
          <a:avLst/>
        </a:prstGeom>
        <a:ln>
          <a:prstDash val="solid"/>
        </a:ln>
      </xdr:spPr>
    </xdr:pic>
    <xdr:clientData/>
  </xdr:twoCellAnchor>
  <xdr:twoCellAnchor editAs="oneCell">
    <xdr:from>
      <xdr:col>33</xdr:col>
      <xdr:colOff>95251</xdr:colOff>
      <xdr:row>12</xdr:row>
      <xdr:rowOff>12404</xdr:rowOff>
    </xdr:from>
    <xdr:to>
      <xdr:col>33</xdr:col>
      <xdr:colOff>214127</xdr:colOff>
      <xdr:row>17</xdr:row>
      <xdr:rowOff>224518</xdr:rowOff>
    </xdr:to>
    <xdr:pic>
      <xdr:nvPicPr>
        <xdr:cNvPr id="6" name="Picture 5">
          <a:extLst>
            <a:ext uri="{FF2B5EF4-FFF2-40B4-BE49-F238E27FC236}">
              <a16:creationId xmlns:a16="http://schemas.microsoft.com/office/drawing/2014/main" id="{00000000-0008-0000-1900-000006000000}"/>
            </a:ext>
          </a:extLst>
        </xdr:cNvPr>
        <xdr:cNvPicPr>
          <a:picLocks noChangeAspect="1"/>
        </xdr:cNvPicPr>
      </xdr:nvPicPr>
      <xdr:blipFill>
        <a:blip xmlns:r="http://schemas.openxmlformats.org/officeDocument/2006/relationships" r:embed="rId2"/>
        <a:stretch>
          <a:fillRect/>
        </a:stretch>
      </xdr:blipFill>
      <xdr:spPr>
        <a:xfrm>
          <a:off x="7953376" y="3523047"/>
          <a:ext cx="118876" cy="1402739"/>
        </a:xfrm>
        <a:prstGeom prst="rect">
          <a:avLst/>
        </a:prstGeom>
        <a:ln>
          <a:prstDash val="solid"/>
        </a:ln>
      </xdr:spPr>
    </xdr:pic>
    <xdr:clientData/>
  </xdr:twoCellAnchor>
  <xdr:twoCellAnchor editAs="oneCell">
    <xdr:from>
      <xdr:col>23</xdr:col>
      <xdr:colOff>27214</xdr:colOff>
      <xdr:row>19</xdr:row>
      <xdr:rowOff>20409</xdr:rowOff>
    </xdr:from>
    <xdr:to>
      <xdr:col>29</xdr:col>
      <xdr:colOff>6804</xdr:colOff>
      <xdr:row>19</xdr:row>
      <xdr:rowOff>150592</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3"/>
        <a:stretch>
          <a:fillRect/>
        </a:stretch>
      </xdr:blipFill>
      <xdr:spPr>
        <a:xfrm>
          <a:off x="5504089" y="5197927"/>
          <a:ext cx="1408340" cy="130183"/>
        </a:xfrm>
        <a:prstGeom prst="rect">
          <a:avLst/>
        </a:prstGeom>
        <a:ln>
          <a:prstDash val="solid"/>
        </a:ln>
      </xdr:spPr>
    </xdr:pic>
    <xdr:clientData/>
  </xdr:twoCellAnchor>
  <xdr:twoCellAnchor editAs="oneCell">
    <xdr:from>
      <xdr:col>12</xdr:col>
      <xdr:colOff>74838</xdr:colOff>
      <xdr:row>22</xdr:row>
      <xdr:rowOff>0</xdr:rowOff>
    </xdr:from>
    <xdr:to>
      <xdr:col>12</xdr:col>
      <xdr:colOff>209549</xdr:colOff>
      <xdr:row>24</xdr:row>
      <xdr:rowOff>13607</xdr:rowOff>
    </xdr:to>
    <xdr:pic>
      <xdr:nvPicPr>
        <xdr:cNvPr id="8" name="Picture 7">
          <a:extLst>
            <a:ext uri="{FF2B5EF4-FFF2-40B4-BE49-F238E27FC236}">
              <a16:creationId xmlns:a16="http://schemas.microsoft.com/office/drawing/2014/main" id="{00000000-0008-0000-1900-000008000000}"/>
            </a:ext>
          </a:extLst>
        </xdr:cNvPr>
        <xdr:cNvPicPr>
          <a:picLocks noChangeAspect="1"/>
        </xdr:cNvPicPr>
      </xdr:nvPicPr>
      <xdr:blipFill>
        <a:blip xmlns:r="http://schemas.openxmlformats.org/officeDocument/2006/relationships" r:embed="rId4"/>
        <a:stretch>
          <a:fillRect/>
        </a:stretch>
      </xdr:blipFill>
      <xdr:spPr>
        <a:xfrm>
          <a:off x="2932338" y="5891893"/>
          <a:ext cx="134711" cy="489857"/>
        </a:xfrm>
        <a:prstGeom prst="rect">
          <a:avLst/>
        </a:prstGeom>
        <a:ln>
          <a:prstDash val="solid"/>
        </a:ln>
      </xdr:spPr>
    </xdr:pic>
    <xdr:clientData/>
  </xdr:twoCellAnchor>
  <xdr:twoCellAnchor editAs="oneCell">
    <xdr:from>
      <xdr:col>12</xdr:col>
      <xdr:colOff>102052</xdr:colOff>
      <xdr:row>27</xdr:row>
      <xdr:rowOff>40821</xdr:rowOff>
    </xdr:from>
    <xdr:to>
      <xdr:col>13</xdr:col>
      <xdr:colOff>2799</xdr:colOff>
      <xdr:row>30</xdr:row>
      <xdr:rowOff>6803</xdr:rowOff>
    </xdr:to>
    <xdr:pic>
      <xdr:nvPicPr>
        <xdr:cNvPr id="9" name="Picture 8">
          <a:extLst>
            <a:ext uri="{FF2B5EF4-FFF2-40B4-BE49-F238E27FC236}">
              <a16:creationId xmlns:a16="http://schemas.microsoft.com/office/drawing/2014/main" id="{00000000-0008-0000-1900-000009000000}"/>
            </a:ext>
          </a:extLst>
        </xdr:cNvPr>
        <xdr:cNvPicPr>
          <a:picLocks noChangeAspect="1"/>
        </xdr:cNvPicPr>
      </xdr:nvPicPr>
      <xdr:blipFill>
        <a:blip xmlns:r="http://schemas.openxmlformats.org/officeDocument/2006/relationships" r:embed="rId5"/>
        <a:stretch>
          <a:fillRect/>
        </a:stretch>
      </xdr:blipFill>
      <xdr:spPr>
        <a:xfrm>
          <a:off x="2959552" y="7123339"/>
          <a:ext cx="136071" cy="680357"/>
        </a:xfrm>
        <a:prstGeom prst="rect">
          <a:avLst/>
        </a:prstGeom>
        <a:ln>
          <a:prstDash val="solid"/>
        </a:ln>
      </xdr:spPr>
    </xdr:pic>
    <xdr:clientData/>
  </xdr:twoCellAnchor>
  <xdr:twoCellAnchor editAs="oneCell">
    <xdr:from>
      <xdr:col>33</xdr:col>
      <xdr:colOff>88445</xdr:colOff>
      <xdr:row>27</xdr:row>
      <xdr:rowOff>34018</xdr:rowOff>
    </xdr:from>
    <xdr:to>
      <xdr:col>33</xdr:col>
      <xdr:colOff>215292</xdr:colOff>
      <xdr:row>30</xdr:row>
      <xdr:rowOff>0</xdr:rowOff>
    </xdr:to>
    <xdr:pic>
      <xdr:nvPicPr>
        <xdr:cNvPr id="10" name="Picture 9">
          <a:extLst>
            <a:ext uri="{FF2B5EF4-FFF2-40B4-BE49-F238E27FC236}">
              <a16:creationId xmlns:a16="http://schemas.microsoft.com/office/drawing/2014/main" id="{00000000-0008-0000-1900-00000A000000}"/>
            </a:ext>
          </a:extLst>
        </xdr:cNvPr>
        <xdr:cNvPicPr>
          <a:picLocks noChangeAspect="1"/>
        </xdr:cNvPicPr>
      </xdr:nvPicPr>
      <xdr:blipFill>
        <a:blip xmlns:r="http://schemas.openxmlformats.org/officeDocument/2006/relationships" r:embed="rId6"/>
        <a:stretch>
          <a:fillRect/>
        </a:stretch>
      </xdr:blipFill>
      <xdr:spPr>
        <a:xfrm>
          <a:off x="7946570" y="7116536"/>
          <a:ext cx="126847" cy="680357"/>
        </a:xfrm>
        <a:prstGeom prst="rect">
          <a:avLst/>
        </a:prstGeom>
        <a:ln>
          <a:prstDash val="solid"/>
        </a:ln>
      </xdr:spPr>
    </xdr:pic>
    <xdr:clientData/>
  </xdr:twoCellAnchor>
  <xdr:twoCellAnchor editAs="oneCell">
    <xdr:from>
      <xdr:col>5</xdr:col>
      <xdr:colOff>122464</xdr:colOff>
      <xdr:row>33</xdr:row>
      <xdr:rowOff>13607</xdr:rowOff>
    </xdr:from>
    <xdr:to>
      <xdr:col>6</xdr:col>
      <xdr:colOff>3113</xdr:colOff>
      <xdr:row>36</xdr:row>
      <xdr:rowOff>0</xdr:rowOff>
    </xdr:to>
    <xdr:pic>
      <xdr:nvPicPr>
        <xdr:cNvPr id="11" name="Picture 10">
          <a:extLst>
            <a:ext uri="{FF2B5EF4-FFF2-40B4-BE49-F238E27FC236}">
              <a16:creationId xmlns:a16="http://schemas.microsoft.com/office/drawing/2014/main" id="{00000000-0008-0000-1900-00000B000000}"/>
            </a:ext>
          </a:extLst>
        </xdr:cNvPr>
        <xdr:cNvPicPr>
          <a:picLocks noChangeAspect="1"/>
        </xdr:cNvPicPr>
      </xdr:nvPicPr>
      <xdr:blipFill>
        <a:blip xmlns:r="http://schemas.openxmlformats.org/officeDocument/2006/relationships" r:embed="rId7"/>
        <a:stretch>
          <a:fillRect/>
        </a:stretch>
      </xdr:blipFill>
      <xdr:spPr>
        <a:xfrm>
          <a:off x="1313089" y="8524875"/>
          <a:ext cx="118774" cy="700768"/>
        </a:xfrm>
        <a:prstGeom prst="rect">
          <a:avLst/>
        </a:prstGeom>
        <a:ln>
          <a:prstDash val="solid"/>
        </a:ln>
      </xdr:spPr>
    </xdr:pic>
    <xdr:clientData/>
  </xdr:twoCellAnchor>
  <xdr:twoCellAnchor editAs="oneCell">
    <xdr:from>
      <xdr:col>19</xdr:col>
      <xdr:colOff>95251</xdr:colOff>
      <xdr:row>33</xdr:row>
      <xdr:rowOff>27214</xdr:rowOff>
    </xdr:from>
    <xdr:to>
      <xdr:col>19</xdr:col>
      <xdr:colOff>234607</xdr:colOff>
      <xdr:row>35</xdr:row>
      <xdr:rowOff>224518</xdr:rowOff>
    </xdr:to>
    <xdr:pic>
      <xdr:nvPicPr>
        <xdr:cNvPr id="12" name="Picture 11">
          <a:extLst>
            <a:ext uri="{FF2B5EF4-FFF2-40B4-BE49-F238E27FC236}">
              <a16:creationId xmlns:a16="http://schemas.microsoft.com/office/drawing/2014/main" id="{00000000-0008-0000-1900-00000C000000}"/>
            </a:ext>
          </a:extLst>
        </xdr:cNvPr>
        <xdr:cNvPicPr>
          <a:picLocks noChangeAspect="1"/>
        </xdr:cNvPicPr>
      </xdr:nvPicPr>
      <xdr:blipFill>
        <a:blip xmlns:r="http://schemas.openxmlformats.org/officeDocument/2006/relationships" r:embed="rId8"/>
        <a:stretch>
          <a:fillRect/>
        </a:stretch>
      </xdr:blipFill>
      <xdr:spPr>
        <a:xfrm>
          <a:off x="4619626" y="8538482"/>
          <a:ext cx="139356" cy="673554"/>
        </a:xfrm>
        <a:prstGeom prst="rect">
          <a:avLst/>
        </a:prstGeom>
        <a:ln>
          <a:prstDash val="solid"/>
        </a:ln>
      </xdr:spPr>
    </xdr:pic>
    <xdr:clientData/>
  </xdr:twoCellAnchor>
  <xdr:twoCellAnchor editAs="oneCell">
    <xdr:from>
      <xdr:col>16</xdr:col>
      <xdr:colOff>122463</xdr:colOff>
      <xdr:row>39</xdr:row>
      <xdr:rowOff>27214</xdr:rowOff>
    </xdr:from>
    <xdr:to>
      <xdr:col>17</xdr:col>
      <xdr:colOff>11565</xdr:colOff>
      <xdr:row>42</xdr:row>
      <xdr:rowOff>6803</xdr:rowOff>
    </xdr:to>
    <xdr:pic>
      <xdr:nvPicPr>
        <xdr:cNvPr id="13" name="Picture 12">
          <a:extLst>
            <a:ext uri="{FF2B5EF4-FFF2-40B4-BE49-F238E27FC236}">
              <a16:creationId xmlns:a16="http://schemas.microsoft.com/office/drawing/2014/main" id="{00000000-0008-0000-1900-00000D000000}"/>
            </a:ext>
          </a:extLst>
        </xdr:cNvPr>
        <xdr:cNvPicPr>
          <a:picLocks noChangeAspect="1"/>
        </xdr:cNvPicPr>
      </xdr:nvPicPr>
      <xdr:blipFill>
        <a:blip xmlns:r="http://schemas.openxmlformats.org/officeDocument/2006/relationships" r:embed="rId9"/>
        <a:stretch>
          <a:fillRect/>
        </a:stretch>
      </xdr:blipFill>
      <xdr:spPr>
        <a:xfrm>
          <a:off x="3932463" y="9967232"/>
          <a:ext cx="127227" cy="693964"/>
        </a:xfrm>
        <a:prstGeom prst="rect">
          <a:avLst/>
        </a:prstGeom>
        <a:ln>
          <a:prstDash val="solid"/>
        </a:ln>
      </xdr:spPr>
    </xdr:pic>
    <xdr:clientData/>
  </xdr:twoCellAnchor>
  <xdr:twoCellAnchor editAs="oneCell">
    <xdr:from>
      <xdr:col>33</xdr:col>
      <xdr:colOff>88446</xdr:colOff>
      <xdr:row>39</xdr:row>
      <xdr:rowOff>13608</xdr:rowOff>
    </xdr:from>
    <xdr:to>
      <xdr:col>33</xdr:col>
      <xdr:colOff>229592</xdr:colOff>
      <xdr:row>41</xdr:row>
      <xdr:rowOff>231322</xdr:rowOff>
    </xdr:to>
    <xdr:pic>
      <xdr:nvPicPr>
        <xdr:cNvPr id="14" name="Picture 13">
          <a:extLst>
            <a:ext uri="{FF2B5EF4-FFF2-40B4-BE49-F238E27FC236}">
              <a16:creationId xmlns:a16="http://schemas.microsoft.com/office/drawing/2014/main" id="{00000000-0008-0000-1900-00000E000000}"/>
            </a:ext>
          </a:extLst>
        </xdr:cNvPr>
        <xdr:cNvPicPr>
          <a:picLocks noChangeAspect="1"/>
        </xdr:cNvPicPr>
      </xdr:nvPicPr>
      <xdr:blipFill>
        <a:blip xmlns:r="http://schemas.openxmlformats.org/officeDocument/2006/relationships" r:embed="rId10"/>
        <a:stretch>
          <a:fillRect/>
        </a:stretch>
      </xdr:blipFill>
      <xdr:spPr>
        <a:xfrm>
          <a:off x="7946571" y="9953626"/>
          <a:ext cx="141146" cy="693964"/>
        </a:xfrm>
        <a:prstGeom prst="rect">
          <a:avLst/>
        </a:prstGeom>
        <a:ln>
          <a:prstDash val="solid"/>
        </a:ln>
      </xdr:spPr>
    </xdr:pic>
    <xdr:clientData/>
  </xdr:twoCellAnchor>
  <xdr:twoCellAnchor editAs="oneCell">
    <xdr:from>
      <xdr:col>24</xdr:col>
      <xdr:colOff>20410</xdr:colOff>
      <xdr:row>43</xdr:row>
      <xdr:rowOff>34016</xdr:rowOff>
    </xdr:from>
    <xdr:to>
      <xdr:col>29</xdr:col>
      <xdr:colOff>13607</xdr:colOff>
      <xdr:row>43</xdr:row>
      <xdr:rowOff>153594</xdr:rowOff>
    </xdr:to>
    <xdr:pic>
      <xdr:nvPicPr>
        <xdr:cNvPr id="15" name="Picture 14">
          <a:extLst>
            <a:ext uri="{FF2B5EF4-FFF2-40B4-BE49-F238E27FC236}">
              <a16:creationId xmlns:a16="http://schemas.microsoft.com/office/drawing/2014/main" id="{00000000-0008-0000-1900-00000F000000}"/>
            </a:ext>
          </a:extLst>
        </xdr:cNvPr>
        <xdr:cNvPicPr>
          <a:picLocks noChangeAspect="1"/>
        </xdr:cNvPicPr>
      </xdr:nvPicPr>
      <xdr:blipFill>
        <a:blip xmlns:r="http://schemas.openxmlformats.org/officeDocument/2006/relationships" r:embed="rId11"/>
        <a:stretch>
          <a:fillRect/>
        </a:stretch>
      </xdr:blipFill>
      <xdr:spPr>
        <a:xfrm>
          <a:off x="5735410" y="10926534"/>
          <a:ext cx="1183822" cy="119578"/>
        </a:xfrm>
        <a:prstGeom prst="rect">
          <a:avLst/>
        </a:prstGeom>
        <a:ln>
          <a:prstDash val="solid"/>
        </a:ln>
      </xdr:spPr>
    </xdr:pic>
    <xdr:clientData/>
  </xdr:twoCellAnchor>
  <xdr:twoCellAnchor editAs="oneCell">
    <xdr:from>
      <xdr:col>16</xdr:col>
      <xdr:colOff>122464</xdr:colOff>
      <xdr:row>45</xdr:row>
      <xdr:rowOff>6804</xdr:rowOff>
    </xdr:from>
    <xdr:to>
      <xdr:col>17</xdr:col>
      <xdr:colOff>5161</xdr:colOff>
      <xdr:row>47</xdr:row>
      <xdr:rowOff>231321</xdr:rowOff>
    </xdr:to>
    <xdr:pic>
      <xdr:nvPicPr>
        <xdr:cNvPr id="16" name="Picture 15">
          <a:extLst>
            <a:ext uri="{FF2B5EF4-FFF2-40B4-BE49-F238E27FC236}">
              <a16:creationId xmlns:a16="http://schemas.microsoft.com/office/drawing/2014/main" id="{00000000-0008-0000-1900-000010000000}"/>
            </a:ext>
          </a:extLst>
        </xdr:cNvPr>
        <xdr:cNvPicPr>
          <a:picLocks noChangeAspect="1"/>
        </xdr:cNvPicPr>
      </xdr:nvPicPr>
      <xdr:blipFill>
        <a:blip xmlns:r="http://schemas.openxmlformats.org/officeDocument/2006/relationships" r:embed="rId12"/>
        <a:stretch>
          <a:fillRect/>
        </a:stretch>
      </xdr:blipFill>
      <xdr:spPr>
        <a:xfrm>
          <a:off x="3932464" y="11375572"/>
          <a:ext cx="120822" cy="700767"/>
        </a:xfrm>
        <a:prstGeom prst="rect">
          <a:avLst/>
        </a:prstGeom>
        <a:ln>
          <a:prstDash val="solid"/>
        </a:ln>
      </xdr:spPr>
    </xdr:pic>
    <xdr:clientData/>
  </xdr:twoCellAnchor>
  <mc:AlternateContent xmlns:mc="http://schemas.openxmlformats.org/markup-compatibility/2006">
    <mc:Choice xmlns:a14="http://schemas.microsoft.com/office/drawing/2010/main" Requires="a14">
      <xdr:twoCellAnchor editAs="oneCell">
        <xdr:from>
          <xdr:col>24</xdr:col>
          <xdr:colOff>0</xdr:colOff>
          <xdr:row>17</xdr:row>
          <xdr:rowOff>127000</xdr:rowOff>
        </xdr:from>
        <xdr:to>
          <xdr:col>26</xdr:col>
          <xdr:colOff>152400</xdr:colOff>
          <xdr:row>19</xdr:row>
          <xdr:rowOff>76200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19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14</xdr:row>
          <xdr:rowOff>127000</xdr:rowOff>
        </xdr:from>
        <xdr:to>
          <xdr:col>36</xdr:col>
          <xdr:colOff>152400</xdr:colOff>
          <xdr:row>16</xdr:row>
          <xdr:rowOff>76200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19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27</xdr:row>
          <xdr:rowOff>127000</xdr:rowOff>
        </xdr:from>
        <xdr:to>
          <xdr:col>15</xdr:col>
          <xdr:colOff>152400</xdr:colOff>
          <xdr:row>29</xdr:row>
          <xdr:rowOff>76200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1900-00000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127000</xdr:rowOff>
        </xdr:from>
        <xdr:to>
          <xdr:col>8</xdr:col>
          <xdr:colOff>152400</xdr:colOff>
          <xdr:row>35</xdr:row>
          <xdr:rowOff>76200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1900-00000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39</xdr:row>
          <xdr:rowOff>127000</xdr:rowOff>
        </xdr:from>
        <xdr:to>
          <xdr:col>19</xdr:col>
          <xdr:colOff>152400</xdr:colOff>
          <xdr:row>41</xdr:row>
          <xdr:rowOff>76200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1900-00000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27</xdr:row>
          <xdr:rowOff>127000</xdr:rowOff>
        </xdr:from>
        <xdr:to>
          <xdr:col>36</xdr:col>
          <xdr:colOff>152400</xdr:colOff>
          <xdr:row>29</xdr:row>
          <xdr:rowOff>76200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1900-00000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171450</xdr:colOff>
          <xdr:row>39</xdr:row>
          <xdr:rowOff>127000</xdr:rowOff>
        </xdr:from>
        <xdr:to>
          <xdr:col>36</xdr:col>
          <xdr:colOff>133350</xdr:colOff>
          <xdr:row>41</xdr:row>
          <xdr:rowOff>76200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1900-00000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33</xdr:row>
          <xdr:rowOff>127000</xdr:rowOff>
        </xdr:from>
        <xdr:to>
          <xdr:col>22</xdr:col>
          <xdr:colOff>152400</xdr:colOff>
          <xdr:row>35</xdr:row>
          <xdr:rowOff>76200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1900-00000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12</xdr:row>
          <xdr:rowOff>127000</xdr:rowOff>
        </xdr:from>
        <xdr:to>
          <xdr:col>15</xdr:col>
          <xdr:colOff>152400</xdr:colOff>
          <xdr:row>14</xdr:row>
          <xdr:rowOff>76200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1900-00000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21</xdr:row>
          <xdr:rowOff>127000</xdr:rowOff>
        </xdr:from>
        <xdr:to>
          <xdr:col>15</xdr:col>
          <xdr:colOff>152400</xdr:colOff>
          <xdr:row>23</xdr:row>
          <xdr:rowOff>76200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1900-00000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45</xdr:row>
          <xdr:rowOff>127000</xdr:rowOff>
        </xdr:from>
        <xdr:to>
          <xdr:col>19</xdr:col>
          <xdr:colOff>152400</xdr:colOff>
          <xdr:row>47</xdr:row>
          <xdr:rowOff>76200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1900-00000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0</xdr:colOff>
          <xdr:row>41</xdr:row>
          <xdr:rowOff>127000</xdr:rowOff>
        </xdr:from>
        <xdr:to>
          <xdr:col>27</xdr:col>
          <xdr:colOff>152400</xdr:colOff>
          <xdr:row>43</xdr:row>
          <xdr:rowOff>76200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1900-00000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23</xdr:col>
      <xdr:colOff>47626</xdr:colOff>
      <xdr:row>60</xdr:row>
      <xdr:rowOff>61420</xdr:rowOff>
    </xdr:from>
    <xdr:to>
      <xdr:col>45</xdr:col>
      <xdr:colOff>1</xdr:colOff>
      <xdr:row>63</xdr:row>
      <xdr:rowOff>9854</xdr:rowOff>
    </xdr:to>
    <xdr:sp macro="" textlink="">
      <xdr:nvSpPr>
        <xdr:cNvPr id="2" name="Text Box 1">
          <a:extLst>
            <a:ext uri="{FF2B5EF4-FFF2-40B4-BE49-F238E27FC236}">
              <a16:creationId xmlns:a16="http://schemas.microsoft.com/office/drawing/2014/main" id="{00000000-0008-0000-1A00-000002000000}"/>
            </a:ext>
          </a:extLst>
        </xdr:cNvPr>
        <xdr:cNvSpPr txBox="1">
          <a:spLocks noChangeArrowheads="1"/>
        </xdr:cNvSpPr>
      </xdr:nvSpPr>
      <xdr:spPr bwMode="auto">
        <a:xfrm>
          <a:off x="1695451" y="10338895"/>
          <a:ext cx="1419225" cy="634234"/>
        </a:xfrm>
        <a:prstGeom prst="rect">
          <a:avLst/>
        </a:prstGeom>
        <a:solidFill>
          <a:srgbClr val="CCFFFF"/>
        </a:solidFill>
        <a:ln w="9525" cap="rnd">
          <a:solidFill>
            <a:srgbClr val="000000"/>
          </a:solidFill>
          <a:prstDash val="sysDot"/>
          <a:miter lim="800000"/>
          <a:headEnd/>
          <a:tailEnd/>
        </a:ln>
      </xdr:spPr>
      <xdr:txBody>
        <a:bodyPr vertOverflow="clip" wrap="square" lIns="18288" tIns="18288" rIns="0" bIns="18288" anchor="ctr" upright="1"/>
        <a:lstStyle/>
        <a:p>
          <a:pPr algn="l" rtl="0">
            <a:defRPr sz="1000"/>
          </a:pPr>
          <a:r>
            <a:rPr lang="en-US" altLang="ja-JP" sz="600" b="0" i="0" u="none" strike="noStrike" baseline="0">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p>
      </xdr:txBody>
    </xdr:sp>
    <xdr:clientData/>
  </xdr:twoCellAnchor>
  <xdr:twoCellAnchor>
    <xdr:from>
      <xdr:col>47</xdr:col>
      <xdr:colOff>28575</xdr:colOff>
      <xdr:row>59</xdr:row>
      <xdr:rowOff>9525</xdr:rowOff>
    </xdr:from>
    <xdr:to>
      <xdr:col>59</xdr:col>
      <xdr:colOff>28575</xdr:colOff>
      <xdr:row>61</xdr:row>
      <xdr:rowOff>28575</xdr:rowOff>
    </xdr:to>
    <xdr:sp macro="" textlink="">
      <xdr:nvSpPr>
        <xdr:cNvPr id="3" name="Line 2">
          <a:extLst>
            <a:ext uri="{FF2B5EF4-FFF2-40B4-BE49-F238E27FC236}">
              <a16:creationId xmlns:a16="http://schemas.microsoft.com/office/drawing/2014/main" id="{00000000-0008-0000-1A00-000003000000}"/>
            </a:ext>
          </a:extLst>
        </xdr:cNvPr>
        <xdr:cNvSpPr>
          <a:spLocks noChangeShapeType="1"/>
        </xdr:cNvSpPr>
      </xdr:nvSpPr>
      <xdr:spPr bwMode="auto">
        <a:xfrm>
          <a:off x="3276600" y="10134600"/>
          <a:ext cx="800100" cy="342900"/>
        </a:xfrm>
        <a:prstGeom prst="line">
          <a:avLst/>
        </a:prstGeom>
        <a:noFill/>
        <a:ln w="25400">
          <a:solidFill>
            <a:srgbClr val="000000"/>
          </a:solidFill>
          <a:round/>
          <a:headEnd/>
          <a:tailEnd type="stealth" w="med" len="med"/>
        </a:ln>
        <a:extLst>
          <a:ext uri="{909E8E84-426E-40DD-AFC4-6F175D3DCCD1}">
            <a14:hiddenFill xmlns:a14="http://schemas.microsoft.com/office/drawing/2010/main">
              <a:noFill/>
            </a14:hiddenFill>
          </a:ext>
        </a:extLst>
      </xdr:spPr>
    </xdr:sp>
    <xdr:clientData/>
  </xdr:twoCellAnchor>
  <xdr:twoCellAnchor>
    <xdr:from>
      <xdr:col>45</xdr:col>
      <xdr:colOff>9525</xdr:colOff>
      <xdr:row>59</xdr:row>
      <xdr:rowOff>114300</xdr:rowOff>
    </xdr:from>
    <xdr:to>
      <xdr:col>58</xdr:col>
      <xdr:colOff>47625</xdr:colOff>
      <xdr:row>61</xdr:row>
      <xdr:rowOff>219075</xdr:rowOff>
    </xdr:to>
    <xdr:sp macro="" textlink="">
      <xdr:nvSpPr>
        <xdr:cNvPr id="4" name="Line 3">
          <a:extLst>
            <a:ext uri="{FF2B5EF4-FFF2-40B4-BE49-F238E27FC236}">
              <a16:creationId xmlns:a16="http://schemas.microsoft.com/office/drawing/2014/main" id="{00000000-0008-0000-1A00-000004000000}"/>
            </a:ext>
          </a:extLst>
        </xdr:cNvPr>
        <xdr:cNvSpPr>
          <a:spLocks noChangeShapeType="1"/>
        </xdr:cNvSpPr>
      </xdr:nvSpPr>
      <xdr:spPr bwMode="auto">
        <a:xfrm>
          <a:off x="3124200" y="10239375"/>
          <a:ext cx="904875" cy="428625"/>
        </a:xfrm>
        <a:prstGeom prst="line">
          <a:avLst/>
        </a:prstGeom>
        <a:noFill/>
        <a:ln w="25400">
          <a:solidFill>
            <a:srgbClr val="000000"/>
          </a:solidFill>
          <a:round/>
          <a:headEnd type="stealth" w="med" len="me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89</xdr:col>
          <xdr:colOff>38100</xdr:colOff>
          <xdr:row>11</xdr:row>
          <xdr:rowOff>12700</xdr:rowOff>
        </xdr:from>
        <xdr:to>
          <xdr:col>94</xdr:col>
          <xdr:colOff>19050</xdr:colOff>
          <xdr:row>12</xdr:row>
          <xdr:rowOff>19050</xdr:rowOff>
        </xdr:to>
        <xdr:sp macro="" textlink="">
          <xdr:nvSpPr>
            <xdr:cNvPr id="69633" name="Check Box 1" hidden="1">
              <a:extLst>
                <a:ext uri="{63B3BB69-23CF-44E3-9099-C40C66FF867C}">
                  <a14:compatExt spid="_x0000_s69633"/>
                </a:ext>
                <a:ext uri="{FF2B5EF4-FFF2-40B4-BE49-F238E27FC236}">
                  <a16:creationId xmlns:a16="http://schemas.microsoft.com/office/drawing/2014/main" id="{00000000-0008-0000-1A00-000001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57150</xdr:colOff>
          <xdr:row>11</xdr:row>
          <xdr:rowOff>12700</xdr:rowOff>
        </xdr:from>
        <xdr:to>
          <xdr:col>101</xdr:col>
          <xdr:colOff>38100</xdr:colOff>
          <xdr:row>12</xdr:row>
          <xdr:rowOff>19050</xdr:rowOff>
        </xdr:to>
        <xdr:sp macro="" textlink="">
          <xdr:nvSpPr>
            <xdr:cNvPr id="69634" name="Check Box 2" hidden="1">
              <a:extLst>
                <a:ext uri="{63B3BB69-23CF-44E3-9099-C40C66FF867C}">
                  <a14:compatExt spid="_x0000_s69634"/>
                </a:ext>
                <a:ext uri="{FF2B5EF4-FFF2-40B4-BE49-F238E27FC236}">
                  <a16:creationId xmlns:a16="http://schemas.microsoft.com/office/drawing/2014/main" id="{00000000-0008-0000-1A00-000002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89</xdr:col>
          <xdr:colOff>38100</xdr:colOff>
          <xdr:row>12</xdr:row>
          <xdr:rowOff>12700</xdr:rowOff>
        </xdr:from>
        <xdr:to>
          <xdr:col>94</xdr:col>
          <xdr:colOff>19050</xdr:colOff>
          <xdr:row>13</xdr:row>
          <xdr:rowOff>19050</xdr:rowOff>
        </xdr:to>
        <xdr:sp macro="" textlink="">
          <xdr:nvSpPr>
            <xdr:cNvPr id="69635" name="Check Box 3" hidden="1">
              <a:extLst>
                <a:ext uri="{63B3BB69-23CF-44E3-9099-C40C66FF867C}">
                  <a14:compatExt spid="_x0000_s69635"/>
                </a:ext>
                <a:ext uri="{FF2B5EF4-FFF2-40B4-BE49-F238E27FC236}">
                  <a16:creationId xmlns:a16="http://schemas.microsoft.com/office/drawing/2014/main" id="{00000000-0008-0000-1A00-00000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57150</xdr:colOff>
          <xdr:row>12</xdr:row>
          <xdr:rowOff>12700</xdr:rowOff>
        </xdr:from>
        <xdr:to>
          <xdr:col>101</xdr:col>
          <xdr:colOff>38100</xdr:colOff>
          <xdr:row>13</xdr:row>
          <xdr:rowOff>19050</xdr:rowOff>
        </xdr:to>
        <xdr:sp macro="" textlink="">
          <xdr:nvSpPr>
            <xdr:cNvPr id="69636" name="Check Box 4" hidden="1">
              <a:extLst>
                <a:ext uri="{63B3BB69-23CF-44E3-9099-C40C66FF867C}">
                  <a14:compatExt spid="_x0000_s69636"/>
                </a:ext>
                <a:ext uri="{FF2B5EF4-FFF2-40B4-BE49-F238E27FC236}">
                  <a16:creationId xmlns:a16="http://schemas.microsoft.com/office/drawing/2014/main" id="{00000000-0008-0000-1A00-00000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WINDOWS\&#65411;&#65438;&#65405;&#65400;&#65412;&#65391;&#65420;&#65439;\&#65394;&#65437;&#65412;&#65431;&#65416;&#65391;&#65412;\&#27231;&#22120;&#36009;&#22770;\&#26696;&#20214;&#65420;&#65383;&#65394;&#65433;\1997.04%20&#20154;&#20107;&#37096;%20Print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9632;&#26684;&#20184;&#12514;&#12487;&#12523;&#20877;&#27083;&#31689;/200_DFV&#25552;&#20986;/&#9632;20100716&#38598;&#32004;&#26696;/20100716_&#36001;&#21209;&#38917;&#30446;&#38598;&#32004;&#2669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WINNT\Profiles\b9417087\TEMP\C.Lotus.Notes.Data\&#21307;&#30274;&#27861;&#20154;_&#27491;&#35215;&#21270;&#36039;&#26009;&#65334;&#65349;&#65362;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9632;&#26684;&#20184;&#12514;&#12487;&#12523;&#20877;&#27083;&#31689;\200_DFV&#25552;&#20986;\&#9632;20100716&#38598;&#32004;&#26696;\20100716_&#36001;&#21209;&#38917;&#30446;&#38598;&#32004;&#2669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EUEJ47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EUEJ47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4276;&#20117;/&#9318;&#26684;&#20184;&#20877;&#27083;&#31689;/&#29694;&#34892;&#24115;&#31080;/&#26989;&#31649;/0719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34276;&#20117;\&#9318;&#26684;&#20184;&#20877;&#27083;&#31689;\&#29694;&#34892;&#24115;&#31080;\&#26989;&#31649;\0719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Q:\&#34276;&#20117;\&#9318;&#26684;&#20184;&#20877;&#27083;&#31689;\&#29694;&#34892;&#24115;&#31080;\&#26989;&#31649;\0719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H13&#23455;&#32318;\0104\H1304M-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04%20DELIVERY%20FUNCTIONS\02%20CRA\Rating%20Application\Input%20Sheet_GCCD_Sample.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N:\Analyst%20Folder\Kinjal\CCIF_CDM_Input_Report_Company%20name_date_Hongkong.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mgs0112\AppData\Local\Temp\notes90C43B\~7821778.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mgs0105\AppData\Local\Temp\notes90C43B\(A-2A-3)CAA%20Determination%20Worksheet&#252;%5eEffectiveness%20of%20Guarante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27.xml"/><Relationship Id="rId3" Type="http://schemas.openxmlformats.org/officeDocument/2006/relationships/vmlDrawing" Target="../drawings/vmlDrawing3.vml"/><Relationship Id="rId7" Type="http://schemas.openxmlformats.org/officeDocument/2006/relationships/ctrlProp" Target="../ctrlProps/ctrlProp26.xml"/><Relationship Id="rId2" Type="http://schemas.openxmlformats.org/officeDocument/2006/relationships/drawing" Target="../drawings/drawing5.xml"/><Relationship Id="rId1" Type="http://schemas.openxmlformats.org/officeDocument/2006/relationships/printerSettings" Target="../printerSettings/printerSettings20.bin"/><Relationship Id="rId6" Type="http://schemas.openxmlformats.org/officeDocument/2006/relationships/ctrlProp" Target="../ctrlProps/ctrlProp25.xml"/><Relationship Id="rId5" Type="http://schemas.openxmlformats.org/officeDocument/2006/relationships/ctrlProp" Target="../ctrlProps/ctrlProp24.xml"/><Relationship Id="rId4" Type="http://schemas.openxmlformats.org/officeDocument/2006/relationships/ctrlProp" Target="../ctrlProps/ctrlProp23.xml"/></Relationships>
</file>

<file path=xl/worksheets/_rels/sheet26.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3" Type="http://schemas.openxmlformats.org/officeDocument/2006/relationships/vmlDrawing" Target="../drawings/vmlDrawing4.vml"/><Relationship Id="rId7" Type="http://schemas.openxmlformats.org/officeDocument/2006/relationships/ctrlProp" Target="../ctrlProps/ctrlProp31.xml"/><Relationship Id="rId12" Type="http://schemas.openxmlformats.org/officeDocument/2006/relationships/ctrlProp" Target="../ctrlProps/ctrlProp36.xml"/><Relationship Id="rId2" Type="http://schemas.openxmlformats.org/officeDocument/2006/relationships/drawing" Target="../drawings/drawing6.xml"/><Relationship Id="rId1" Type="http://schemas.openxmlformats.org/officeDocument/2006/relationships/printerSettings" Target="../printerSettings/printerSettings21.bin"/><Relationship Id="rId6" Type="http://schemas.openxmlformats.org/officeDocument/2006/relationships/ctrlProp" Target="../ctrlProps/ctrlProp30.xml"/><Relationship Id="rId11" Type="http://schemas.openxmlformats.org/officeDocument/2006/relationships/ctrlProp" Target="../ctrlProps/ctrlProp35.xml"/><Relationship Id="rId5" Type="http://schemas.openxmlformats.org/officeDocument/2006/relationships/ctrlProp" Target="../ctrlProps/ctrlProp29.xml"/><Relationship Id="rId15" Type="http://schemas.openxmlformats.org/officeDocument/2006/relationships/ctrlProp" Target="../ctrlProps/ctrlProp39.xml"/><Relationship Id="rId10" Type="http://schemas.openxmlformats.org/officeDocument/2006/relationships/ctrlProp" Target="../ctrlProps/ctrlProp34.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43.xml"/><Relationship Id="rId2" Type="http://schemas.openxmlformats.org/officeDocument/2006/relationships/drawing" Target="../drawings/drawing7.xml"/><Relationship Id="rId1" Type="http://schemas.openxmlformats.org/officeDocument/2006/relationships/printerSettings" Target="../printerSettings/printerSettings22.bin"/><Relationship Id="rId6" Type="http://schemas.openxmlformats.org/officeDocument/2006/relationships/ctrlProp" Target="../ctrlProps/ctrlProp42.xml"/><Relationship Id="rId5" Type="http://schemas.openxmlformats.org/officeDocument/2006/relationships/ctrlProp" Target="../ctrlProps/ctrlProp41.xml"/><Relationship Id="rId4" Type="http://schemas.openxmlformats.org/officeDocument/2006/relationships/ctrlProp" Target="../ctrlProps/ctrlProp4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26"/>
  <sheetViews>
    <sheetView showGridLines="0" view="pageBreakPreview" topLeftCell="A18" zoomScaleNormal="100" zoomScaleSheetLayoutView="100" workbookViewId="0">
      <selection activeCell="O83" sqref="O83"/>
    </sheetView>
  </sheetViews>
  <sheetFormatPr defaultColWidth="9" defaultRowHeight="14"/>
  <cols>
    <col min="1" max="1" width="40.7265625" style="630" customWidth="1"/>
    <col min="2" max="4" width="14.26953125" style="630" customWidth="1"/>
    <col min="5" max="5" width="11.6328125" style="630" customWidth="1"/>
    <col min="6" max="6" width="14.26953125" style="630" customWidth="1"/>
    <col min="7" max="7" width="15.26953125" style="632" customWidth="1"/>
    <col min="8" max="8" width="10.7265625" style="630" bestFit="1" customWidth="1"/>
    <col min="9" max="9" width="11.90625" style="630" hidden="1" customWidth="1"/>
    <col min="10" max="10" width="10.7265625" style="630" hidden="1" customWidth="1"/>
    <col min="11" max="11" width="11.90625" style="630" hidden="1" customWidth="1"/>
    <col min="12" max="12" width="19.36328125" style="630" hidden="1" customWidth="1"/>
    <col min="13" max="13" width="15.36328125" style="630" hidden="1" customWidth="1"/>
    <col min="14" max="14" width="12" style="630" customWidth="1"/>
    <col min="15" max="15" width="12.36328125" style="630" bestFit="1" customWidth="1"/>
    <col min="16" max="18" width="11.7265625" style="630" customWidth="1"/>
    <col min="19" max="19" width="14.7265625" style="630" bestFit="1" customWidth="1"/>
    <col min="20" max="20" width="11.7265625" style="630" customWidth="1"/>
    <col min="21" max="27" width="12.08984375" style="630" customWidth="1"/>
    <col min="28" max="29" width="9" style="630" customWidth="1"/>
    <col min="30" max="16384" width="9" style="630"/>
  </cols>
  <sheetData>
    <row r="1" spans="1:28">
      <c r="B1" s="631" t="s">
        <v>0</v>
      </c>
      <c r="C1" s="631"/>
      <c r="D1" s="631"/>
      <c r="E1" s="631"/>
      <c r="L1" s="630" t="s">
        <v>15</v>
      </c>
      <c r="T1" s="633"/>
      <c r="U1" s="633"/>
      <c r="V1" s="633"/>
      <c r="W1" s="633"/>
      <c r="X1" s="633"/>
      <c r="Y1" s="633"/>
      <c r="Z1" s="633"/>
      <c r="AA1" s="633"/>
      <c r="AB1" s="633"/>
    </row>
    <row r="2" spans="1:28">
      <c r="A2" s="634" t="s">
        <v>1</v>
      </c>
      <c r="B2" s="796" t="s">
        <v>1068</v>
      </c>
      <c r="C2" s="797"/>
      <c r="D2" s="797"/>
      <c r="E2" s="798"/>
      <c r="L2" s="630" t="s">
        <v>20</v>
      </c>
      <c r="M2" s="633" t="s">
        <v>2</v>
      </c>
    </row>
    <row r="3" spans="1:28">
      <c r="A3" s="634" t="s">
        <v>6</v>
      </c>
      <c r="B3" s="796" t="s">
        <v>1067</v>
      </c>
      <c r="C3" s="797"/>
      <c r="D3" s="797"/>
      <c r="E3" s="798"/>
      <c r="G3" s="635" t="s">
        <v>4</v>
      </c>
      <c r="H3" s="636"/>
      <c r="L3" s="630" t="s">
        <v>22</v>
      </c>
      <c r="M3" s="633" t="s">
        <v>5</v>
      </c>
    </row>
    <row r="4" spans="1:28" ht="28">
      <c r="A4" s="634" t="s">
        <v>3</v>
      </c>
      <c r="B4" s="796"/>
      <c r="C4" s="797"/>
      <c r="D4" s="797"/>
      <c r="E4" s="798"/>
      <c r="G4" s="635" t="s">
        <v>7</v>
      </c>
      <c r="H4" s="636"/>
      <c r="L4" s="630" t="s">
        <v>24</v>
      </c>
      <c r="M4" s="630" t="s">
        <v>8</v>
      </c>
    </row>
    <row r="5" spans="1:28" ht="15" customHeight="1">
      <c r="A5" s="634" t="s">
        <v>9</v>
      </c>
      <c r="B5" s="803"/>
      <c r="C5" s="797"/>
      <c r="D5" s="797"/>
      <c r="E5" s="798"/>
      <c r="G5" s="635" t="s">
        <v>10</v>
      </c>
      <c r="H5" s="637"/>
      <c r="L5" s="630" t="s">
        <v>27</v>
      </c>
      <c r="M5" s="630" t="s">
        <v>11</v>
      </c>
    </row>
    <row r="6" spans="1:28">
      <c r="A6" s="634" t="s">
        <v>12</v>
      </c>
      <c r="B6" s="799"/>
      <c r="C6" s="797"/>
      <c r="D6" s="797"/>
      <c r="E6" s="798"/>
      <c r="G6" s="635" t="s">
        <v>13</v>
      </c>
      <c r="H6" s="637"/>
      <c r="L6" s="630" t="s">
        <v>619</v>
      </c>
    </row>
    <row r="7" spans="1:28">
      <c r="A7" s="634" t="s">
        <v>14</v>
      </c>
      <c r="B7" s="799" t="s">
        <v>1074</v>
      </c>
      <c r="C7" s="797"/>
      <c r="D7" s="797"/>
      <c r="E7" s="798"/>
      <c r="G7" s="635" t="s">
        <v>16</v>
      </c>
      <c r="H7" s="637"/>
      <c r="L7" s="630" t="s">
        <v>622</v>
      </c>
    </row>
    <row r="8" spans="1:28">
      <c r="A8" s="634" t="s">
        <v>17</v>
      </c>
      <c r="B8" s="799" t="s">
        <v>89</v>
      </c>
      <c r="C8" s="797"/>
      <c r="D8" s="797"/>
      <c r="E8" s="798"/>
      <c r="G8" s="635" t="s">
        <v>19</v>
      </c>
      <c r="H8" s="637"/>
      <c r="L8" s="630" t="s">
        <v>1074</v>
      </c>
    </row>
    <row r="9" spans="1:28">
      <c r="A9" s="634" t="s">
        <v>21</v>
      </c>
      <c r="B9" s="804">
        <f>INDEX(H202:O206,MATCH(B10,H202:H206,0),MATCH(B8,H202:O202,0))</f>
        <v>1E-3</v>
      </c>
      <c r="C9" s="797"/>
      <c r="D9" s="797"/>
      <c r="E9" s="798"/>
      <c r="G9" s="638"/>
      <c r="L9" s="630" t="s">
        <v>1084</v>
      </c>
    </row>
    <row r="10" spans="1:28">
      <c r="A10" s="634" t="s">
        <v>23</v>
      </c>
      <c r="B10" s="799" t="s">
        <v>91</v>
      </c>
      <c r="C10" s="797"/>
      <c r="D10" s="797"/>
      <c r="E10" s="798"/>
      <c r="J10" s="639"/>
    </row>
    <row r="11" spans="1:28">
      <c r="A11" s="634" t="s">
        <v>25</v>
      </c>
      <c r="B11" s="799" t="s">
        <v>1066</v>
      </c>
      <c r="C11" s="797"/>
      <c r="D11" s="797"/>
      <c r="E11" s="798"/>
      <c r="J11" s="639"/>
    </row>
    <row r="12" spans="1:28" ht="28">
      <c r="A12" s="640" t="s">
        <v>623</v>
      </c>
      <c r="B12" s="799"/>
      <c r="C12" s="797"/>
      <c r="D12" s="797"/>
      <c r="E12" s="798"/>
      <c r="I12" s="639"/>
      <c r="J12" s="639"/>
    </row>
    <row r="13" spans="1:28">
      <c r="A13" s="634" t="s">
        <v>28</v>
      </c>
      <c r="B13" s="799"/>
      <c r="C13" s="797"/>
      <c r="D13" s="797"/>
      <c r="E13" s="798"/>
      <c r="I13" s="639"/>
    </row>
    <row r="14" spans="1:28">
      <c r="A14" s="634" t="s">
        <v>29</v>
      </c>
      <c r="B14" s="799"/>
      <c r="C14" s="797"/>
      <c r="D14" s="797"/>
      <c r="E14" s="798"/>
    </row>
    <row r="15" spans="1:28" s="641" customFormat="1" ht="6" customHeight="1">
      <c r="G15" s="642"/>
    </row>
    <row r="16" spans="1:28" ht="15.75" customHeight="1">
      <c r="A16" s="643" t="s">
        <v>30</v>
      </c>
      <c r="B16" s="643"/>
      <c r="C16" s="643"/>
      <c r="D16" s="644"/>
      <c r="E16" s="644"/>
      <c r="F16" s="644"/>
    </row>
    <row r="17" spans="1:19" ht="15.75" customHeight="1">
      <c r="A17" s="643"/>
      <c r="B17" s="643"/>
      <c r="C17" s="643"/>
      <c r="D17" s="644"/>
      <c r="E17" s="644"/>
      <c r="F17" s="644"/>
      <c r="G17" s="645"/>
    </row>
    <row r="18" spans="1:19">
      <c r="A18" s="644" t="s">
        <v>31</v>
      </c>
      <c r="B18" s="646" t="e">
        <f t="shared" ref="B18:G18" si="0">IF(OR(B77&gt;0.5,B77&lt;-0.5),"Check","OK")</f>
        <v>#REF!</v>
      </c>
      <c r="C18" s="646" t="e">
        <f t="shared" si="0"/>
        <v>#REF!</v>
      </c>
      <c r="D18" s="646" t="e">
        <f t="shared" si="0"/>
        <v>#REF!</v>
      </c>
      <c r="E18" s="646" t="e">
        <f t="shared" si="0"/>
        <v>#REF!</v>
      </c>
      <c r="F18" s="646" t="e">
        <f t="shared" si="0"/>
        <v>#REF!</v>
      </c>
      <c r="G18" s="647" t="e">
        <f t="shared" si="0"/>
        <v>#REF!</v>
      </c>
      <c r="I18" s="648"/>
    </row>
    <row r="19" spans="1:19">
      <c r="A19" s="649" t="s">
        <v>32</v>
      </c>
      <c r="B19" s="649"/>
      <c r="C19" s="649"/>
      <c r="D19" s="644"/>
      <c r="E19" s="644"/>
      <c r="F19" s="644"/>
      <c r="G19" s="645"/>
      <c r="H19" s="644"/>
      <c r="I19" s="644"/>
      <c r="K19" s="650"/>
    </row>
    <row r="20" spans="1:19" ht="28">
      <c r="A20" s="644"/>
      <c r="B20" s="644"/>
      <c r="C20" s="644"/>
      <c r="D20" s="644"/>
      <c r="E20" s="644"/>
      <c r="F20" s="644"/>
      <c r="G20" s="651" t="str">
        <f>"in "&amp;B7&amp;" "&amp;B8</f>
        <v>in CNY Thousands</v>
      </c>
      <c r="H20" s="644"/>
      <c r="I20" s="644"/>
      <c r="O20" s="644"/>
      <c r="P20" s="644"/>
      <c r="Q20" s="644"/>
      <c r="R20" s="644"/>
      <c r="S20" s="652" t="str">
        <f>"in "&amp;B7&amp;" "&amp;B10</f>
        <v>in CNY Millions</v>
      </c>
    </row>
    <row r="21" spans="1:19">
      <c r="A21" s="653" t="s">
        <v>33</v>
      </c>
      <c r="B21" s="654" t="str">
        <f>LEFT(C21,4)-1&amp;RIGHT(C21,3)</f>
        <v>2018/12</v>
      </c>
      <c r="C21" s="654" t="str">
        <f>LEFT(D21,4)-1&amp;RIGHT(D21,3)</f>
        <v>2019/12</v>
      </c>
      <c r="D21" s="654" t="str">
        <f>LEFT(E21,4)-1&amp;RIGHT(E21,3)</f>
        <v>2020/12</v>
      </c>
      <c r="E21" s="654" t="str">
        <f>LEFT(F21,4)-1&amp;RIGHT(F21,3)</f>
        <v>2021/12</v>
      </c>
      <c r="F21" s="654" t="str">
        <f>LEFT(G21,4)-1&amp;RIGHT(G21,3)</f>
        <v>2022/12</v>
      </c>
      <c r="G21" s="655" t="str">
        <f>B11</f>
        <v>2023/12</v>
      </c>
      <c r="O21" s="654" t="str">
        <f>+C21</f>
        <v>2019/12</v>
      </c>
      <c r="P21" s="654" t="str">
        <f>+D21</f>
        <v>2020/12</v>
      </c>
      <c r="Q21" s="654" t="str">
        <f>+E21</f>
        <v>2021/12</v>
      </c>
      <c r="R21" s="654" t="str">
        <f>+F21</f>
        <v>2022/12</v>
      </c>
      <c r="S21" s="654" t="str">
        <f>+G21</f>
        <v>2023/12</v>
      </c>
    </row>
    <row r="22" spans="1:19">
      <c r="A22" s="653"/>
      <c r="B22" s="654">
        <v>12</v>
      </c>
      <c r="C22" s="654">
        <v>12</v>
      </c>
      <c r="D22" s="654">
        <v>12</v>
      </c>
      <c r="E22" s="654">
        <v>12</v>
      </c>
      <c r="F22" s="654">
        <v>12</v>
      </c>
      <c r="G22" s="655">
        <v>12</v>
      </c>
      <c r="O22" s="654">
        <v>12</v>
      </c>
      <c r="P22" s="654">
        <v>12</v>
      </c>
      <c r="Q22" s="654">
        <v>12</v>
      </c>
      <c r="R22" s="654">
        <v>12</v>
      </c>
      <c r="S22" s="654">
        <v>12</v>
      </c>
    </row>
    <row r="23" spans="1:19">
      <c r="A23" s="656" t="s">
        <v>34</v>
      </c>
      <c r="B23" s="657">
        <f>'BS (Assets) breakdown'!C17</f>
        <v>0</v>
      </c>
      <c r="C23" s="657">
        <f>'BS (Assets) breakdown'!D17</f>
        <v>0</v>
      </c>
      <c r="D23" s="657">
        <f>'BS (Assets) breakdown'!E17</f>
        <v>0</v>
      </c>
      <c r="E23" s="657">
        <f>'BS (Assets) breakdown'!F17</f>
        <v>0</v>
      </c>
      <c r="F23" s="657">
        <f>'BS (Assets) breakdown'!G17</f>
        <v>0</v>
      </c>
      <c r="G23" s="657">
        <f>'BS (Assets) breakdown'!H17</f>
        <v>0</v>
      </c>
      <c r="O23" s="657">
        <f>+C23*$B$9</f>
        <v>0</v>
      </c>
      <c r="P23" s="657">
        <f t="shared" ref="O23:S28" si="1">+D23*$B$9</f>
        <v>0</v>
      </c>
      <c r="Q23" s="657">
        <f t="shared" si="1"/>
        <v>0</v>
      </c>
      <c r="R23" s="657">
        <f t="shared" si="1"/>
        <v>0</v>
      </c>
      <c r="S23" s="657">
        <f t="shared" si="1"/>
        <v>0</v>
      </c>
    </row>
    <row r="24" spans="1:19">
      <c r="A24" s="656" t="s">
        <v>35</v>
      </c>
      <c r="B24" s="657">
        <f>'BS (Assets) breakdown'!C22</f>
        <v>0</v>
      </c>
      <c r="C24" s="657">
        <f>'BS (Assets) breakdown'!D22</f>
        <v>0</v>
      </c>
      <c r="D24" s="657">
        <f>'BS (Assets) breakdown'!E22</f>
        <v>0</v>
      </c>
      <c r="E24" s="657">
        <f>'BS (Assets) breakdown'!F22</f>
        <v>0</v>
      </c>
      <c r="F24" s="657">
        <f>'BS (Assets) breakdown'!G22</f>
        <v>0</v>
      </c>
      <c r="G24" s="657">
        <f>'BS (Assets) breakdown'!H22</f>
        <v>0</v>
      </c>
      <c r="O24" s="657">
        <f t="shared" si="1"/>
        <v>0</v>
      </c>
      <c r="P24" s="657">
        <f t="shared" si="1"/>
        <v>0</v>
      </c>
      <c r="Q24" s="657">
        <f t="shared" si="1"/>
        <v>0</v>
      </c>
      <c r="R24" s="657">
        <f t="shared" si="1"/>
        <v>0</v>
      </c>
      <c r="S24" s="657">
        <f t="shared" si="1"/>
        <v>0</v>
      </c>
    </row>
    <row r="25" spans="1:19">
      <c r="A25" s="656" t="s">
        <v>36</v>
      </c>
      <c r="B25" s="657">
        <f>'BS (Assets) breakdown'!C27</f>
        <v>0</v>
      </c>
      <c r="C25" s="657">
        <f>'BS (Assets) breakdown'!D27</f>
        <v>0</v>
      </c>
      <c r="D25" s="657">
        <f>'BS (Assets) breakdown'!E27</f>
        <v>0</v>
      </c>
      <c r="E25" s="657">
        <f>'BS (Assets) breakdown'!F27</f>
        <v>0</v>
      </c>
      <c r="F25" s="657">
        <f>'BS (Assets) breakdown'!G27</f>
        <v>0</v>
      </c>
      <c r="G25" s="657">
        <f>'BS (Assets) breakdown'!H27</f>
        <v>0</v>
      </c>
      <c r="O25" s="657">
        <f t="shared" si="1"/>
        <v>0</v>
      </c>
      <c r="P25" s="657">
        <f t="shared" si="1"/>
        <v>0</v>
      </c>
      <c r="Q25" s="657">
        <f t="shared" si="1"/>
        <v>0</v>
      </c>
      <c r="R25" s="657">
        <f t="shared" si="1"/>
        <v>0</v>
      </c>
      <c r="S25" s="657">
        <f t="shared" si="1"/>
        <v>0</v>
      </c>
    </row>
    <row r="26" spans="1:19">
      <c r="A26" s="656" t="s">
        <v>37</v>
      </c>
      <c r="B26" s="657">
        <f>'BS (Assets) breakdown'!C31</f>
        <v>0</v>
      </c>
      <c r="C26" s="657">
        <f>'BS (Assets) breakdown'!D31</f>
        <v>0</v>
      </c>
      <c r="D26" s="657">
        <f>'BS (Assets) breakdown'!E31</f>
        <v>0</v>
      </c>
      <c r="E26" s="657">
        <f>'BS (Assets) breakdown'!F31</f>
        <v>0</v>
      </c>
      <c r="F26" s="657">
        <f>'BS (Assets) breakdown'!G31</f>
        <v>0</v>
      </c>
      <c r="G26" s="657">
        <f>'BS (Assets) breakdown'!H31</f>
        <v>0</v>
      </c>
      <c r="O26" s="657">
        <f t="shared" si="1"/>
        <v>0</v>
      </c>
      <c r="P26" s="657">
        <f t="shared" si="1"/>
        <v>0</v>
      </c>
      <c r="Q26" s="657">
        <f t="shared" si="1"/>
        <v>0</v>
      </c>
      <c r="R26" s="657">
        <f t="shared" si="1"/>
        <v>0</v>
      </c>
      <c r="S26" s="657">
        <f t="shared" si="1"/>
        <v>0</v>
      </c>
    </row>
    <row r="27" spans="1:19" hidden="1">
      <c r="A27" s="656"/>
      <c r="B27" s="657"/>
      <c r="C27" s="657"/>
      <c r="D27" s="658"/>
      <c r="E27" s="657"/>
      <c r="F27" s="657"/>
      <c r="G27" s="658"/>
      <c r="O27" s="657">
        <f t="shared" si="1"/>
        <v>0</v>
      </c>
      <c r="P27" s="657">
        <f t="shared" si="1"/>
        <v>0</v>
      </c>
      <c r="Q27" s="657">
        <f t="shared" si="1"/>
        <v>0</v>
      </c>
      <c r="R27" s="657">
        <f t="shared" si="1"/>
        <v>0</v>
      </c>
      <c r="S27" s="657">
        <f t="shared" si="1"/>
        <v>0</v>
      </c>
    </row>
    <row r="28" spans="1:19">
      <c r="A28" s="656" t="s">
        <v>38</v>
      </c>
      <c r="B28" s="657">
        <f>'BS (Assets) breakdown'!C36</f>
        <v>0</v>
      </c>
      <c r="C28" s="657">
        <f>'BS (Assets) breakdown'!D36</f>
        <v>0</v>
      </c>
      <c r="D28" s="657">
        <f>'BS (Assets) breakdown'!E36</f>
        <v>0</v>
      </c>
      <c r="E28" s="657">
        <f>'BS (Assets) breakdown'!F36</f>
        <v>0</v>
      </c>
      <c r="F28" s="657">
        <f>'BS (Assets) breakdown'!G36</f>
        <v>0</v>
      </c>
      <c r="G28" s="657">
        <f>'BS (Assets) breakdown'!H36</f>
        <v>0</v>
      </c>
      <c r="O28" s="657">
        <f t="shared" si="1"/>
        <v>0</v>
      </c>
      <c r="P28" s="657">
        <f t="shared" si="1"/>
        <v>0</v>
      </c>
      <c r="Q28" s="657">
        <f t="shared" si="1"/>
        <v>0</v>
      </c>
      <c r="R28" s="657">
        <f t="shared" si="1"/>
        <v>0</v>
      </c>
      <c r="S28" s="657">
        <f t="shared" si="1"/>
        <v>0</v>
      </c>
    </row>
    <row r="29" spans="1:19">
      <c r="A29" s="659" t="s">
        <v>39</v>
      </c>
      <c r="B29" s="660">
        <f>SUM(B23:B28)</f>
        <v>0</v>
      </c>
      <c r="C29" s="660">
        <f t="shared" ref="C29:G29" si="2">SUM(C23:C28)</f>
        <v>0</v>
      </c>
      <c r="D29" s="660">
        <f t="shared" si="2"/>
        <v>0</v>
      </c>
      <c r="E29" s="660">
        <f t="shared" si="2"/>
        <v>0</v>
      </c>
      <c r="F29" s="660">
        <f t="shared" si="2"/>
        <v>0</v>
      </c>
      <c r="G29" s="660">
        <f t="shared" si="2"/>
        <v>0</v>
      </c>
      <c r="H29" s="661"/>
      <c r="O29" s="660">
        <f>SUM(O23:O28)</f>
        <v>0</v>
      </c>
      <c r="P29" s="660">
        <f>SUM(P23:P28)</f>
        <v>0</v>
      </c>
      <c r="Q29" s="660">
        <f>SUM(Q23:Q28)</f>
        <v>0</v>
      </c>
      <c r="R29" s="660">
        <f>SUM(R23:R28)</f>
        <v>0</v>
      </c>
      <c r="S29" s="660">
        <f>SUM(S23:S28)</f>
        <v>0</v>
      </c>
    </row>
    <row r="30" spans="1:19">
      <c r="A30" s="656" t="s">
        <v>40</v>
      </c>
      <c r="B30" s="657" t="e">
        <f>'BS (Assets) breakdown'!C38</f>
        <v>#REF!</v>
      </c>
      <c r="C30" s="657" t="e">
        <f>'BS (Assets) breakdown'!D38</f>
        <v>#REF!</v>
      </c>
      <c r="D30" s="657" t="e">
        <f>'BS (Assets) breakdown'!E38</f>
        <v>#REF!</v>
      </c>
      <c r="E30" s="657" t="e">
        <f>'BS (Assets) breakdown'!F38</f>
        <v>#REF!</v>
      </c>
      <c r="F30" s="657" t="e">
        <f>'BS (Assets) breakdown'!G38</f>
        <v>#REF!</v>
      </c>
      <c r="G30" s="657" t="e">
        <f>'BS (Assets) breakdown'!H38</f>
        <v>#REF!</v>
      </c>
      <c r="I30" s="661"/>
      <c r="J30" s="661"/>
      <c r="N30" s="650"/>
      <c r="O30" s="657" t="e">
        <f>O31-O32</f>
        <v>#REF!</v>
      </c>
      <c r="P30" s="657" t="e">
        <f>P31-P32</f>
        <v>#REF!</v>
      </c>
      <c r="Q30" s="657" t="e">
        <f>Q31-Q32</f>
        <v>#REF!</v>
      </c>
      <c r="R30" s="657" t="e">
        <f>R31-R32</f>
        <v>#REF!</v>
      </c>
      <c r="S30" s="657" t="e">
        <f>S31-S32</f>
        <v>#REF!</v>
      </c>
    </row>
    <row r="31" spans="1:19">
      <c r="A31" s="656" t="s">
        <v>41</v>
      </c>
      <c r="B31" s="657" t="e">
        <f>'BS (Assets) breakdown'!C40</f>
        <v>#REF!</v>
      </c>
      <c r="C31" s="657" t="e">
        <f>'BS (Assets) breakdown'!D40</f>
        <v>#REF!</v>
      </c>
      <c r="D31" s="657" t="e">
        <f>'BS (Assets) breakdown'!E40</f>
        <v>#REF!</v>
      </c>
      <c r="E31" s="657" t="e">
        <f>'BS (Assets) breakdown'!F40</f>
        <v>#REF!</v>
      </c>
      <c r="F31" s="657" t="e">
        <f>'BS (Assets) breakdown'!G40</f>
        <v>#REF!</v>
      </c>
      <c r="G31" s="657" t="e">
        <f>'BS (Assets) breakdown'!H40</f>
        <v>#REF!</v>
      </c>
      <c r="H31" s="661"/>
      <c r="I31" s="661"/>
      <c r="J31" s="661"/>
      <c r="O31" s="657" t="e">
        <f t="shared" ref="O31:S33" si="3">+C31*$B$9</f>
        <v>#REF!</v>
      </c>
      <c r="P31" s="657" t="e">
        <f t="shared" si="3"/>
        <v>#REF!</v>
      </c>
      <c r="Q31" s="657" t="e">
        <f t="shared" si="3"/>
        <v>#REF!</v>
      </c>
      <c r="R31" s="657" t="e">
        <f t="shared" si="3"/>
        <v>#REF!</v>
      </c>
      <c r="S31" s="657" t="e">
        <f t="shared" si="3"/>
        <v>#REF!</v>
      </c>
    </row>
    <row r="32" spans="1:19">
      <c r="A32" s="656" t="s">
        <v>42</v>
      </c>
      <c r="B32" s="657">
        <f>'BS (Assets) breakdown'!C44</f>
        <v>0</v>
      </c>
      <c r="C32" s="657">
        <f>'BS (Assets) breakdown'!D44</f>
        <v>0</v>
      </c>
      <c r="D32" s="657">
        <f>'BS (Assets) breakdown'!E44</f>
        <v>0</v>
      </c>
      <c r="E32" s="657">
        <f>'BS (Assets) breakdown'!F44</f>
        <v>0</v>
      </c>
      <c r="F32" s="657">
        <f>'BS (Assets) breakdown'!G44</f>
        <v>0</v>
      </c>
      <c r="G32" s="657">
        <f>'BS (Assets) breakdown'!H44</f>
        <v>0</v>
      </c>
      <c r="I32" s="661"/>
      <c r="J32" s="661"/>
      <c r="O32" s="657">
        <f t="shared" si="3"/>
        <v>0</v>
      </c>
      <c r="P32" s="657">
        <f t="shared" si="3"/>
        <v>0</v>
      </c>
      <c r="Q32" s="657">
        <f t="shared" si="3"/>
        <v>0</v>
      </c>
      <c r="R32" s="657">
        <f t="shared" si="3"/>
        <v>0</v>
      </c>
      <c r="S32" s="657">
        <f t="shared" si="3"/>
        <v>0</v>
      </c>
    </row>
    <row r="33" spans="1:19">
      <c r="A33" s="656" t="s">
        <v>43</v>
      </c>
      <c r="B33" s="657">
        <f>'BS (Assets) breakdown'!C52</f>
        <v>0</v>
      </c>
      <c r="C33" s="657">
        <f>'BS (Assets) breakdown'!D52</f>
        <v>0</v>
      </c>
      <c r="D33" s="657">
        <f>'BS (Assets) breakdown'!E52</f>
        <v>0</v>
      </c>
      <c r="E33" s="657">
        <f>'BS (Assets) breakdown'!F52</f>
        <v>0</v>
      </c>
      <c r="F33" s="657">
        <f>'BS (Assets) breakdown'!G52</f>
        <v>0</v>
      </c>
      <c r="G33" s="657">
        <f>'BS (Assets) breakdown'!H52</f>
        <v>0</v>
      </c>
      <c r="I33" s="661"/>
      <c r="J33" s="661"/>
      <c r="O33" s="657">
        <f t="shared" si="3"/>
        <v>0</v>
      </c>
      <c r="P33" s="657">
        <f t="shared" si="3"/>
        <v>0</v>
      </c>
      <c r="Q33" s="657">
        <f t="shared" si="3"/>
        <v>0</v>
      </c>
      <c r="R33" s="657">
        <f t="shared" si="3"/>
        <v>0</v>
      </c>
      <c r="S33" s="657">
        <f t="shared" si="3"/>
        <v>0</v>
      </c>
    </row>
    <row r="34" spans="1:19">
      <c r="A34" s="659" t="s">
        <v>44</v>
      </c>
      <c r="B34" s="623" t="e">
        <f>B30+B33</f>
        <v>#REF!</v>
      </c>
      <c r="C34" s="623" t="e">
        <f t="shared" ref="C34:F34" si="4">C30+C33</f>
        <v>#REF!</v>
      </c>
      <c r="D34" s="623" t="e">
        <f t="shared" si="4"/>
        <v>#REF!</v>
      </c>
      <c r="E34" s="623" t="e">
        <f t="shared" si="4"/>
        <v>#REF!</v>
      </c>
      <c r="F34" s="623" t="e">
        <f t="shared" si="4"/>
        <v>#REF!</v>
      </c>
      <c r="G34" s="623" t="e">
        <f>G30+G33</f>
        <v>#REF!</v>
      </c>
      <c r="O34" s="660" t="e">
        <f>O30+O33</f>
        <v>#REF!</v>
      </c>
      <c r="P34" s="660" t="e">
        <f>P30+P33</f>
        <v>#REF!</v>
      </c>
      <c r="Q34" s="660" t="e">
        <f>Q30+Q33</f>
        <v>#REF!</v>
      </c>
      <c r="R34" s="660" t="e">
        <f>R30+R33</f>
        <v>#REF!</v>
      </c>
      <c r="S34" s="660" t="e">
        <f>S30+S33</f>
        <v>#REF!</v>
      </c>
    </row>
    <row r="35" spans="1:19">
      <c r="A35" s="662"/>
      <c r="B35" s="663"/>
      <c r="C35" s="664"/>
      <c r="D35" s="665"/>
      <c r="E35" s="664"/>
      <c r="F35" s="664"/>
      <c r="G35" s="665"/>
      <c r="O35" s="662"/>
      <c r="P35" s="664"/>
      <c r="Q35" s="664"/>
      <c r="R35" s="664"/>
      <c r="S35" s="664"/>
    </row>
    <row r="36" spans="1:19">
      <c r="A36" s="656" t="s">
        <v>45</v>
      </c>
      <c r="B36" s="666">
        <f>'BS (Assets) breakdown'!C54</f>
        <v>0</v>
      </c>
      <c r="C36" s="666">
        <f>'BS (Assets) breakdown'!D54</f>
        <v>0</v>
      </c>
      <c r="D36" s="666">
        <f>'BS (Assets) breakdown'!E54</f>
        <v>0</v>
      </c>
      <c r="E36" s="666">
        <f>'BS (Assets) breakdown'!F54</f>
        <v>0</v>
      </c>
      <c r="F36" s="666">
        <f>'BS (Assets) breakdown'!G54</f>
        <v>0</v>
      </c>
      <c r="G36" s="666">
        <f>'BS (Assets) breakdown'!H54</f>
        <v>0</v>
      </c>
      <c r="O36" s="657">
        <f t="shared" ref="O36:S37" si="5">+C36*$B$9</f>
        <v>0</v>
      </c>
      <c r="P36" s="657">
        <f t="shared" si="5"/>
        <v>0</v>
      </c>
      <c r="Q36" s="657">
        <f t="shared" si="5"/>
        <v>0</v>
      </c>
      <c r="R36" s="657">
        <f t="shared" si="5"/>
        <v>0</v>
      </c>
      <c r="S36" s="657">
        <f t="shared" si="5"/>
        <v>0</v>
      </c>
    </row>
    <row r="37" spans="1:19">
      <c r="A37" s="656" t="s">
        <v>46</v>
      </c>
      <c r="B37" s="657">
        <f>'BS (Assets) breakdown'!C61</f>
        <v>0</v>
      </c>
      <c r="C37" s="657">
        <f>'BS (Assets) breakdown'!D61</f>
        <v>0</v>
      </c>
      <c r="D37" s="657">
        <f>'BS (Assets) breakdown'!E61</f>
        <v>0</v>
      </c>
      <c r="E37" s="657">
        <f>'BS (Assets) breakdown'!F61</f>
        <v>0</v>
      </c>
      <c r="F37" s="657">
        <f>'BS (Assets) breakdown'!G61</f>
        <v>0</v>
      </c>
      <c r="G37" s="657">
        <f>'BS (Assets) breakdown'!H61</f>
        <v>0</v>
      </c>
      <c r="O37" s="657">
        <f t="shared" si="5"/>
        <v>0</v>
      </c>
      <c r="P37" s="657">
        <f t="shared" si="5"/>
        <v>0</v>
      </c>
      <c r="Q37" s="657">
        <f t="shared" si="5"/>
        <v>0</v>
      </c>
      <c r="R37" s="657">
        <f t="shared" si="5"/>
        <v>0</v>
      </c>
      <c r="S37" s="657">
        <f t="shared" si="5"/>
        <v>0</v>
      </c>
    </row>
    <row r="38" spans="1:19">
      <c r="A38" s="659" t="s">
        <v>47</v>
      </c>
      <c r="B38" s="660">
        <f>B36+B37</f>
        <v>0</v>
      </c>
      <c r="C38" s="660">
        <f t="shared" ref="C38:G38" si="6">C36+C37</f>
        <v>0</v>
      </c>
      <c r="D38" s="660">
        <f t="shared" si="6"/>
        <v>0</v>
      </c>
      <c r="E38" s="660">
        <f t="shared" si="6"/>
        <v>0</v>
      </c>
      <c r="F38" s="660">
        <f t="shared" si="6"/>
        <v>0</v>
      </c>
      <c r="G38" s="660">
        <f t="shared" si="6"/>
        <v>0</v>
      </c>
      <c r="O38" s="660">
        <f>SUM(O36:O37)</f>
        <v>0</v>
      </c>
      <c r="P38" s="660">
        <f>SUM(P36:P37)</f>
        <v>0</v>
      </c>
      <c r="Q38" s="660">
        <f>SUM(Q36:Q37)</f>
        <v>0</v>
      </c>
      <c r="R38" s="660">
        <f>SUM(R36:R37)</f>
        <v>0</v>
      </c>
      <c r="S38" s="660">
        <f>SUM(S36:S37)</f>
        <v>0</v>
      </c>
    </row>
    <row r="39" spans="1:19">
      <c r="A39" s="662"/>
      <c r="B39" s="663"/>
      <c r="C39" s="664"/>
      <c r="D39" s="665"/>
      <c r="E39" s="664"/>
      <c r="F39" s="664"/>
      <c r="G39" s="665"/>
      <c r="O39" s="662"/>
      <c r="P39" s="664"/>
      <c r="Q39" s="664"/>
      <c r="R39" s="664"/>
      <c r="S39" s="664"/>
    </row>
    <row r="40" spans="1:19">
      <c r="A40" s="656" t="s">
        <v>48</v>
      </c>
      <c r="B40" s="667">
        <f>'BS (Assets) breakdown'!C66</f>
        <v>0</v>
      </c>
      <c r="C40" s="667">
        <f>'BS (Assets) breakdown'!D66</f>
        <v>0</v>
      </c>
      <c r="D40" s="667">
        <f>'BS (Assets) breakdown'!E66</f>
        <v>0</v>
      </c>
      <c r="E40" s="667">
        <f>'BS (Assets) breakdown'!F66</f>
        <v>0</v>
      </c>
      <c r="F40" s="667">
        <f>'BS (Assets) breakdown'!G66</f>
        <v>0</v>
      </c>
      <c r="G40" s="667">
        <f>'BS (Assets) breakdown'!H66</f>
        <v>0</v>
      </c>
      <c r="O40" s="657">
        <f t="shared" ref="O40:S42" si="7">+C40*$B$9</f>
        <v>0</v>
      </c>
      <c r="P40" s="657">
        <f t="shared" si="7"/>
        <v>0</v>
      </c>
      <c r="Q40" s="657">
        <f t="shared" si="7"/>
        <v>0</v>
      </c>
      <c r="R40" s="657">
        <f t="shared" si="7"/>
        <v>0</v>
      </c>
      <c r="S40" s="657">
        <f t="shared" si="7"/>
        <v>0</v>
      </c>
    </row>
    <row r="41" spans="1:19">
      <c r="A41" s="656" t="s">
        <v>49</v>
      </c>
      <c r="B41" s="667">
        <f>'BS (Assets) breakdown'!C68</f>
        <v>0</v>
      </c>
      <c r="C41" s="667">
        <f>'BS (Assets) breakdown'!D68</f>
        <v>0</v>
      </c>
      <c r="D41" s="667">
        <f>'BS (Assets) breakdown'!E68</f>
        <v>0</v>
      </c>
      <c r="E41" s="667">
        <f>'BS (Assets) breakdown'!F68</f>
        <v>0</v>
      </c>
      <c r="F41" s="667">
        <f>'BS (Assets) breakdown'!G68</f>
        <v>0</v>
      </c>
      <c r="G41" s="667">
        <f>'BS (Assets) breakdown'!H68</f>
        <v>0</v>
      </c>
      <c r="O41" s="657">
        <f>+C41*$B$9</f>
        <v>0</v>
      </c>
      <c r="P41" s="657">
        <f t="shared" si="7"/>
        <v>0</v>
      </c>
      <c r="Q41" s="657">
        <f t="shared" si="7"/>
        <v>0</v>
      </c>
      <c r="R41" s="657">
        <f t="shared" si="7"/>
        <v>0</v>
      </c>
      <c r="S41" s="657">
        <f t="shared" si="7"/>
        <v>0</v>
      </c>
    </row>
    <row r="42" spans="1:19">
      <c r="A42" s="656" t="s">
        <v>50</v>
      </c>
      <c r="B42" s="657">
        <f>'BS (Assets) breakdown'!C279</f>
        <v>0</v>
      </c>
      <c r="C42" s="657">
        <f>'BS (Assets) breakdown'!D279</f>
        <v>0</v>
      </c>
      <c r="D42" s="657">
        <f>'BS (Assets) breakdown'!E279</f>
        <v>0</v>
      </c>
      <c r="E42" s="657">
        <f>'BS (Assets) breakdown'!F279</f>
        <v>0</v>
      </c>
      <c r="F42" s="657">
        <f>'BS (Assets) breakdown'!G279</f>
        <v>0</v>
      </c>
      <c r="G42" s="657">
        <f>'BS (Assets) breakdown'!H279</f>
        <v>0</v>
      </c>
      <c r="O42" s="657">
        <f t="shared" si="7"/>
        <v>0</v>
      </c>
      <c r="P42" s="657">
        <f t="shared" si="7"/>
        <v>0</v>
      </c>
      <c r="Q42" s="657">
        <f t="shared" si="7"/>
        <v>0</v>
      </c>
      <c r="R42" s="657">
        <f t="shared" si="7"/>
        <v>0</v>
      </c>
      <c r="S42" s="657">
        <f t="shared" si="7"/>
        <v>0</v>
      </c>
    </row>
    <row r="43" spans="1:19">
      <c r="A43" s="659" t="s">
        <v>51</v>
      </c>
      <c r="B43" s="660" t="e">
        <f>B34+B38+B40+B41+B42</f>
        <v>#REF!</v>
      </c>
      <c r="C43" s="660" t="e">
        <f t="shared" ref="C43:G43" si="8">C34+C38+C40+C41+C42</f>
        <v>#REF!</v>
      </c>
      <c r="D43" s="660" t="e">
        <f t="shared" si="8"/>
        <v>#REF!</v>
      </c>
      <c r="E43" s="660" t="e">
        <f t="shared" si="8"/>
        <v>#REF!</v>
      </c>
      <c r="F43" s="660" t="e">
        <f t="shared" si="8"/>
        <v>#REF!</v>
      </c>
      <c r="G43" s="660" t="e">
        <f t="shared" si="8"/>
        <v>#REF!</v>
      </c>
      <c r="O43" s="660" t="e">
        <f>SUM(O40:O42)+O38+O34</f>
        <v>#REF!</v>
      </c>
      <c r="P43" s="660" t="e">
        <f>SUM(P40:P42)+P38+P34</f>
        <v>#REF!</v>
      </c>
      <c r="Q43" s="660" t="e">
        <f>SUM(Q40:Q42)+Q38+Q34</f>
        <v>#REF!</v>
      </c>
      <c r="R43" s="660" t="e">
        <f>SUM(R40:R42)+R38+R34</f>
        <v>#REF!</v>
      </c>
      <c r="S43" s="660" t="e">
        <f>SUM(S40:S42)+S38+S34</f>
        <v>#REF!</v>
      </c>
    </row>
    <row r="44" spans="1:19">
      <c r="A44" s="659" t="s">
        <v>52</v>
      </c>
      <c r="B44" s="660" t="e">
        <f>B29+B43</f>
        <v>#REF!</v>
      </c>
      <c r="C44" s="660" t="e">
        <f t="shared" ref="C44:G44" si="9">C29+C43</f>
        <v>#REF!</v>
      </c>
      <c r="D44" s="668" t="e">
        <f t="shared" si="9"/>
        <v>#REF!</v>
      </c>
      <c r="E44" s="660" t="e">
        <f t="shared" si="9"/>
        <v>#REF!</v>
      </c>
      <c r="F44" s="660" t="e">
        <f t="shared" si="9"/>
        <v>#REF!</v>
      </c>
      <c r="G44" s="668" t="e">
        <f t="shared" si="9"/>
        <v>#REF!</v>
      </c>
      <c r="O44" s="660" t="e">
        <f>O29+O43</f>
        <v>#REF!</v>
      </c>
      <c r="P44" s="660" t="e">
        <f>P29+P43</f>
        <v>#REF!</v>
      </c>
      <c r="Q44" s="660" t="e">
        <f>Q29+Q43</f>
        <v>#REF!</v>
      </c>
      <c r="R44" s="660" t="e">
        <f>R29+R43</f>
        <v>#REF!</v>
      </c>
      <c r="S44" s="660" t="e">
        <f>S29+S43</f>
        <v>#REF!</v>
      </c>
    </row>
    <row r="45" spans="1:19">
      <c r="A45" s="644" t="s">
        <v>33</v>
      </c>
      <c r="B45" s="644"/>
      <c r="C45" s="644"/>
      <c r="D45" s="644"/>
      <c r="E45" s="644"/>
      <c r="F45" s="644"/>
      <c r="G45" s="645"/>
      <c r="O45" s="644"/>
      <c r="P45" s="644"/>
      <c r="Q45" s="644"/>
      <c r="R45" s="644"/>
      <c r="S45" s="644"/>
    </row>
    <row r="46" spans="1:19">
      <c r="A46" s="644"/>
      <c r="B46" s="644"/>
      <c r="C46" s="644"/>
      <c r="D46" s="644"/>
      <c r="E46" s="669"/>
      <c r="F46" s="669"/>
      <c r="G46" s="670"/>
      <c r="K46" s="639"/>
      <c r="O46" s="644"/>
      <c r="P46" s="644"/>
      <c r="Q46" s="669"/>
      <c r="R46" s="669"/>
      <c r="S46" s="671"/>
    </row>
    <row r="47" spans="1:19">
      <c r="A47" s="649" t="s">
        <v>53</v>
      </c>
      <c r="B47" s="649"/>
      <c r="C47" s="649"/>
      <c r="D47" s="672"/>
      <c r="E47" s="672"/>
      <c r="F47" s="672"/>
      <c r="G47" s="673"/>
      <c r="J47" s="674"/>
      <c r="K47" s="675"/>
      <c r="L47" s="676"/>
      <c r="N47" s="675"/>
      <c r="O47" s="649"/>
      <c r="P47" s="672"/>
      <c r="Q47" s="672"/>
      <c r="R47" s="672"/>
      <c r="S47" s="672"/>
    </row>
    <row r="48" spans="1:19">
      <c r="A48" s="644"/>
      <c r="B48" s="644"/>
      <c r="C48" s="644"/>
      <c r="D48" s="644"/>
      <c r="E48" s="644"/>
      <c r="F48" s="644"/>
      <c r="G48" s="645"/>
      <c r="J48" s="674"/>
      <c r="K48" s="675"/>
      <c r="L48" s="676"/>
      <c r="M48" s="639"/>
      <c r="N48" s="675"/>
      <c r="O48" s="644"/>
      <c r="P48" s="644"/>
      <c r="Q48" s="644"/>
      <c r="R48" s="644"/>
      <c r="S48" s="644"/>
    </row>
    <row r="49" spans="1:19">
      <c r="A49" s="653" t="s">
        <v>33</v>
      </c>
      <c r="B49" s="654" t="str">
        <f t="shared" ref="B49:G49" si="10">B21</f>
        <v>2018/12</v>
      </c>
      <c r="C49" s="654" t="str">
        <f t="shared" si="10"/>
        <v>2019/12</v>
      </c>
      <c r="D49" s="654" t="str">
        <f t="shared" si="10"/>
        <v>2020/12</v>
      </c>
      <c r="E49" s="654" t="str">
        <f t="shared" si="10"/>
        <v>2021/12</v>
      </c>
      <c r="F49" s="654" t="str">
        <f t="shared" si="10"/>
        <v>2022/12</v>
      </c>
      <c r="G49" s="655" t="str">
        <f t="shared" si="10"/>
        <v>2023/12</v>
      </c>
      <c r="J49" s="674"/>
      <c r="K49" s="675"/>
      <c r="L49" s="676"/>
      <c r="N49" s="675"/>
      <c r="O49" s="654" t="str">
        <f>O21</f>
        <v>2019/12</v>
      </c>
      <c r="P49" s="654" t="str">
        <f>P21</f>
        <v>2020/12</v>
      </c>
      <c r="Q49" s="654" t="str">
        <f>Q21</f>
        <v>2021/12</v>
      </c>
      <c r="R49" s="654" t="str">
        <f>R21</f>
        <v>2022/12</v>
      </c>
      <c r="S49" s="654" t="str">
        <f>S21</f>
        <v>2023/12</v>
      </c>
    </row>
    <row r="50" spans="1:19">
      <c r="A50" s="656" t="s">
        <v>54</v>
      </c>
      <c r="B50" s="677">
        <f>'BS (Liabilities) breakdown'!C21</f>
        <v>0</v>
      </c>
      <c r="C50" s="677">
        <f>'BS (Liabilities) breakdown'!D21</f>
        <v>0</v>
      </c>
      <c r="D50" s="677">
        <f>'BS (Liabilities) breakdown'!E21</f>
        <v>0</v>
      </c>
      <c r="E50" s="677">
        <f>'BS (Liabilities) breakdown'!F21</f>
        <v>0</v>
      </c>
      <c r="F50" s="677">
        <f>'BS (Liabilities) breakdown'!G21</f>
        <v>0</v>
      </c>
      <c r="G50" s="677">
        <f>'BS (Liabilities) breakdown'!H21</f>
        <v>0</v>
      </c>
      <c r="J50" s="674"/>
      <c r="K50" s="675"/>
      <c r="L50" s="676"/>
      <c r="O50" s="657">
        <f t="shared" ref="O50:S56" si="11">+C50*$B$9</f>
        <v>0</v>
      </c>
      <c r="P50" s="657">
        <f t="shared" si="11"/>
        <v>0</v>
      </c>
      <c r="Q50" s="657">
        <f t="shared" si="11"/>
        <v>0</v>
      </c>
      <c r="R50" s="657">
        <f t="shared" si="11"/>
        <v>0</v>
      </c>
      <c r="S50" s="657">
        <f t="shared" si="11"/>
        <v>0</v>
      </c>
    </row>
    <row r="51" spans="1:19">
      <c r="A51" s="656" t="s">
        <v>55</v>
      </c>
      <c r="B51" s="677">
        <f>'BS (Liabilities) breakdown'!C28</f>
        <v>0</v>
      </c>
      <c r="C51" s="677">
        <f>'BS (Liabilities) breakdown'!D28</f>
        <v>0</v>
      </c>
      <c r="D51" s="677">
        <f>'BS (Liabilities) breakdown'!E28</f>
        <v>0</v>
      </c>
      <c r="E51" s="677">
        <f>'BS (Liabilities) breakdown'!F28</f>
        <v>0</v>
      </c>
      <c r="F51" s="677">
        <f>'BS (Liabilities) breakdown'!G28</f>
        <v>0</v>
      </c>
      <c r="G51" s="677">
        <f>'BS (Liabilities) breakdown'!H28</f>
        <v>0</v>
      </c>
      <c r="J51" s="678"/>
      <c r="K51" s="678"/>
      <c r="L51" s="678"/>
      <c r="O51" s="657">
        <f t="shared" si="11"/>
        <v>0</v>
      </c>
      <c r="P51" s="657">
        <f t="shared" si="11"/>
        <v>0</v>
      </c>
      <c r="Q51" s="657">
        <f t="shared" si="11"/>
        <v>0</v>
      </c>
      <c r="R51" s="657">
        <f t="shared" si="11"/>
        <v>0</v>
      </c>
      <c r="S51" s="657">
        <f t="shared" si="11"/>
        <v>0</v>
      </c>
    </row>
    <row r="52" spans="1:19">
      <c r="A52" s="656" t="s">
        <v>56</v>
      </c>
      <c r="B52" s="677">
        <f>'BS (Liabilities) breakdown'!C36</f>
        <v>0</v>
      </c>
      <c r="C52" s="677">
        <f>'BS (Liabilities) breakdown'!D36</f>
        <v>0</v>
      </c>
      <c r="D52" s="677">
        <f>'BS (Liabilities) breakdown'!E36</f>
        <v>0</v>
      </c>
      <c r="E52" s="677">
        <f>'BS (Liabilities) breakdown'!F36</f>
        <v>0</v>
      </c>
      <c r="F52" s="677">
        <f>'BS (Liabilities) breakdown'!G36</f>
        <v>0</v>
      </c>
      <c r="G52" s="677">
        <f>'BS (Liabilities) breakdown'!H36</f>
        <v>0</v>
      </c>
      <c r="J52" s="674"/>
      <c r="K52" s="639"/>
      <c r="O52" s="657">
        <f t="shared" si="11"/>
        <v>0</v>
      </c>
      <c r="P52" s="657">
        <f t="shared" si="11"/>
        <v>0</v>
      </c>
      <c r="Q52" s="657">
        <f t="shared" si="11"/>
        <v>0</v>
      </c>
      <c r="R52" s="657">
        <f t="shared" si="11"/>
        <v>0</v>
      </c>
      <c r="S52" s="657">
        <f t="shared" si="11"/>
        <v>0</v>
      </c>
    </row>
    <row r="53" spans="1:19">
      <c r="A53" s="656" t="s">
        <v>57</v>
      </c>
      <c r="B53" s="677">
        <f>'BS (Liabilities) breakdown'!C41</f>
        <v>0</v>
      </c>
      <c r="C53" s="677">
        <f>'BS (Liabilities) breakdown'!D41</f>
        <v>0</v>
      </c>
      <c r="D53" s="677">
        <f>'BS (Liabilities) breakdown'!E41</f>
        <v>0</v>
      </c>
      <c r="E53" s="677">
        <f>'BS (Liabilities) breakdown'!F41</f>
        <v>0</v>
      </c>
      <c r="F53" s="677">
        <f>'BS (Liabilities) breakdown'!G41</f>
        <v>0</v>
      </c>
      <c r="G53" s="677">
        <f>'BS (Liabilities) breakdown'!H41</f>
        <v>0</v>
      </c>
      <c r="J53" s="674"/>
      <c r="K53" s="675"/>
      <c r="L53" s="676"/>
      <c r="O53" s="657">
        <f t="shared" si="11"/>
        <v>0</v>
      </c>
      <c r="P53" s="657">
        <f t="shared" si="11"/>
        <v>0</v>
      </c>
      <c r="Q53" s="657">
        <f t="shared" si="11"/>
        <v>0</v>
      </c>
      <c r="R53" s="657">
        <f t="shared" si="11"/>
        <v>0</v>
      </c>
      <c r="S53" s="657">
        <f t="shared" si="11"/>
        <v>0</v>
      </c>
    </row>
    <row r="54" spans="1:19">
      <c r="A54" s="656" t="s">
        <v>58</v>
      </c>
      <c r="B54" s="677">
        <f>'BS (Liabilities) breakdown'!C52</f>
        <v>0</v>
      </c>
      <c r="C54" s="677">
        <f>'BS (Liabilities) breakdown'!D52</f>
        <v>0</v>
      </c>
      <c r="D54" s="677">
        <f>'BS (Liabilities) breakdown'!E52</f>
        <v>0</v>
      </c>
      <c r="E54" s="677">
        <f>'BS (Liabilities) breakdown'!F52</f>
        <v>0</v>
      </c>
      <c r="F54" s="677">
        <f>'BS (Liabilities) breakdown'!G52</f>
        <v>0</v>
      </c>
      <c r="G54" s="677">
        <f>'BS (Liabilities) breakdown'!H52</f>
        <v>0</v>
      </c>
      <c r="J54" s="674"/>
      <c r="K54" s="675"/>
      <c r="L54" s="676"/>
      <c r="O54" s="657">
        <f t="shared" si="11"/>
        <v>0</v>
      </c>
      <c r="P54" s="657">
        <f t="shared" si="11"/>
        <v>0</v>
      </c>
      <c r="Q54" s="657">
        <f t="shared" si="11"/>
        <v>0</v>
      </c>
      <c r="R54" s="657">
        <f t="shared" si="11"/>
        <v>0</v>
      </c>
      <c r="S54" s="657">
        <f t="shared" si="11"/>
        <v>0</v>
      </c>
    </row>
    <row r="55" spans="1:19">
      <c r="A55" s="656" t="s">
        <v>59</v>
      </c>
      <c r="B55" s="677">
        <f>'BS (Liabilities) breakdown'!C54</f>
        <v>0</v>
      </c>
      <c r="C55" s="677">
        <f>'BS (Liabilities) breakdown'!D54</f>
        <v>0</v>
      </c>
      <c r="D55" s="677">
        <f>'BS (Liabilities) breakdown'!E54</f>
        <v>0</v>
      </c>
      <c r="E55" s="677">
        <f>'BS (Liabilities) breakdown'!F54</f>
        <v>0</v>
      </c>
      <c r="F55" s="677">
        <f>'BS (Liabilities) breakdown'!G54</f>
        <v>0</v>
      </c>
      <c r="G55" s="677">
        <f>'BS (Liabilities) breakdown'!H54</f>
        <v>0</v>
      </c>
      <c r="J55" s="674"/>
      <c r="K55" s="675"/>
      <c r="L55" s="676"/>
      <c r="O55" s="657">
        <f t="shared" si="11"/>
        <v>0</v>
      </c>
      <c r="P55" s="657">
        <f t="shared" si="11"/>
        <v>0</v>
      </c>
      <c r="Q55" s="657">
        <f t="shared" si="11"/>
        <v>0</v>
      </c>
      <c r="R55" s="657">
        <f t="shared" si="11"/>
        <v>0</v>
      </c>
      <c r="S55" s="657">
        <f t="shared" si="11"/>
        <v>0</v>
      </c>
    </row>
    <row r="56" spans="1:19">
      <c r="A56" s="679" t="s">
        <v>60</v>
      </c>
      <c r="B56" s="677">
        <f>'BS (Liabilities) breakdown'!C65</f>
        <v>0</v>
      </c>
      <c r="C56" s="677">
        <f>'BS (Liabilities) breakdown'!D65</f>
        <v>0</v>
      </c>
      <c r="D56" s="677">
        <f>'BS (Liabilities) breakdown'!E65</f>
        <v>0</v>
      </c>
      <c r="E56" s="677">
        <f>'BS (Liabilities) breakdown'!F65</f>
        <v>0</v>
      </c>
      <c r="F56" s="677">
        <f>'BS (Liabilities) breakdown'!G65</f>
        <v>0</v>
      </c>
      <c r="G56" s="677">
        <f>'BS (Liabilities) breakdown'!H65</f>
        <v>0</v>
      </c>
      <c r="J56" s="674"/>
      <c r="K56" s="675"/>
      <c r="L56" s="676"/>
      <c r="O56" s="657">
        <f t="shared" si="11"/>
        <v>0</v>
      </c>
      <c r="P56" s="657">
        <f t="shared" si="11"/>
        <v>0</v>
      </c>
      <c r="Q56" s="657">
        <f t="shared" si="11"/>
        <v>0</v>
      </c>
      <c r="R56" s="657">
        <f t="shared" si="11"/>
        <v>0</v>
      </c>
      <c r="S56" s="657">
        <f t="shared" si="11"/>
        <v>0</v>
      </c>
    </row>
    <row r="57" spans="1:19">
      <c r="A57" s="659" t="s">
        <v>61</v>
      </c>
      <c r="B57" s="680">
        <f>SUM(B50:B56)</f>
        <v>0</v>
      </c>
      <c r="C57" s="680">
        <f t="shared" ref="C57:G57" si="12">SUM(C50:C56)</f>
        <v>0</v>
      </c>
      <c r="D57" s="680">
        <f t="shared" si="12"/>
        <v>0</v>
      </c>
      <c r="E57" s="680">
        <f t="shared" si="12"/>
        <v>0</v>
      </c>
      <c r="F57" s="680">
        <f t="shared" si="12"/>
        <v>0</v>
      </c>
      <c r="G57" s="680">
        <f t="shared" si="12"/>
        <v>0</v>
      </c>
      <c r="J57" s="678"/>
      <c r="K57" s="678"/>
      <c r="L57" s="678"/>
      <c r="O57" s="680">
        <f>SUM(O50:O56)</f>
        <v>0</v>
      </c>
      <c r="P57" s="680">
        <f>SUM(P50:P56)</f>
        <v>0</v>
      </c>
      <c r="Q57" s="680">
        <f>SUM(Q50:Q56)</f>
        <v>0</v>
      </c>
      <c r="R57" s="680">
        <f>SUM(R50:R56)</f>
        <v>0</v>
      </c>
      <c r="S57" s="680">
        <f>SUM(S50:S56)</f>
        <v>0</v>
      </c>
    </row>
    <row r="58" spans="1:19">
      <c r="A58" s="662"/>
      <c r="B58" s="662"/>
      <c r="C58" s="681"/>
      <c r="D58" s="682"/>
      <c r="E58" s="681"/>
      <c r="F58" s="681"/>
      <c r="G58" s="682"/>
      <c r="K58" s="639"/>
      <c r="O58" s="662"/>
      <c r="P58" s="681"/>
      <c r="Q58" s="681"/>
      <c r="R58" s="681"/>
      <c r="S58" s="681"/>
    </row>
    <row r="59" spans="1:19">
      <c r="A59" s="656" t="s">
        <v>62</v>
      </c>
      <c r="B59" s="677">
        <f>'BS (Liabilities) breakdown'!C75</f>
        <v>0</v>
      </c>
      <c r="C59" s="677">
        <f>'BS (Liabilities) breakdown'!D75</f>
        <v>0</v>
      </c>
      <c r="D59" s="677">
        <f>'BS (Liabilities) breakdown'!E75</f>
        <v>0</v>
      </c>
      <c r="E59" s="677">
        <f>'BS (Liabilities) breakdown'!F75</f>
        <v>0</v>
      </c>
      <c r="F59" s="677">
        <f>'BS (Liabilities) breakdown'!G75</f>
        <v>0</v>
      </c>
      <c r="G59" s="677">
        <f>'BS (Liabilities) breakdown'!H75</f>
        <v>0</v>
      </c>
      <c r="O59" s="677">
        <f>O60+O61+O62</f>
        <v>0</v>
      </c>
      <c r="P59" s="677">
        <f>P60+P61+P62</f>
        <v>0</v>
      </c>
      <c r="Q59" s="677">
        <f>Q60+Q61+Q62</f>
        <v>0</v>
      </c>
      <c r="R59" s="677">
        <f>R60+R61+R62</f>
        <v>0</v>
      </c>
      <c r="S59" s="677">
        <f>S60+S61+S62</f>
        <v>0</v>
      </c>
    </row>
    <row r="60" spans="1:19">
      <c r="A60" s="656" t="s">
        <v>63</v>
      </c>
      <c r="B60" s="677">
        <f>'BS (Liabilities) breakdown'!C68</f>
        <v>0</v>
      </c>
      <c r="C60" s="677">
        <f>'BS (Liabilities) breakdown'!D68</f>
        <v>0</v>
      </c>
      <c r="D60" s="677">
        <f>'BS (Liabilities) breakdown'!E68</f>
        <v>0</v>
      </c>
      <c r="E60" s="677">
        <f>'BS (Liabilities) breakdown'!F68</f>
        <v>0</v>
      </c>
      <c r="F60" s="677">
        <f>'BS (Liabilities) breakdown'!G68</f>
        <v>0</v>
      </c>
      <c r="G60" s="677">
        <f>'BS (Liabilities) breakdown'!H68</f>
        <v>0</v>
      </c>
      <c r="K60" s="683"/>
      <c r="M60" s="639"/>
      <c r="O60" s="657">
        <f t="shared" ref="O60:S65" si="13">+C60*$B$9</f>
        <v>0</v>
      </c>
      <c r="P60" s="657">
        <f t="shared" si="13"/>
        <v>0</v>
      </c>
      <c r="Q60" s="657">
        <f t="shared" si="13"/>
        <v>0</v>
      </c>
      <c r="R60" s="657">
        <f t="shared" si="13"/>
        <v>0</v>
      </c>
      <c r="S60" s="657">
        <f t="shared" si="13"/>
        <v>0</v>
      </c>
    </row>
    <row r="61" spans="1:19">
      <c r="A61" s="656" t="s">
        <v>64</v>
      </c>
      <c r="B61" s="677">
        <f>'BS (Liabilities) breakdown'!C69</f>
        <v>0</v>
      </c>
      <c r="C61" s="677">
        <f>'BS (Liabilities) breakdown'!D69</f>
        <v>0</v>
      </c>
      <c r="D61" s="677">
        <f>'BS (Liabilities) breakdown'!E69</f>
        <v>0</v>
      </c>
      <c r="E61" s="677">
        <f>'BS (Liabilities) breakdown'!F69</f>
        <v>0</v>
      </c>
      <c r="F61" s="677">
        <f>'BS (Liabilities) breakdown'!G69</f>
        <v>0</v>
      </c>
      <c r="G61" s="677">
        <f>'BS (Liabilities) breakdown'!H69</f>
        <v>0</v>
      </c>
      <c r="M61" s="639"/>
      <c r="N61" s="684"/>
      <c r="O61" s="657">
        <f t="shared" si="13"/>
        <v>0</v>
      </c>
      <c r="P61" s="657">
        <f t="shared" si="13"/>
        <v>0</v>
      </c>
      <c r="Q61" s="657">
        <f t="shared" si="13"/>
        <v>0</v>
      </c>
      <c r="R61" s="657">
        <f t="shared" si="13"/>
        <v>0</v>
      </c>
      <c r="S61" s="657">
        <f t="shared" si="13"/>
        <v>0</v>
      </c>
    </row>
    <row r="62" spans="1:19">
      <c r="A62" s="656" t="s">
        <v>65</v>
      </c>
      <c r="B62" s="677">
        <f>'BS (Liabilities) breakdown'!C70</f>
        <v>0</v>
      </c>
      <c r="C62" s="677">
        <f>'BS (Liabilities) breakdown'!D70</f>
        <v>0</v>
      </c>
      <c r="D62" s="677">
        <f>'BS (Liabilities) breakdown'!E70</f>
        <v>0</v>
      </c>
      <c r="E62" s="677">
        <f>'BS (Liabilities) breakdown'!F70</f>
        <v>0</v>
      </c>
      <c r="F62" s="677">
        <f>'BS (Liabilities) breakdown'!G70</f>
        <v>0</v>
      </c>
      <c r="G62" s="677">
        <f>'BS (Liabilities) breakdown'!H70</f>
        <v>0</v>
      </c>
      <c r="K62" s="639"/>
      <c r="L62" s="639"/>
      <c r="M62" s="639"/>
      <c r="O62" s="657">
        <f t="shared" si="13"/>
        <v>0</v>
      </c>
      <c r="P62" s="657">
        <f t="shared" si="13"/>
        <v>0</v>
      </c>
      <c r="Q62" s="657">
        <f t="shared" si="13"/>
        <v>0</v>
      </c>
      <c r="R62" s="657">
        <f t="shared" si="13"/>
        <v>0</v>
      </c>
      <c r="S62" s="657">
        <f t="shared" si="13"/>
        <v>0</v>
      </c>
    </row>
    <row r="63" spans="1:19">
      <c r="A63" s="656" t="s">
        <v>66</v>
      </c>
      <c r="B63" s="677">
        <f>'BS (Liabilities) breakdown'!C78</f>
        <v>0</v>
      </c>
      <c r="C63" s="677">
        <f>'BS (Liabilities) breakdown'!D78</f>
        <v>0</v>
      </c>
      <c r="D63" s="677">
        <f>'BS (Liabilities) breakdown'!E78</f>
        <v>0</v>
      </c>
      <c r="E63" s="677">
        <f>'BS (Liabilities) breakdown'!F78</f>
        <v>0</v>
      </c>
      <c r="F63" s="677">
        <f>'BS (Liabilities) breakdown'!G78</f>
        <v>0</v>
      </c>
      <c r="G63" s="677">
        <f>'BS (Liabilities) breakdown'!H78</f>
        <v>0</v>
      </c>
      <c r="K63" s="683"/>
      <c r="L63" s="639"/>
      <c r="M63" s="639"/>
      <c r="O63" s="657">
        <f t="shared" si="13"/>
        <v>0</v>
      </c>
      <c r="P63" s="657">
        <f t="shared" si="13"/>
        <v>0</v>
      </c>
      <c r="Q63" s="657">
        <f t="shared" si="13"/>
        <v>0</v>
      </c>
      <c r="R63" s="657">
        <f t="shared" si="13"/>
        <v>0</v>
      </c>
      <c r="S63" s="657">
        <f t="shared" si="13"/>
        <v>0</v>
      </c>
    </row>
    <row r="64" spans="1:19">
      <c r="A64" s="679" t="s">
        <v>67</v>
      </c>
      <c r="B64" s="677">
        <f>'BS (Liabilities) breakdown'!C86</f>
        <v>0</v>
      </c>
      <c r="C64" s="677">
        <f>'BS (Liabilities) breakdown'!D86</f>
        <v>0</v>
      </c>
      <c r="D64" s="677">
        <f>'BS (Liabilities) breakdown'!E86</f>
        <v>0</v>
      </c>
      <c r="E64" s="677">
        <f>'BS (Liabilities) breakdown'!F86</f>
        <v>0</v>
      </c>
      <c r="F64" s="677">
        <f>'BS (Liabilities) breakdown'!G86</f>
        <v>0</v>
      </c>
      <c r="G64" s="677">
        <f>'BS (Liabilities) breakdown'!H86</f>
        <v>0</v>
      </c>
      <c r="K64" s="683"/>
      <c r="L64" s="639"/>
      <c r="M64" s="639"/>
      <c r="O64" s="657">
        <f t="shared" si="13"/>
        <v>0</v>
      </c>
      <c r="P64" s="657">
        <f t="shared" si="13"/>
        <v>0</v>
      </c>
      <c r="Q64" s="657">
        <f t="shared" si="13"/>
        <v>0</v>
      </c>
      <c r="R64" s="657">
        <f t="shared" si="13"/>
        <v>0</v>
      </c>
      <c r="S64" s="657">
        <f t="shared" si="13"/>
        <v>0</v>
      </c>
    </row>
    <row r="65" spans="1:19">
      <c r="A65" s="656" t="s">
        <v>68</v>
      </c>
      <c r="B65" s="677">
        <f>'BS (Liabilities) breakdown'!C92</f>
        <v>0</v>
      </c>
      <c r="C65" s="677">
        <f>'BS (Liabilities) breakdown'!D92</f>
        <v>0</v>
      </c>
      <c r="D65" s="677">
        <f>'BS (Liabilities) breakdown'!E92</f>
        <v>0</v>
      </c>
      <c r="E65" s="677">
        <f>'BS (Liabilities) breakdown'!F92</f>
        <v>0</v>
      </c>
      <c r="F65" s="677">
        <f>'BS (Liabilities) breakdown'!G92</f>
        <v>0</v>
      </c>
      <c r="G65" s="677">
        <f>'BS (Liabilities) breakdown'!H92</f>
        <v>0</v>
      </c>
      <c r="K65" s="683"/>
      <c r="L65" s="639"/>
      <c r="M65" s="639"/>
      <c r="O65" s="657">
        <f t="shared" si="13"/>
        <v>0</v>
      </c>
      <c r="P65" s="657">
        <f t="shared" si="13"/>
        <v>0</v>
      </c>
      <c r="Q65" s="657">
        <f t="shared" si="13"/>
        <v>0</v>
      </c>
      <c r="R65" s="657">
        <f t="shared" si="13"/>
        <v>0</v>
      </c>
      <c r="S65" s="657">
        <f t="shared" si="13"/>
        <v>0</v>
      </c>
    </row>
    <row r="66" spans="1:19">
      <c r="A66" s="659" t="s">
        <v>69</v>
      </c>
      <c r="B66" s="680">
        <f>B59+B63+B64+B65</f>
        <v>0</v>
      </c>
      <c r="C66" s="680">
        <f t="shared" ref="C66:G66" si="14">C59+C63+C64+C65</f>
        <v>0</v>
      </c>
      <c r="D66" s="680">
        <f t="shared" si="14"/>
        <v>0</v>
      </c>
      <c r="E66" s="680">
        <f t="shared" si="14"/>
        <v>0</v>
      </c>
      <c r="F66" s="680">
        <f t="shared" si="14"/>
        <v>0</v>
      </c>
      <c r="G66" s="680">
        <f t="shared" si="14"/>
        <v>0</v>
      </c>
      <c r="K66" s="683"/>
      <c r="L66" s="639"/>
      <c r="M66" s="639"/>
      <c r="O66" s="680">
        <f>O59+O63+O64+O65</f>
        <v>0</v>
      </c>
      <c r="P66" s="680">
        <f>P59+P63+P64+P65</f>
        <v>0</v>
      </c>
      <c r="Q66" s="680">
        <f>Q59+Q63+Q64+Q65</f>
        <v>0</v>
      </c>
      <c r="R66" s="680">
        <f>R59+R63+R64+R65</f>
        <v>0</v>
      </c>
      <c r="S66" s="680">
        <f>S59+S63+S64+S65</f>
        <v>0</v>
      </c>
    </row>
    <row r="67" spans="1:19">
      <c r="A67" s="659" t="s">
        <v>70</v>
      </c>
      <c r="B67" s="680">
        <f>B66+B57</f>
        <v>0</v>
      </c>
      <c r="C67" s="680">
        <f t="shared" ref="C67" si="15">C66+C57</f>
        <v>0</v>
      </c>
      <c r="D67" s="685">
        <f t="shared" ref="D67" si="16">D66+D57</f>
        <v>0</v>
      </c>
      <c r="E67" s="680">
        <f t="shared" ref="E67:G67" si="17">E66+E57</f>
        <v>0</v>
      </c>
      <c r="F67" s="680">
        <f t="shared" si="17"/>
        <v>0</v>
      </c>
      <c r="G67" s="685">
        <f t="shared" si="17"/>
        <v>0</v>
      </c>
      <c r="K67" s="683"/>
      <c r="L67" s="639"/>
      <c r="M67" s="639"/>
      <c r="O67" s="680">
        <f>O66+O57</f>
        <v>0</v>
      </c>
      <c r="P67" s="680">
        <f>P66+P57</f>
        <v>0</v>
      </c>
      <c r="Q67" s="680">
        <f>Q66+Q57</f>
        <v>0</v>
      </c>
      <c r="R67" s="680">
        <f>R66+R57</f>
        <v>0</v>
      </c>
      <c r="S67" s="680">
        <f>S66+S57</f>
        <v>0</v>
      </c>
    </row>
    <row r="68" spans="1:19">
      <c r="A68" s="662"/>
      <c r="B68" s="662"/>
      <c r="C68" s="681"/>
      <c r="D68" s="682"/>
      <c r="E68" s="681"/>
      <c r="F68" s="681"/>
      <c r="G68" s="682"/>
      <c r="K68" s="683"/>
      <c r="L68" s="639"/>
      <c r="M68" s="639"/>
      <c r="O68" s="662"/>
      <c r="P68" s="681"/>
      <c r="Q68" s="681"/>
      <c r="R68" s="681"/>
      <c r="S68" s="681"/>
    </row>
    <row r="69" spans="1:19">
      <c r="A69" s="656" t="s">
        <v>71</v>
      </c>
      <c r="B69" s="677">
        <f>'BS (Liabilities) breakdown'!C94</f>
        <v>0</v>
      </c>
      <c r="C69" s="677">
        <f>'BS (Liabilities) breakdown'!D94</f>
        <v>0</v>
      </c>
      <c r="D69" s="677">
        <f>'BS (Liabilities) breakdown'!E94</f>
        <v>0</v>
      </c>
      <c r="E69" s="677">
        <f>'BS (Liabilities) breakdown'!F94</f>
        <v>0</v>
      </c>
      <c r="F69" s="677">
        <f>'BS (Liabilities) breakdown'!G94</f>
        <v>0</v>
      </c>
      <c r="G69" s="677">
        <f>'BS (Liabilities) breakdown'!H94</f>
        <v>0</v>
      </c>
      <c r="K69" s="683"/>
      <c r="L69" s="639"/>
      <c r="M69" s="639"/>
      <c r="O69" s="657">
        <f t="shared" ref="O69:S73" si="18">+C69*$B$9</f>
        <v>0</v>
      </c>
      <c r="P69" s="657">
        <f t="shared" si="18"/>
        <v>0</v>
      </c>
      <c r="Q69" s="657">
        <f t="shared" si="18"/>
        <v>0</v>
      </c>
      <c r="R69" s="657">
        <f t="shared" si="18"/>
        <v>0</v>
      </c>
      <c r="S69" s="657">
        <f t="shared" si="18"/>
        <v>0</v>
      </c>
    </row>
    <row r="70" spans="1:19">
      <c r="A70" s="656" t="s">
        <v>72</v>
      </c>
      <c r="B70" s="677">
        <f>'BS (Liabilities) breakdown'!C96</f>
        <v>0</v>
      </c>
      <c r="C70" s="677">
        <f>'BS (Liabilities) breakdown'!D96</f>
        <v>0</v>
      </c>
      <c r="D70" s="677">
        <f>'BS (Liabilities) breakdown'!E96</f>
        <v>0</v>
      </c>
      <c r="E70" s="677">
        <f>'BS (Liabilities) breakdown'!F96</f>
        <v>0</v>
      </c>
      <c r="F70" s="677">
        <f>'BS (Liabilities) breakdown'!G96</f>
        <v>0</v>
      </c>
      <c r="G70" s="677">
        <f>'BS (Liabilities) breakdown'!H96</f>
        <v>0</v>
      </c>
      <c r="K70" s="683"/>
      <c r="L70" s="639"/>
      <c r="M70" s="639"/>
      <c r="O70" s="657">
        <f t="shared" si="18"/>
        <v>0</v>
      </c>
      <c r="P70" s="657">
        <f t="shared" si="18"/>
        <v>0</v>
      </c>
      <c r="Q70" s="657">
        <f t="shared" si="18"/>
        <v>0</v>
      </c>
      <c r="R70" s="657">
        <f t="shared" si="18"/>
        <v>0</v>
      </c>
      <c r="S70" s="657">
        <f t="shared" si="18"/>
        <v>0</v>
      </c>
    </row>
    <row r="71" spans="1:19">
      <c r="A71" s="656" t="s">
        <v>73</v>
      </c>
      <c r="B71" s="677">
        <f>'BS (Liabilities) breakdown'!C103</f>
        <v>0</v>
      </c>
      <c r="C71" s="677">
        <f>'BS (Liabilities) breakdown'!D103</f>
        <v>0</v>
      </c>
      <c r="D71" s="677">
        <f>'BS (Liabilities) breakdown'!E103</f>
        <v>0</v>
      </c>
      <c r="E71" s="677">
        <f>'BS (Liabilities) breakdown'!F103</f>
        <v>0</v>
      </c>
      <c r="F71" s="677">
        <f>'BS (Liabilities) breakdown'!G103</f>
        <v>0</v>
      </c>
      <c r="G71" s="677">
        <f>'BS (Liabilities) breakdown'!H103</f>
        <v>0</v>
      </c>
      <c r="K71" s="683"/>
      <c r="L71" s="639"/>
      <c r="O71" s="657">
        <f t="shared" si="18"/>
        <v>0</v>
      </c>
      <c r="P71" s="657">
        <f t="shared" si="18"/>
        <v>0</v>
      </c>
      <c r="Q71" s="657">
        <f t="shared" si="18"/>
        <v>0</v>
      </c>
      <c r="R71" s="657">
        <f t="shared" si="18"/>
        <v>0</v>
      </c>
      <c r="S71" s="657">
        <f t="shared" si="18"/>
        <v>0</v>
      </c>
    </row>
    <row r="72" spans="1:19">
      <c r="A72" s="656" t="s">
        <v>74</v>
      </c>
      <c r="B72" s="677">
        <f>'BS (Liabilities) breakdown'!C106</f>
        <v>0</v>
      </c>
      <c r="C72" s="677">
        <f>'BS (Liabilities) breakdown'!D106</f>
        <v>0</v>
      </c>
      <c r="D72" s="677">
        <f>'BS (Liabilities) breakdown'!E106</f>
        <v>0</v>
      </c>
      <c r="E72" s="677">
        <f>'BS (Liabilities) breakdown'!F106</f>
        <v>0</v>
      </c>
      <c r="F72" s="677">
        <f>'BS (Liabilities) breakdown'!G106</f>
        <v>0</v>
      </c>
      <c r="G72" s="677">
        <f>'BS (Liabilities) breakdown'!H106</f>
        <v>0</v>
      </c>
      <c r="I72" s="661"/>
      <c r="K72" s="683"/>
      <c r="L72" s="639"/>
      <c r="O72" s="657">
        <f t="shared" si="18"/>
        <v>0</v>
      </c>
      <c r="P72" s="657">
        <f t="shared" si="18"/>
        <v>0</v>
      </c>
      <c r="Q72" s="657">
        <f t="shared" si="18"/>
        <v>0</v>
      </c>
      <c r="R72" s="657">
        <f t="shared" si="18"/>
        <v>0</v>
      </c>
      <c r="S72" s="657">
        <f t="shared" si="18"/>
        <v>0</v>
      </c>
    </row>
    <row r="73" spans="1:19">
      <c r="A73" s="656" t="s">
        <v>75</v>
      </c>
      <c r="B73" s="677">
        <f>'BS (Liabilities) breakdown'!C110</f>
        <v>0</v>
      </c>
      <c r="C73" s="677">
        <f>'BS (Liabilities) breakdown'!D110</f>
        <v>0</v>
      </c>
      <c r="D73" s="677">
        <f>'BS (Liabilities) breakdown'!E110</f>
        <v>0</v>
      </c>
      <c r="E73" s="677">
        <f>'BS (Liabilities) breakdown'!F110</f>
        <v>0</v>
      </c>
      <c r="F73" s="677">
        <f>'BS (Liabilities) breakdown'!G110</f>
        <v>0</v>
      </c>
      <c r="G73" s="677">
        <f>'BS (Liabilities) breakdown'!H110</f>
        <v>0</v>
      </c>
      <c r="O73" s="657">
        <f t="shared" si="18"/>
        <v>0</v>
      </c>
      <c r="P73" s="657">
        <f t="shared" si="18"/>
        <v>0</v>
      </c>
      <c r="Q73" s="657">
        <f t="shared" si="18"/>
        <v>0</v>
      </c>
      <c r="R73" s="657">
        <f t="shared" si="18"/>
        <v>0</v>
      </c>
      <c r="S73" s="657">
        <f t="shared" si="18"/>
        <v>0</v>
      </c>
    </row>
    <row r="74" spans="1:19">
      <c r="A74" s="659" t="s">
        <v>76</v>
      </c>
      <c r="B74" s="680">
        <f>'BS (Liabilities) breakdown'!C111</f>
        <v>0</v>
      </c>
      <c r="C74" s="680">
        <f>'BS (Liabilities) breakdown'!D111</f>
        <v>0</v>
      </c>
      <c r="D74" s="680">
        <f>'BS (Liabilities) breakdown'!E111</f>
        <v>0</v>
      </c>
      <c r="E74" s="680">
        <f>'BS (Liabilities) breakdown'!F111</f>
        <v>0</v>
      </c>
      <c r="F74" s="680">
        <f>'BS (Liabilities) breakdown'!G111</f>
        <v>0</v>
      </c>
      <c r="G74" s="680">
        <f>'BS (Liabilities) breakdown'!H111</f>
        <v>0</v>
      </c>
      <c r="H74" s="686"/>
      <c r="O74" s="680">
        <f>SUM(O69:O73)</f>
        <v>0</v>
      </c>
      <c r="P74" s="680">
        <f>SUM(P69:P73)</f>
        <v>0</v>
      </c>
      <c r="Q74" s="680">
        <f>SUM(Q69:Q73)</f>
        <v>0</v>
      </c>
      <c r="R74" s="680">
        <f>SUM(R69:R73)</f>
        <v>0</v>
      </c>
      <c r="S74" s="680">
        <f>SUM(S69:S73)</f>
        <v>0</v>
      </c>
    </row>
    <row r="75" spans="1:19">
      <c r="A75" s="662"/>
      <c r="B75" s="662"/>
      <c r="C75" s="681"/>
      <c r="D75" s="682"/>
      <c r="E75" s="681"/>
      <c r="F75" s="681"/>
      <c r="G75" s="682"/>
      <c r="O75" s="662"/>
      <c r="P75" s="681"/>
      <c r="Q75" s="681"/>
      <c r="R75" s="681"/>
      <c r="S75" s="681"/>
    </row>
    <row r="76" spans="1:19">
      <c r="A76" s="659" t="s">
        <v>77</v>
      </c>
      <c r="B76" s="680">
        <f>B74+B67</f>
        <v>0</v>
      </c>
      <c r="C76" s="680">
        <f>C74+C67</f>
        <v>0</v>
      </c>
      <c r="D76" s="685">
        <f t="shared" ref="D76" si="19">D74+D67</f>
        <v>0</v>
      </c>
      <c r="E76" s="680">
        <f>E74+E67</f>
        <v>0</v>
      </c>
      <c r="F76" s="680">
        <f>F74+F67</f>
        <v>0</v>
      </c>
      <c r="G76" s="685">
        <f t="shared" ref="G76" si="20">G74+G67</f>
        <v>0</v>
      </c>
      <c r="O76" s="680">
        <f>O74+O67</f>
        <v>0</v>
      </c>
      <c r="P76" s="680">
        <f>P74+P67</f>
        <v>0</v>
      </c>
      <c r="Q76" s="680">
        <f>Q74+Q67</f>
        <v>0</v>
      </c>
      <c r="R76" s="680">
        <f>R74+R67</f>
        <v>0</v>
      </c>
      <c r="S76" s="680">
        <f>S74+S67</f>
        <v>0</v>
      </c>
    </row>
    <row r="77" spans="1:19">
      <c r="A77" s="687" t="s">
        <v>78</v>
      </c>
      <c r="B77" s="688" t="e">
        <f t="shared" ref="B77:G77" si="21">B76-B44</f>
        <v>#REF!</v>
      </c>
      <c r="C77" s="688" t="e">
        <f t="shared" si="21"/>
        <v>#REF!</v>
      </c>
      <c r="D77" s="688" t="e">
        <f t="shared" si="21"/>
        <v>#REF!</v>
      </c>
      <c r="E77" s="689" t="e">
        <f t="shared" si="21"/>
        <v>#REF!</v>
      </c>
      <c r="F77" s="689" t="e">
        <f t="shared" si="21"/>
        <v>#REF!</v>
      </c>
      <c r="G77" s="690" t="e">
        <f t="shared" si="21"/>
        <v>#REF!</v>
      </c>
      <c r="I77" s="691"/>
      <c r="O77" s="689" t="e">
        <f>O76-O44</f>
        <v>#REF!</v>
      </c>
      <c r="P77" s="689" t="e">
        <f>P76-P44</f>
        <v>#REF!</v>
      </c>
      <c r="Q77" s="689" t="e">
        <f>Q76-Q44</f>
        <v>#REF!</v>
      </c>
      <c r="R77" s="689" t="e">
        <f>R76-R44</f>
        <v>#REF!</v>
      </c>
      <c r="S77" s="689" t="e">
        <f>S76-S44</f>
        <v>#REF!</v>
      </c>
    </row>
    <row r="78" spans="1:19">
      <c r="A78" s="644"/>
      <c r="B78" s="644"/>
      <c r="C78" s="644"/>
      <c r="D78" s="644"/>
      <c r="E78" s="644"/>
      <c r="F78" s="644"/>
      <c r="G78" s="645"/>
      <c r="O78" s="644"/>
      <c r="P78" s="644"/>
      <c r="Q78" s="644"/>
      <c r="R78" s="644"/>
      <c r="S78" s="644"/>
    </row>
    <row r="79" spans="1:19">
      <c r="A79" s="649" t="s">
        <v>75</v>
      </c>
      <c r="B79" s="649"/>
      <c r="C79" s="649"/>
      <c r="D79" s="644"/>
      <c r="E79" s="644"/>
      <c r="F79" s="644"/>
      <c r="G79" s="645"/>
      <c r="O79" s="649"/>
      <c r="P79" s="644"/>
      <c r="Q79" s="644"/>
      <c r="R79" s="644"/>
      <c r="S79" s="644"/>
    </row>
    <row r="80" spans="1:19">
      <c r="A80" s="644"/>
      <c r="B80" s="644"/>
      <c r="C80" s="644"/>
      <c r="D80" s="644"/>
      <c r="E80" s="644"/>
      <c r="F80" s="644"/>
      <c r="G80" s="645"/>
      <c r="O80" s="644"/>
      <c r="P80" s="644"/>
      <c r="Q80" s="644"/>
      <c r="R80" s="644"/>
      <c r="S80" s="644"/>
    </row>
    <row r="81" spans="1:19">
      <c r="A81" s="653" t="s">
        <v>33</v>
      </c>
      <c r="B81" s="654" t="str">
        <f t="shared" ref="B81:G81" si="22">B21</f>
        <v>2018/12</v>
      </c>
      <c r="C81" s="654" t="str">
        <f t="shared" si="22"/>
        <v>2019/12</v>
      </c>
      <c r="D81" s="654" t="str">
        <f t="shared" si="22"/>
        <v>2020/12</v>
      </c>
      <c r="E81" s="654" t="str">
        <f t="shared" si="22"/>
        <v>2021/12</v>
      </c>
      <c r="F81" s="654" t="str">
        <f t="shared" si="22"/>
        <v>2022/12</v>
      </c>
      <c r="G81" s="655" t="str">
        <f t="shared" si="22"/>
        <v>2023/12</v>
      </c>
      <c r="O81" s="654" t="str">
        <f>O21</f>
        <v>2019/12</v>
      </c>
      <c r="P81" s="654" t="str">
        <f>P21</f>
        <v>2020/12</v>
      </c>
      <c r="Q81" s="654" t="str">
        <f>Q21</f>
        <v>2021/12</v>
      </c>
      <c r="R81" s="654" t="str">
        <f>R21</f>
        <v>2022/12</v>
      </c>
      <c r="S81" s="654" t="str">
        <f>S21</f>
        <v>2023/12</v>
      </c>
    </row>
    <row r="82" spans="1:19">
      <c r="A82" s="656" t="s">
        <v>79</v>
      </c>
      <c r="B82" s="677">
        <f>'BS (Liabilities) breakdown'!C124</f>
        <v>0</v>
      </c>
      <c r="C82" s="677">
        <f>'BS (Liabilities) breakdown'!D124</f>
        <v>0</v>
      </c>
      <c r="D82" s="677">
        <f>'BS (Liabilities) breakdown'!E124</f>
        <v>0</v>
      </c>
      <c r="E82" s="677">
        <f>'BS (Liabilities) breakdown'!F124</f>
        <v>0</v>
      </c>
      <c r="F82" s="677">
        <f>'BS (Liabilities) breakdown'!G124</f>
        <v>0</v>
      </c>
      <c r="G82" s="677">
        <f>'BS (Liabilities) breakdown'!H124</f>
        <v>0</v>
      </c>
      <c r="O82" s="657">
        <f t="shared" ref="O82:S85" si="23">+C82*$B$9</f>
        <v>0</v>
      </c>
      <c r="P82" s="657">
        <f t="shared" si="23"/>
        <v>0</v>
      </c>
      <c r="Q82" s="657">
        <f t="shared" si="23"/>
        <v>0</v>
      </c>
      <c r="R82" s="657">
        <f t="shared" si="23"/>
        <v>0</v>
      </c>
      <c r="S82" s="657">
        <f t="shared" si="23"/>
        <v>0</v>
      </c>
    </row>
    <row r="83" spans="1:19">
      <c r="A83" s="656" t="s">
        <v>80</v>
      </c>
      <c r="B83" s="692">
        <f t="shared" ref="B83:F83" si="24">B59+B50+B51+B52</f>
        <v>0</v>
      </c>
      <c r="C83" s="692">
        <f t="shared" si="24"/>
        <v>0</v>
      </c>
      <c r="D83" s="692">
        <f t="shared" si="24"/>
        <v>0</v>
      </c>
      <c r="E83" s="692">
        <f t="shared" si="24"/>
        <v>0</v>
      </c>
      <c r="F83" s="692">
        <f t="shared" si="24"/>
        <v>0</v>
      </c>
      <c r="G83" s="692">
        <f>G59+G50+G51+G52</f>
        <v>0</v>
      </c>
      <c r="O83" s="657">
        <f t="shared" si="23"/>
        <v>0</v>
      </c>
      <c r="P83" s="657">
        <f t="shared" si="23"/>
        <v>0</v>
      </c>
      <c r="Q83" s="657">
        <f t="shared" si="23"/>
        <v>0</v>
      </c>
      <c r="R83" s="657">
        <f t="shared" si="23"/>
        <v>0</v>
      </c>
      <c r="S83" s="657">
        <f t="shared" si="23"/>
        <v>0</v>
      </c>
    </row>
    <row r="84" spans="1:19">
      <c r="A84" s="656" t="s">
        <v>81</v>
      </c>
      <c r="B84" s="677"/>
      <c r="C84" s="677"/>
      <c r="D84" s="677"/>
      <c r="E84" s="677"/>
      <c r="F84" s="677"/>
      <c r="G84" s="692"/>
      <c r="O84" s="657"/>
      <c r="P84" s="657"/>
      <c r="Q84" s="657"/>
      <c r="R84" s="657"/>
      <c r="S84" s="657">
        <f t="shared" si="23"/>
        <v>0</v>
      </c>
    </row>
    <row r="85" spans="1:19">
      <c r="A85" s="656" t="s">
        <v>82</v>
      </c>
      <c r="B85" s="677"/>
      <c r="C85" s="677"/>
      <c r="D85" s="677"/>
      <c r="E85" s="677"/>
      <c r="F85" s="677"/>
      <c r="G85" s="692"/>
      <c r="O85" s="657"/>
      <c r="P85" s="657"/>
      <c r="Q85" s="657"/>
      <c r="R85" s="657"/>
      <c r="S85" s="657">
        <f t="shared" si="23"/>
        <v>0</v>
      </c>
    </row>
    <row r="86" spans="1:19">
      <c r="A86" s="656" t="s">
        <v>83</v>
      </c>
      <c r="B86" s="677"/>
      <c r="C86" s="677"/>
      <c r="D86" s="677"/>
      <c r="E86" s="677"/>
      <c r="F86" s="677"/>
      <c r="G86" s="677" t="e">
        <f>-'Unrealised loss working'!J14</f>
        <v>#DIV/0!</v>
      </c>
      <c r="O86" s="657"/>
      <c r="P86" s="657"/>
      <c r="Q86" s="657"/>
      <c r="R86" s="657"/>
      <c r="S86" s="657" t="e">
        <f>-'Unrealised loss working'!J14</f>
        <v>#DIV/0!</v>
      </c>
    </row>
    <row r="87" spans="1:19">
      <c r="A87" s="656" t="s">
        <v>84</v>
      </c>
      <c r="B87" s="677">
        <f>B74-B84+B85+B86</f>
        <v>0</v>
      </c>
      <c r="C87" s="677">
        <f t="shared" ref="C87:E87" si="25">C74-C84+C85+C86</f>
        <v>0</v>
      </c>
      <c r="D87" s="677">
        <f t="shared" si="25"/>
        <v>0</v>
      </c>
      <c r="E87" s="677">
        <f t="shared" si="25"/>
        <v>0</v>
      </c>
      <c r="F87" s="677">
        <f>F74-F84+F85+F86</f>
        <v>0</v>
      </c>
      <c r="G87" s="692" t="e">
        <f>G74-G84+G85+G86</f>
        <v>#DIV/0!</v>
      </c>
      <c r="O87" s="657"/>
      <c r="P87" s="657"/>
      <c r="Q87" s="657"/>
      <c r="R87" s="657"/>
      <c r="S87" s="657" t="e">
        <f>S74+S86</f>
        <v>#DIV/0!</v>
      </c>
    </row>
    <row r="89" spans="1:19">
      <c r="G89" s="693"/>
    </row>
    <row r="200" spans="1:15">
      <c r="A200" s="633"/>
      <c r="B200" s="633"/>
      <c r="G200" s="694"/>
      <c r="H200" s="802" t="s">
        <v>85</v>
      </c>
      <c r="I200" s="801"/>
      <c r="J200" s="801"/>
      <c r="K200" s="801"/>
      <c r="L200" s="801"/>
      <c r="M200" s="801"/>
      <c r="N200" s="801"/>
    </row>
    <row r="201" spans="1:15">
      <c r="A201" s="633"/>
      <c r="B201" s="633"/>
      <c r="G201" s="694"/>
      <c r="H201" s="695"/>
      <c r="I201" s="800" t="s">
        <v>86</v>
      </c>
      <c r="J201" s="801"/>
      <c r="K201" s="801"/>
      <c r="L201" s="801"/>
      <c r="M201" s="801"/>
      <c r="N201" s="801"/>
    </row>
    <row r="202" spans="1:15">
      <c r="H202" s="684" t="s">
        <v>87</v>
      </c>
      <c r="I202" s="684" t="s">
        <v>88</v>
      </c>
      <c r="J202" s="684" t="s">
        <v>995</v>
      </c>
      <c r="K202" s="684" t="s">
        <v>89</v>
      </c>
      <c r="L202" s="684" t="s">
        <v>18</v>
      </c>
      <c r="M202" s="684" t="s">
        <v>90</v>
      </c>
      <c r="N202" s="684" t="s">
        <v>91</v>
      </c>
      <c r="O202" s="695" t="s">
        <v>92</v>
      </c>
    </row>
    <row r="203" spans="1:15">
      <c r="H203" s="684" t="s">
        <v>995</v>
      </c>
      <c r="I203" s="684">
        <f>1/100</f>
        <v>0.01</v>
      </c>
      <c r="J203" s="684">
        <f>100/100</f>
        <v>1</v>
      </c>
      <c r="K203" s="684">
        <f>1000/100</f>
        <v>10</v>
      </c>
      <c r="L203" s="684">
        <f>100000/100</f>
        <v>1000</v>
      </c>
      <c r="M203" s="684">
        <f>10000000/100</f>
        <v>100000</v>
      </c>
      <c r="N203" s="684">
        <f>1000000/100</f>
        <v>10000</v>
      </c>
      <c r="O203" s="695">
        <f>1000000000/100</f>
        <v>10000000</v>
      </c>
    </row>
    <row r="204" spans="1:15">
      <c r="H204" s="695" t="s">
        <v>89</v>
      </c>
      <c r="I204" s="630">
        <f>1/1000</f>
        <v>1E-3</v>
      </c>
      <c r="J204" s="630">
        <f>100/1000</f>
        <v>0.1</v>
      </c>
      <c r="K204" s="630">
        <f>1000/1000</f>
        <v>1</v>
      </c>
      <c r="L204" s="630">
        <f>100000/1000</f>
        <v>100</v>
      </c>
      <c r="M204" s="630">
        <f>10000000/1000</f>
        <v>10000</v>
      </c>
      <c r="N204" s="630">
        <f>1000000/1000</f>
        <v>1000</v>
      </c>
      <c r="O204" s="630">
        <f>1000000000/1000</f>
        <v>1000000</v>
      </c>
    </row>
    <row r="205" spans="1:15">
      <c r="H205" s="695" t="s">
        <v>91</v>
      </c>
      <c r="I205" s="630">
        <f>1/1000000</f>
        <v>9.9999999999999995E-7</v>
      </c>
      <c r="J205" s="630">
        <f>100/1000000</f>
        <v>1E-4</v>
      </c>
      <c r="K205" s="630">
        <f>1000/1000000</f>
        <v>1E-3</v>
      </c>
      <c r="L205" s="630">
        <f>100000/1000000</f>
        <v>0.1</v>
      </c>
      <c r="M205" s="630">
        <f>10000000/1000000</f>
        <v>10</v>
      </c>
      <c r="N205" s="630">
        <f>1000000/1000000</f>
        <v>1</v>
      </c>
      <c r="O205" s="630">
        <f>1000000000/1000000</f>
        <v>1000</v>
      </c>
    </row>
    <row r="206" spans="1:15">
      <c r="H206" s="695" t="s">
        <v>92</v>
      </c>
      <c r="I206" s="630">
        <f>1/1000000000</f>
        <v>1.0000000000000001E-9</v>
      </c>
      <c r="J206" s="630">
        <f>100/1000000000</f>
        <v>9.9999999999999995E-8</v>
      </c>
      <c r="K206" s="630">
        <f>1000/1000000000</f>
        <v>9.9999999999999995E-7</v>
      </c>
      <c r="L206" s="630">
        <f>100000/1000000000</f>
        <v>1E-4</v>
      </c>
      <c r="M206" s="630">
        <f>10000000/1000000000</f>
        <v>0.01</v>
      </c>
      <c r="N206" s="630">
        <f>1000000/1000000000</f>
        <v>1E-3</v>
      </c>
      <c r="O206" s="630">
        <f>1000000000/1000000000</f>
        <v>1</v>
      </c>
    </row>
    <row r="208" spans="1:15">
      <c r="B208" s="630" t="s">
        <v>88</v>
      </c>
    </row>
    <row r="209" spans="1:3">
      <c r="A209" s="630" t="s">
        <v>995</v>
      </c>
      <c r="B209" s="630" t="s">
        <v>995</v>
      </c>
      <c r="C209" s="630" t="s">
        <v>93</v>
      </c>
    </row>
    <row r="210" spans="1:3">
      <c r="A210" s="630" t="s">
        <v>89</v>
      </c>
      <c r="B210" s="630" t="s">
        <v>89</v>
      </c>
      <c r="C210" s="630" t="s">
        <v>94</v>
      </c>
    </row>
    <row r="211" spans="1:3">
      <c r="A211" s="630" t="s">
        <v>91</v>
      </c>
      <c r="B211" s="630" t="s">
        <v>18</v>
      </c>
      <c r="C211" s="630" t="s">
        <v>95</v>
      </c>
    </row>
    <row r="212" spans="1:3">
      <c r="A212" s="630" t="s">
        <v>92</v>
      </c>
      <c r="B212" s="630" t="s">
        <v>90</v>
      </c>
      <c r="C212" s="630" t="s">
        <v>96</v>
      </c>
    </row>
    <row r="213" spans="1:3">
      <c r="B213" s="630" t="s">
        <v>91</v>
      </c>
      <c r="C213" s="630" t="s">
        <v>97</v>
      </c>
    </row>
    <row r="214" spans="1:3">
      <c r="B214" s="630" t="s">
        <v>92</v>
      </c>
      <c r="C214" s="630" t="s">
        <v>98</v>
      </c>
    </row>
    <row r="215" spans="1:3">
      <c r="C215" s="630" t="s">
        <v>99</v>
      </c>
    </row>
    <row r="216" spans="1:3">
      <c r="C216" s="630" t="s">
        <v>100</v>
      </c>
    </row>
    <row r="217" spans="1:3">
      <c r="C217" s="630" t="s">
        <v>101</v>
      </c>
    </row>
    <row r="218" spans="1:3">
      <c r="C218" s="630" t="s">
        <v>26</v>
      </c>
    </row>
    <row r="219" spans="1:3">
      <c r="C219" s="630" t="s">
        <v>102</v>
      </c>
    </row>
    <row r="220" spans="1:3">
      <c r="C220" s="630" t="s">
        <v>103</v>
      </c>
    </row>
    <row r="221" spans="1:3">
      <c r="C221" s="630" t="s">
        <v>104</v>
      </c>
    </row>
    <row r="222" spans="1:3">
      <c r="C222" s="630" t="s">
        <v>620</v>
      </c>
    </row>
    <row r="223" spans="1:3">
      <c r="C223" s="630" t="s">
        <v>621</v>
      </c>
    </row>
    <row r="224" spans="1:3">
      <c r="C224" s="630" t="s">
        <v>1064</v>
      </c>
    </row>
    <row r="225" spans="3:3">
      <c r="C225" s="630" t="s">
        <v>1065</v>
      </c>
    </row>
    <row r="226" spans="3:3">
      <c r="C226" s="630" t="s">
        <v>1066</v>
      </c>
    </row>
  </sheetData>
  <dataConsolidate/>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dxfId="5" priority="1" stopIfTrue="1" operator="equal">
      <formula>"Check"</formula>
    </cfRule>
  </conditionalFormatting>
  <dataValidations count="6">
    <dataValidation type="list" showInputMessage="1" showErrorMessage="1" sqref="B12:E12" xr:uid="{00000000-0002-0000-0000-000000000000}">
      <formula1>$M$2:$M$5</formula1>
    </dataValidation>
    <dataValidation type="list" showInputMessage="1" showErrorMessage="1" sqref="B10:E10" xr:uid="{00000000-0002-0000-0000-000001000000}">
      <formula1>$A$209:$A$212</formula1>
    </dataValidation>
    <dataValidation type="list" showInputMessage="1" showErrorMessage="1" sqref="B7:E7" xr:uid="{00000000-0002-0000-0000-000002000000}">
      <formula1>$L$1:$L$9</formula1>
    </dataValidation>
    <dataValidation type="list" showInputMessage="1" showErrorMessage="1" sqref="B11:E11" xr:uid="{00000000-0002-0000-0000-000003000000}">
      <formula1>$C$209:$C$226</formula1>
    </dataValidation>
    <dataValidation type="list" showInputMessage="1" showErrorMessage="1" sqref="H5" xr:uid="{00000000-0002-0000-0000-000004000000}">
      <formula1>"Gurugram,Mumbai,Chennai,Bangalore,Sydney"</formula1>
    </dataValidation>
    <dataValidation type="list" showInputMessage="1" showErrorMessage="1" sqref="B8:E8" xr:uid="{00000000-0002-0000-0000-000005000000}">
      <formula1>$B$208:$B$214</formula1>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3" footer="0.3"/>
  <pageSetup paperSize="9" scale="2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41"/>
  <sheetViews>
    <sheetView showGridLines="0" workbookViewId="0">
      <selection activeCell="A2" sqref="A2:H2"/>
    </sheetView>
  </sheetViews>
  <sheetFormatPr defaultRowHeight="13"/>
  <cols>
    <col min="1" max="1" width="2.90625" style="167" customWidth="1"/>
    <col min="2" max="2" width="40.26953125" style="167" bestFit="1" customWidth="1"/>
    <col min="3" max="4" width="11.453125" style="167" customWidth="1"/>
    <col min="5" max="6" width="11.26953125" style="167" customWidth="1"/>
    <col min="7" max="8" width="12" style="167" bestFit="1" customWidth="1"/>
  </cols>
  <sheetData>
    <row r="2" spans="1:8" ht="14.25" customHeight="1">
      <c r="A2" s="831" t="s">
        <v>177</v>
      </c>
      <c r="B2" s="832"/>
      <c r="C2" s="832"/>
      <c r="D2" s="832"/>
      <c r="E2" s="832"/>
      <c r="F2" s="832"/>
      <c r="G2" s="832"/>
      <c r="H2" s="832"/>
    </row>
    <row r="3" spans="1:8" ht="14.25" customHeight="1">
      <c r="H3" s="54" t="str">
        <f>BS!G20</f>
        <v>in CNY Thousands</v>
      </c>
    </row>
    <row r="4" spans="1:8" ht="14.25" customHeight="1">
      <c r="B4" s="52" t="s">
        <v>33</v>
      </c>
      <c r="C4" s="60" t="str">
        <f>BS!B21</f>
        <v>2018/12</v>
      </c>
      <c r="D4" s="60" t="str">
        <f>BS!C21</f>
        <v>2019/12</v>
      </c>
      <c r="E4" s="60" t="str">
        <f>BS!D21</f>
        <v>2020/12</v>
      </c>
      <c r="F4" s="60" t="str">
        <f>BS!E21</f>
        <v>2021/12</v>
      </c>
      <c r="G4" s="60" t="str">
        <f>BS!F21</f>
        <v>2022/12</v>
      </c>
      <c r="H4" s="60" t="str">
        <f>BS!G21</f>
        <v>2023/12</v>
      </c>
    </row>
    <row r="5" spans="1:8" ht="14.25" customHeight="1">
      <c r="A5" s="833" t="str">
        <f>CF!A10</f>
        <v xml:space="preserve">Net Working Capital </v>
      </c>
      <c r="B5" s="832"/>
      <c r="C5" s="60"/>
      <c r="D5" s="60"/>
      <c r="E5" s="60"/>
      <c r="F5" s="60"/>
      <c r="G5" s="60"/>
      <c r="H5" s="60"/>
    </row>
    <row r="6" spans="1:8" ht="14.25" customHeight="1">
      <c r="B6" s="52" t="s">
        <v>178</v>
      </c>
      <c r="C6" s="192"/>
      <c r="D6" s="191"/>
      <c r="E6" s="191"/>
      <c r="F6" s="191"/>
      <c r="G6" s="191">
        <v>-197.63</v>
      </c>
      <c r="H6" s="191">
        <v>2435.38</v>
      </c>
    </row>
    <row r="7" spans="1:8" ht="14.25" customHeight="1">
      <c r="B7" s="52" t="s">
        <v>179</v>
      </c>
      <c r="C7" s="192"/>
      <c r="D7" s="191"/>
      <c r="E7" s="191"/>
      <c r="F7" s="191"/>
      <c r="G7" s="191">
        <v>629.04</v>
      </c>
      <c r="H7" s="191">
        <v>-1205.02</v>
      </c>
    </row>
    <row r="8" spans="1:8" ht="14.25" customHeight="1">
      <c r="B8" s="52" t="s">
        <v>180</v>
      </c>
      <c r="C8" s="192"/>
      <c r="D8" s="191"/>
      <c r="E8" s="191"/>
      <c r="F8" s="191"/>
      <c r="G8" s="191">
        <v>1548.34</v>
      </c>
      <c r="H8" s="191">
        <v>-1440.69</v>
      </c>
    </row>
    <row r="9" spans="1:8" ht="14.25" customHeight="1">
      <c r="B9" s="52" t="s">
        <v>181</v>
      </c>
      <c r="C9" s="192"/>
      <c r="D9" s="191"/>
      <c r="E9" s="191"/>
      <c r="F9" s="191"/>
      <c r="G9" s="191">
        <v>-151.22999999999999</v>
      </c>
      <c r="H9" s="191">
        <v>-2.38</v>
      </c>
    </row>
    <row r="10" spans="1:8" ht="14.25" customHeight="1">
      <c r="B10" s="52" t="s">
        <v>182</v>
      </c>
      <c r="C10" s="192"/>
      <c r="D10" s="191"/>
      <c r="E10" s="191"/>
      <c r="F10" s="191"/>
      <c r="G10" s="191">
        <v>849.76</v>
      </c>
      <c r="H10" s="191">
        <v>-2891.92</v>
      </c>
    </row>
    <row r="11" spans="1:8" ht="14.25" customHeight="1">
      <c r="B11" s="52" t="s">
        <v>183</v>
      </c>
      <c r="C11" s="192"/>
      <c r="D11" s="191"/>
      <c r="E11" s="191"/>
      <c r="F11" s="191"/>
      <c r="G11" s="191">
        <v>263.2</v>
      </c>
      <c r="H11" s="191">
        <v>-164.13</v>
      </c>
    </row>
    <row r="12" spans="1:8" ht="14.25" customHeight="1">
      <c r="B12" s="52" t="s">
        <v>184</v>
      </c>
      <c r="C12" s="192"/>
      <c r="D12" s="191"/>
      <c r="E12" s="191"/>
      <c r="F12" s="191"/>
      <c r="G12" s="191">
        <v>-77.489999999999995</v>
      </c>
      <c r="H12" s="191">
        <v>-14.04</v>
      </c>
    </row>
    <row r="13" spans="1:8" ht="14.25" customHeight="1">
      <c r="B13" s="52"/>
      <c r="C13" s="192"/>
      <c r="D13" s="191"/>
      <c r="E13" s="191"/>
      <c r="F13" s="191"/>
      <c r="G13" s="191"/>
      <c r="H13" s="191"/>
    </row>
    <row r="14" spans="1:8" ht="14.25" customHeight="1">
      <c r="B14" s="52"/>
      <c r="C14" s="192"/>
      <c r="D14" s="191"/>
      <c r="E14" s="191"/>
      <c r="F14" s="191"/>
      <c r="G14" s="191"/>
      <c r="H14" s="191"/>
    </row>
    <row r="15" spans="1:8" ht="14.25" customHeight="1">
      <c r="B15" s="52"/>
      <c r="C15" s="192"/>
      <c r="D15" s="191"/>
      <c r="E15" s="191"/>
      <c r="F15" s="191"/>
      <c r="G15" s="191"/>
      <c r="H15" s="191"/>
    </row>
    <row r="16" spans="1:8" ht="14.25" customHeight="1">
      <c r="B16" s="52"/>
      <c r="C16" s="192"/>
      <c r="D16" s="191"/>
      <c r="E16" s="191"/>
      <c r="F16" s="191"/>
      <c r="G16" s="191"/>
      <c r="H16" s="191"/>
    </row>
    <row r="17" spans="1:8" ht="14.25" customHeight="1">
      <c r="B17" s="52"/>
      <c r="C17" s="192"/>
      <c r="D17" s="191"/>
      <c r="E17" s="191"/>
      <c r="F17" s="191"/>
      <c r="G17" s="191"/>
      <c r="H17" s="191"/>
    </row>
    <row r="18" spans="1:8" ht="14.25" customHeight="1">
      <c r="B18" s="52"/>
      <c r="C18" s="192"/>
      <c r="D18" s="191"/>
      <c r="E18" s="191"/>
      <c r="F18" s="191"/>
      <c r="G18" s="191"/>
      <c r="H18" s="191"/>
    </row>
    <row r="19" spans="1:8" ht="14.25" customHeight="1">
      <c r="B19" s="52"/>
      <c r="C19" s="192"/>
      <c r="D19" s="191"/>
      <c r="E19" s="191"/>
      <c r="F19" s="191"/>
      <c r="G19" s="191"/>
      <c r="H19" s="191"/>
    </row>
    <row r="20" spans="1:8" ht="15" customHeight="1" thickBot="1">
      <c r="A20" s="50"/>
      <c r="B20" s="50" t="s">
        <v>130</v>
      </c>
      <c r="C20" s="193">
        <f t="shared" ref="C20:H20" si="0">SUM(C6:C19)</f>
        <v>0</v>
      </c>
      <c r="D20" s="193">
        <f t="shared" si="0"/>
        <v>0</v>
      </c>
      <c r="E20" s="193">
        <f t="shared" si="0"/>
        <v>0</v>
      </c>
      <c r="F20" s="193">
        <f t="shared" si="0"/>
        <v>0</v>
      </c>
      <c r="G20" s="193">
        <f t="shared" si="0"/>
        <v>2863.99</v>
      </c>
      <c r="H20" s="193">
        <f t="shared" si="0"/>
        <v>-3282.8</v>
      </c>
    </row>
    <row r="21" spans="1:8" ht="14.25" customHeight="1" thickTop="1">
      <c r="H21" s="54"/>
    </row>
    <row r="22" spans="1:8" ht="14.25" customHeight="1">
      <c r="H22" s="54" t="str">
        <f>BS!G20</f>
        <v>in CNY Thousands</v>
      </c>
    </row>
    <row r="23" spans="1:8" ht="14.25" customHeight="1">
      <c r="B23" s="52" t="s">
        <v>33</v>
      </c>
      <c r="C23" s="60" t="str">
        <f>BS!B21</f>
        <v>2018/12</v>
      </c>
      <c r="D23" s="60" t="str">
        <f>BS!C21</f>
        <v>2019/12</v>
      </c>
      <c r="E23" s="60" t="str">
        <f>BS!D21</f>
        <v>2020/12</v>
      </c>
      <c r="F23" s="60" t="str">
        <f>BS!E21</f>
        <v>2021/12</v>
      </c>
      <c r="G23" s="60" t="str">
        <f>BS!F21</f>
        <v>2022/12</v>
      </c>
      <c r="H23" s="60" t="str">
        <f>BS!G21</f>
        <v>2023/12</v>
      </c>
    </row>
    <row r="24" spans="1:8" ht="14.25" customHeight="1">
      <c r="A24" s="833" t="str">
        <f>CF!A9</f>
        <v xml:space="preserve">(Gain)/Loss from PP&amp;E Sales </v>
      </c>
      <c r="B24" s="832"/>
      <c r="C24" s="60"/>
      <c r="D24" s="60"/>
      <c r="E24" s="60"/>
      <c r="F24" s="60"/>
      <c r="G24" s="60"/>
      <c r="H24" s="60"/>
    </row>
    <row r="25" spans="1:8" ht="14.25" customHeight="1">
      <c r="B25" s="52" t="s">
        <v>185</v>
      </c>
      <c r="C25" s="192"/>
      <c r="D25" s="191"/>
      <c r="E25" s="191"/>
      <c r="F25" s="191"/>
      <c r="G25" s="191">
        <v>0.21</v>
      </c>
      <c r="H25" s="191">
        <v>0.32</v>
      </c>
    </row>
    <row r="26" spans="1:8" ht="14.25" customHeight="1">
      <c r="B26" s="52"/>
      <c r="C26" s="192"/>
      <c r="D26" s="191"/>
      <c r="E26" s="191"/>
      <c r="F26" s="191"/>
      <c r="G26" s="191"/>
      <c r="H26" s="191"/>
    </row>
    <row r="27" spans="1:8" ht="14.25" customHeight="1">
      <c r="B27" s="52"/>
      <c r="C27" s="192"/>
      <c r="D27" s="191"/>
      <c r="E27" s="191"/>
      <c r="F27" s="191"/>
      <c r="G27" s="191"/>
      <c r="H27" s="191"/>
    </row>
    <row r="28" spans="1:8" ht="14.25" customHeight="1">
      <c r="B28" s="52"/>
      <c r="C28" s="192"/>
      <c r="D28" s="191"/>
      <c r="E28" s="191"/>
      <c r="F28" s="191"/>
      <c r="G28" s="191"/>
      <c r="H28" s="191"/>
    </row>
    <row r="29" spans="1:8" ht="14.25" customHeight="1">
      <c r="B29" s="52"/>
      <c r="C29" s="192"/>
      <c r="D29" s="191"/>
      <c r="E29" s="191"/>
      <c r="F29" s="191"/>
      <c r="G29" s="191"/>
      <c r="H29" s="191"/>
    </row>
    <row r="30" spans="1:8" ht="14.25" customHeight="1">
      <c r="B30" s="52"/>
      <c r="C30" s="192"/>
      <c r="D30" s="191"/>
      <c r="E30" s="191"/>
      <c r="F30" s="191"/>
      <c r="G30" s="191"/>
      <c r="H30" s="191"/>
    </row>
    <row r="31" spans="1:8" ht="14.25" customHeight="1">
      <c r="B31" s="52"/>
      <c r="C31" s="192"/>
      <c r="D31" s="191"/>
      <c r="E31" s="191"/>
      <c r="F31" s="191"/>
      <c r="G31" s="191"/>
      <c r="H31" s="191"/>
    </row>
    <row r="32" spans="1:8" ht="15" customHeight="1" thickBot="1">
      <c r="A32" s="50"/>
      <c r="B32" s="50" t="s">
        <v>130</v>
      </c>
      <c r="C32" s="193">
        <f t="shared" ref="C32:H32" si="1">SUM(C25:C31)</f>
        <v>0</v>
      </c>
      <c r="D32" s="193">
        <f t="shared" si="1"/>
        <v>0</v>
      </c>
      <c r="E32" s="193">
        <f t="shared" si="1"/>
        <v>0</v>
      </c>
      <c r="F32" s="193">
        <f t="shared" si="1"/>
        <v>0</v>
      </c>
      <c r="G32" s="193">
        <f t="shared" si="1"/>
        <v>0.21</v>
      </c>
      <c r="H32" s="193">
        <f t="shared" si="1"/>
        <v>0.32</v>
      </c>
    </row>
    <row r="33" spans="1:8" ht="14.25" customHeight="1" thickTop="1"/>
    <row r="34" spans="1:8" ht="14.25" customHeight="1">
      <c r="H34" s="54" t="str">
        <f>BS!G20</f>
        <v>in CNY Thousands</v>
      </c>
    </row>
    <row r="35" spans="1:8" ht="14.25" customHeight="1">
      <c r="B35" s="52" t="s">
        <v>33</v>
      </c>
      <c r="C35" s="60" t="str">
        <f>BS!B21</f>
        <v>2018/12</v>
      </c>
      <c r="D35" s="60" t="str">
        <f>BS!C21</f>
        <v>2019/12</v>
      </c>
      <c r="E35" s="60" t="str">
        <f>BS!D21</f>
        <v>2020/12</v>
      </c>
      <c r="F35" s="60" t="str">
        <f>BS!E21</f>
        <v>2021/12</v>
      </c>
      <c r="G35" s="60" t="str">
        <f>BS!F21</f>
        <v>2022/12</v>
      </c>
      <c r="H35" s="60" t="str">
        <f>BS!G21</f>
        <v>2023/12</v>
      </c>
    </row>
    <row r="36" spans="1:8" ht="14.25" customHeight="1">
      <c r="A36" s="833" t="str">
        <f>CF!A13</f>
        <v xml:space="preserve">CAPEX(-) </v>
      </c>
      <c r="B36" s="832"/>
      <c r="C36" s="60"/>
      <c r="D36" s="60"/>
      <c r="E36" s="60"/>
      <c r="F36" s="60"/>
      <c r="G36" s="60"/>
      <c r="H36" s="60"/>
    </row>
    <row r="37" spans="1:8" ht="14.25" customHeight="1">
      <c r="B37" s="52" t="s">
        <v>186</v>
      </c>
      <c r="C37" s="192"/>
      <c r="D37" s="191"/>
      <c r="E37" s="191"/>
      <c r="F37" s="191"/>
      <c r="G37" s="191">
        <v>-1831.64</v>
      </c>
      <c r="H37" s="191">
        <v>1107.17</v>
      </c>
    </row>
    <row r="38" spans="1:8" ht="14.25" customHeight="1">
      <c r="B38" s="52"/>
      <c r="C38" s="192"/>
      <c r="D38" s="191"/>
      <c r="E38" s="191"/>
      <c r="F38" s="191"/>
      <c r="G38" s="191"/>
      <c r="H38" s="191"/>
    </row>
    <row r="39" spans="1:8" ht="14.25" customHeight="1">
      <c r="B39" s="52"/>
      <c r="C39" s="192"/>
      <c r="D39" s="191"/>
      <c r="E39" s="191"/>
      <c r="F39" s="191"/>
      <c r="G39" s="191"/>
      <c r="H39" s="191"/>
    </row>
    <row r="40" spans="1:8" ht="14.25" customHeight="1">
      <c r="B40" s="52"/>
      <c r="C40" s="192"/>
      <c r="D40" s="191"/>
      <c r="E40" s="191"/>
      <c r="F40" s="191"/>
      <c r="G40" s="191"/>
      <c r="H40" s="191"/>
    </row>
    <row r="41" spans="1:8" ht="14.25" customHeight="1">
      <c r="B41" s="52"/>
      <c r="C41" s="192"/>
      <c r="D41" s="191"/>
      <c r="E41" s="191"/>
      <c r="F41" s="191"/>
      <c r="G41" s="191"/>
      <c r="H41" s="191"/>
    </row>
    <row r="42" spans="1:8" ht="14.25" customHeight="1">
      <c r="B42" s="52"/>
      <c r="C42" s="192"/>
      <c r="D42" s="191"/>
      <c r="E42" s="191"/>
      <c r="F42" s="191"/>
      <c r="G42" s="191"/>
      <c r="H42" s="191"/>
    </row>
    <row r="43" spans="1:8" ht="14.25" customHeight="1">
      <c r="B43" s="52"/>
      <c r="C43" s="192"/>
      <c r="D43" s="191"/>
      <c r="E43" s="191"/>
      <c r="F43" s="191"/>
      <c r="G43" s="191"/>
      <c r="H43" s="191"/>
    </row>
    <row r="44" spans="1:8" ht="15" customHeight="1" thickBot="1">
      <c r="A44" s="50"/>
      <c r="B44" s="50" t="s">
        <v>130</v>
      </c>
      <c r="C44" s="193">
        <f t="shared" ref="C44:H44" si="2">SUM(C37:C43)</f>
        <v>0</v>
      </c>
      <c r="D44" s="193">
        <f t="shared" si="2"/>
        <v>0</v>
      </c>
      <c r="E44" s="193">
        <f t="shared" si="2"/>
        <v>0</v>
      </c>
      <c r="F44" s="193">
        <f t="shared" si="2"/>
        <v>0</v>
      </c>
      <c r="G44" s="193">
        <f t="shared" si="2"/>
        <v>-1831.64</v>
      </c>
      <c r="H44" s="193">
        <f t="shared" si="2"/>
        <v>1107.17</v>
      </c>
    </row>
    <row r="45" spans="1:8" ht="14.25" customHeight="1" thickTop="1"/>
    <row r="46" spans="1:8" ht="14.25" customHeight="1">
      <c r="H46" s="54" t="str">
        <f>BS!G20</f>
        <v>in CNY Thousands</v>
      </c>
    </row>
    <row r="47" spans="1:8" ht="14.25" customHeight="1">
      <c r="B47" s="52" t="s">
        <v>33</v>
      </c>
      <c r="C47" s="60" t="str">
        <f>BS!B21</f>
        <v>2018/12</v>
      </c>
      <c r="D47" s="60" t="str">
        <f>BS!C21</f>
        <v>2019/12</v>
      </c>
      <c r="E47" s="60" t="str">
        <f>BS!D21</f>
        <v>2020/12</v>
      </c>
      <c r="F47" s="60" t="str">
        <f>BS!E21</f>
        <v>2021/12</v>
      </c>
      <c r="G47" s="60" t="str">
        <f>BS!F21</f>
        <v>2022/12</v>
      </c>
      <c r="H47" s="60" t="str">
        <f>BS!G21</f>
        <v>2023/12</v>
      </c>
    </row>
    <row r="48" spans="1:8" ht="14.25" customHeight="1">
      <c r="A48" s="833" t="str">
        <f>CF!A14</f>
        <v xml:space="preserve">Investment(-) </v>
      </c>
      <c r="B48" s="832"/>
      <c r="C48" s="60"/>
      <c r="D48" s="60"/>
      <c r="E48" s="60"/>
      <c r="F48" s="60"/>
      <c r="G48" s="60"/>
      <c r="H48" s="60"/>
    </row>
    <row r="49" spans="1:8" ht="14.25" customHeight="1">
      <c r="B49" s="52" t="s">
        <v>187</v>
      </c>
      <c r="C49" s="192"/>
      <c r="D49" s="191"/>
      <c r="E49" s="191"/>
      <c r="F49" s="191"/>
      <c r="G49" s="191">
        <v>-1225</v>
      </c>
      <c r="H49" s="191">
        <v>0</v>
      </c>
    </row>
    <row r="50" spans="1:8" ht="14.25" customHeight="1">
      <c r="B50" s="52"/>
      <c r="C50" s="192"/>
      <c r="D50" s="191"/>
      <c r="E50" s="191"/>
      <c r="F50" s="191"/>
      <c r="G50" s="191"/>
      <c r="H50" s="191"/>
    </row>
    <row r="51" spans="1:8" ht="14.25" customHeight="1">
      <c r="B51" s="52"/>
      <c r="C51" s="192"/>
      <c r="D51" s="191"/>
      <c r="E51" s="191"/>
      <c r="F51" s="191"/>
      <c r="G51" s="191"/>
      <c r="H51" s="191"/>
    </row>
    <row r="52" spans="1:8" ht="14.25" customHeight="1">
      <c r="B52" s="52"/>
      <c r="C52" s="192"/>
      <c r="D52" s="191"/>
      <c r="E52" s="191"/>
      <c r="F52" s="191"/>
      <c r="G52" s="191"/>
      <c r="H52" s="191"/>
    </row>
    <row r="53" spans="1:8" ht="14.25" customHeight="1">
      <c r="B53" s="52"/>
      <c r="C53" s="192"/>
      <c r="D53" s="191"/>
      <c r="E53" s="191"/>
      <c r="F53" s="191"/>
      <c r="G53" s="191"/>
      <c r="H53" s="191"/>
    </row>
    <row r="54" spans="1:8" ht="14.25" customHeight="1">
      <c r="B54" s="52"/>
      <c r="C54" s="192"/>
      <c r="D54" s="191"/>
      <c r="E54" s="191"/>
      <c r="F54" s="191"/>
      <c r="G54" s="191"/>
      <c r="H54" s="191"/>
    </row>
    <row r="55" spans="1:8" ht="14.25" customHeight="1">
      <c r="B55" s="52"/>
      <c r="C55" s="192"/>
      <c r="D55" s="191"/>
      <c r="E55" s="191"/>
      <c r="F55" s="191"/>
      <c r="G55" s="191"/>
      <c r="H55" s="191"/>
    </row>
    <row r="56" spans="1:8" ht="15" customHeight="1" thickBot="1">
      <c r="A56" s="50"/>
      <c r="B56" s="50" t="s">
        <v>130</v>
      </c>
      <c r="C56" s="193">
        <f t="shared" ref="C56:H56" si="3">SUM(C49:C55)</f>
        <v>0</v>
      </c>
      <c r="D56" s="193">
        <f t="shared" si="3"/>
        <v>0</v>
      </c>
      <c r="E56" s="193">
        <f t="shared" si="3"/>
        <v>0</v>
      </c>
      <c r="F56" s="193">
        <f t="shared" si="3"/>
        <v>0</v>
      </c>
      <c r="G56" s="193">
        <f t="shared" si="3"/>
        <v>-1225</v>
      </c>
      <c r="H56" s="193">
        <f t="shared" si="3"/>
        <v>0</v>
      </c>
    </row>
    <row r="57" spans="1:8" ht="14.25" customHeight="1" thickTop="1"/>
    <row r="58" spans="1:8" ht="14.25" customHeight="1">
      <c r="H58" s="54" t="str">
        <f>BS!G20</f>
        <v>in CNY Thousands</v>
      </c>
    </row>
    <row r="59" spans="1:8" ht="14.25" customHeight="1">
      <c r="B59" s="52" t="s">
        <v>33</v>
      </c>
      <c r="C59" s="60" t="str">
        <f>BS!B21</f>
        <v>2018/12</v>
      </c>
      <c r="D59" s="60" t="str">
        <f>BS!C21</f>
        <v>2019/12</v>
      </c>
      <c r="E59" s="60" t="str">
        <f>BS!D21</f>
        <v>2020/12</v>
      </c>
      <c r="F59" s="60" t="str">
        <f>BS!E21</f>
        <v>2021/12</v>
      </c>
      <c r="G59" s="60" t="str">
        <f>BS!F21</f>
        <v>2022/12</v>
      </c>
      <c r="H59" s="60" t="str">
        <f>BS!G21</f>
        <v>2023/12</v>
      </c>
    </row>
    <row r="60" spans="1:8" ht="14.25" customHeight="1">
      <c r="A60" s="833" t="str">
        <f>CF!A15</f>
        <v xml:space="preserve">Acquisitions(-) </v>
      </c>
      <c r="B60" s="832"/>
      <c r="C60" s="60"/>
      <c r="D60" s="60"/>
      <c r="E60" s="60"/>
      <c r="F60" s="60"/>
      <c r="G60" s="60"/>
      <c r="H60" s="60"/>
    </row>
    <row r="61" spans="1:8" ht="14.25" customHeight="1">
      <c r="B61" s="52"/>
      <c r="C61" s="192"/>
      <c r="D61" s="191"/>
      <c r="E61" s="191"/>
      <c r="F61" s="191"/>
      <c r="G61" s="191"/>
      <c r="H61" s="191"/>
    </row>
    <row r="62" spans="1:8" ht="14.25" customHeight="1">
      <c r="B62" s="52"/>
      <c r="C62" s="192"/>
      <c r="D62" s="191"/>
      <c r="E62" s="191"/>
      <c r="F62" s="191"/>
      <c r="G62" s="191"/>
      <c r="H62" s="191"/>
    </row>
    <row r="63" spans="1:8" ht="14.25" customHeight="1">
      <c r="B63" s="52"/>
      <c r="C63" s="192"/>
      <c r="D63" s="191"/>
      <c r="E63" s="191"/>
      <c r="F63" s="191"/>
      <c r="G63" s="191"/>
      <c r="H63" s="191"/>
    </row>
    <row r="64" spans="1:8" ht="14.25" customHeight="1">
      <c r="B64" s="52"/>
      <c r="C64" s="192"/>
      <c r="D64" s="191"/>
      <c r="E64" s="191"/>
      <c r="F64" s="191"/>
      <c r="G64" s="191"/>
      <c r="H64" s="191"/>
    </row>
    <row r="65" spans="1:8" ht="14.25" customHeight="1">
      <c r="B65" s="52"/>
      <c r="C65" s="192"/>
      <c r="D65" s="191"/>
      <c r="E65" s="191"/>
      <c r="F65" s="191"/>
      <c r="G65" s="191"/>
      <c r="H65" s="191"/>
    </row>
    <row r="66" spans="1:8" ht="14.25" customHeight="1">
      <c r="B66" s="52"/>
      <c r="C66" s="192"/>
      <c r="D66" s="191"/>
      <c r="E66" s="191"/>
      <c r="F66" s="191"/>
      <c r="G66" s="191"/>
      <c r="H66" s="191"/>
    </row>
    <row r="67" spans="1:8" ht="14.25" customHeight="1">
      <c r="B67" s="52"/>
      <c r="C67" s="192"/>
      <c r="D67" s="191"/>
      <c r="E67" s="191"/>
      <c r="F67" s="191"/>
      <c r="G67" s="191"/>
      <c r="H67" s="191"/>
    </row>
    <row r="68" spans="1:8" ht="15" customHeight="1" thickBot="1">
      <c r="A68" s="50"/>
      <c r="B68" s="50" t="s">
        <v>130</v>
      </c>
      <c r="C68" s="193">
        <f t="shared" ref="C68:H68" si="4">SUM(C61:C67)</f>
        <v>0</v>
      </c>
      <c r="D68" s="193">
        <f t="shared" si="4"/>
        <v>0</v>
      </c>
      <c r="E68" s="193">
        <f t="shared" si="4"/>
        <v>0</v>
      </c>
      <c r="F68" s="193">
        <f t="shared" si="4"/>
        <v>0</v>
      </c>
      <c r="G68" s="193">
        <f t="shared" si="4"/>
        <v>0</v>
      </c>
      <c r="H68" s="193">
        <f t="shared" si="4"/>
        <v>0</v>
      </c>
    </row>
    <row r="69" spans="1:8" ht="14.25" customHeight="1" thickTop="1"/>
    <row r="70" spans="1:8" ht="14.25" customHeight="1">
      <c r="H70" s="54" t="str">
        <f>BS!G20</f>
        <v>in CNY Thousands</v>
      </c>
    </row>
    <row r="71" spans="1:8" ht="14.25" customHeight="1">
      <c r="B71" s="52" t="s">
        <v>33</v>
      </c>
      <c r="C71" s="60" t="str">
        <f>BS!B21</f>
        <v>2018/12</v>
      </c>
      <c r="D71" s="60" t="str">
        <f>BS!C21</f>
        <v>2019/12</v>
      </c>
      <c r="E71" s="60" t="str">
        <f>BS!D21</f>
        <v>2020/12</v>
      </c>
      <c r="F71" s="60" t="str">
        <f>BS!E21</f>
        <v>2021/12</v>
      </c>
      <c r="G71" s="60" t="str">
        <f>BS!F21</f>
        <v>2022/12</v>
      </c>
      <c r="H71" s="60" t="str">
        <f>BS!G21</f>
        <v>2023/12</v>
      </c>
    </row>
    <row r="72" spans="1:8" ht="14.25" customHeight="1">
      <c r="A72" s="833" t="str">
        <f>CF!A16</f>
        <v xml:space="preserve">Proceeds from PP&amp;E Sales(+) </v>
      </c>
      <c r="B72" s="832"/>
      <c r="C72" s="60"/>
      <c r="D72" s="60"/>
      <c r="E72" s="60"/>
      <c r="F72" s="60"/>
      <c r="G72" s="60"/>
      <c r="H72" s="60"/>
    </row>
    <row r="73" spans="1:8" ht="14.25" customHeight="1">
      <c r="B73" s="52" t="s">
        <v>188</v>
      </c>
      <c r="C73" s="192"/>
      <c r="D73" s="191"/>
      <c r="E73" s="191"/>
      <c r="F73" s="191"/>
      <c r="G73" s="191">
        <v>46.34</v>
      </c>
      <c r="H73" s="191">
        <v>37.29</v>
      </c>
    </row>
    <row r="74" spans="1:8" ht="14.25" customHeight="1">
      <c r="B74" s="52"/>
      <c r="C74" s="192"/>
      <c r="D74" s="191"/>
      <c r="E74" s="191"/>
      <c r="F74" s="191"/>
      <c r="G74" s="191"/>
      <c r="H74" s="191"/>
    </row>
    <row r="75" spans="1:8" ht="14.25" customHeight="1">
      <c r="B75" s="52"/>
      <c r="C75" s="192"/>
      <c r="D75" s="191"/>
      <c r="E75" s="191"/>
      <c r="F75" s="191"/>
      <c r="G75" s="191"/>
      <c r="H75" s="191"/>
    </row>
    <row r="76" spans="1:8" ht="14.25" customHeight="1">
      <c r="B76" s="52"/>
      <c r="C76" s="192"/>
      <c r="D76" s="191"/>
      <c r="E76" s="191"/>
      <c r="F76" s="191"/>
      <c r="G76" s="191"/>
      <c r="H76" s="191"/>
    </row>
    <row r="77" spans="1:8" ht="14.25" customHeight="1">
      <c r="B77" s="52"/>
      <c r="C77" s="192"/>
      <c r="D77" s="191"/>
      <c r="E77" s="191"/>
      <c r="F77" s="191"/>
      <c r="G77" s="191"/>
      <c r="H77" s="191"/>
    </row>
    <row r="78" spans="1:8" ht="14.25" customHeight="1">
      <c r="B78" s="52"/>
      <c r="C78" s="192"/>
      <c r="D78" s="191"/>
      <c r="E78" s="191"/>
      <c r="F78" s="191"/>
      <c r="G78" s="191"/>
      <c r="H78" s="191"/>
    </row>
    <row r="79" spans="1:8" ht="14.25" customHeight="1">
      <c r="B79" s="52"/>
      <c r="C79" s="192"/>
      <c r="D79" s="191"/>
      <c r="E79" s="191"/>
      <c r="F79" s="191"/>
      <c r="G79" s="191"/>
      <c r="H79" s="191"/>
    </row>
    <row r="80" spans="1:8" ht="15" customHeight="1" thickBot="1">
      <c r="A80" s="50"/>
      <c r="B80" s="50" t="s">
        <v>130</v>
      </c>
      <c r="C80" s="193">
        <f t="shared" ref="C80:H80" si="5">SUM(C73:C79)</f>
        <v>0</v>
      </c>
      <c r="D80" s="193">
        <f t="shared" si="5"/>
        <v>0</v>
      </c>
      <c r="E80" s="193">
        <f t="shared" si="5"/>
        <v>0</v>
      </c>
      <c r="F80" s="193">
        <f t="shared" si="5"/>
        <v>0</v>
      </c>
      <c r="G80" s="193">
        <f t="shared" si="5"/>
        <v>46.34</v>
      </c>
      <c r="H80" s="193">
        <f t="shared" si="5"/>
        <v>37.29</v>
      </c>
    </row>
    <row r="81" spans="1:8" ht="14.25" customHeight="1" thickTop="1"/>
    <row r="82" spans="1:8" ht="14.25" customHeight="1">
      <c r="H82" s="54" t="str">
        <f>BS!G20</f>
        <v>in CNY Thousands</v>
      </c>
    </row>
    <row r="83" spans="1:8" ht="14.25" customHeight="1">
      <c r="B83" s="52" t="s">
        <v>33</v>
      </c>
      <c r="C83" s="60" t="str">
        <f>BS!B21</f>
        <v>2018/12</v>
      </c>
      <c r="D83" s="60" t="str">
        <f>BS!C21</f>
        <v>2019/12</v>
      </c>
      <c r="E83" s="60" t="str">
        <f>BS!D21</f>
        <v>2020/12</v>
      </c>
      <c r="F83" s="60" t="str">
        <f>BS!E21</f>
        <v>2021/12</v>
      </c>
      <c r="G83" s="60" t="str">
        <f>BS!F21</f>
        <v>2022/12</v>
      </c>
      <c r="H83" s="60" t="str">
        <f>BS!G21</f>
        <v>2023/12</v>
      </c>
    </row>
    <row r="84" spans="1:8" ht="14.25" customHeight="1">
      <c r="A84" s="833" t="str">
        <f>CF!A19</f>
        <v xml:space="preserve">Sale of Stock(+) </v>
      </c>
      <c r="B84" s="832"/>
      <c r="C84" s="60"/>
      <c r="D84" s="60"/>
      <c r="E84" s="60"/>
      <c r="F84" s="60"/>
      <c r="G84" s="60"/>
      <c r="H84" s="60"/>
    </row>
    <row r="85" spans="1:8" ht="14.25" customHeight="1">
      <c r="B85" s="52"/>
      <c r="C85" s="192"/>
      <c r="D85" s="191"/>
      <c r="E85" s="191"/>
      <c r="F85" s="191"/>
      <c r="G85" s="191"/>
      <c r="H85" s="191"/>
    </row>
    <row r="86" spans="1:8" ht="14.25" customHeight="1">
      <c r="B86" s="52"/>
      <c r="C86" s="192"/>
      <c r="D86" s="191"/>
      <c r="E86" s="191"/>
      <c r="F86" s="191"/>
      <c r="G86" s="191"/>
      <c r="H86" s="191"/>
    </row>
    <row r="87" spans="1:8" ht="14.25" customHeight="1">
      <c r="B87" s="52"/>
      <c r="C87" s="192"/>
      <c r="D87" s="191"/>
      <c r="E87" s="191"/>
      <c r="F87" s="191"/>
      <c r="G87" s="191"/>
      <c r="H87" s="191"/>
    </row>
    <row r="88" spans="1:8" ht="14.25" customHeight="1">
      <c r="B88" s="52"/>
      <c r="C88" s="192"/>
      <c r="D88" s="191"/>
      <c r="E88" s="191"/>
      <c r="F88" s="191"/>
      <c r="G88" s="191"/>
      <c r="H88" s="191"/>
    </row>
    <row r="89" spans="1:8" ht="14.25" customHeight="1">
      <c r="B89" s="52"/>
      <c r="C89" s="192"/>
      <c r="D89" s="191"/>
      <c r="E89" s="191"/>
      <c r="F89" s="191"/>
      <c r="G89" s="191"/>
      <c r="H89" s="191"/>
    </row>
    <row r="90" spans="1:8" ht="14.25" customHeight="1">
      <c r="B90" s="52"/>
      <c r="C90" s="192"/>
      <c r="D90" s="191"/>
      <c r="E90" s="191"/>
      <c r="F90" s="191"/>
      <c r="G90" s="191"/>
      <c r="H90" s="191"/>
    </row>
    <row r="91" spans="1:8" ht="14.25" customHeight="1">
      <c r="B91" s="52"/>
      <c r="C91" s="192"/>
      <c r="D91" s="191"/>
      <c r="E91" s="191"/>
      <c r="F91" s="191"/>
      <c r="G91" s="191"/>
      <c r="H91" s="191"/>
    </row>
    <row r="92" spans="1:8" ht="15" customHeight="1" thickBot="1">
      <c r="A92" s="50"/>
      <c r="B92" s="50" t="s">
        <v>130</v>
      </c>
      <c r="C92" s="193">
        <f t="shared" ref="C92:H92" si="6">SUM(C85:C91)</f>
        <v>0</v>
      </c>
      <c r="D92" s="193">
        <f t="shared" si="6"/>
        <v>0</v>
      </c>
      <c r="E92" s="193">
        <f t="shared" si="6"/>
        <v>0</v>
      </c>
      <c r="F92" s="193">
        <f t="shared" si="6"/>
        <v>0</v>
      </c>
      <c r="G92" s="193">
        <f t="shared" si="6"/>
        <v>0</v>
      </c>
      <c r="H92" s="193">
        <f t="shared" si="6"/>
        <v>0</v>
      </c>
    </row>
    <row r="93" spans="1:8" ht="14.25" customHeight="1" thickTop="1"/>
    <row r="94" spans="1:8" ht="14.25" customHeight="1">
      <c r="H94" s="54" t="str">
        <f>BS!G20</f>
        <v>in CNY Thousands</v>
      </c>
    </row>
    <row r="95" spans="1:8" ht="14.25" customHeight="1">
      <c r="B95" s="52" t="s">
        <v>33</v>
      </c>
      <c r="C95" s="60" t="str">
        <f>BS!B21</f>
        <v>2018/12</v>
      </c>
      <c r="D95" s="60" t="str">
        <f>BS!C21</f>
        <v>2019/12</v>
      </c>
      <c r="E95" s="60" t="str">
        <f>BS!D21</f>
        <v>2020/12</v>
      </c>
      <c r="F95" s="60" t="str">
        <f>BS!E21</f>
        <v>2021/12</v>
      </c>
      <c r="G95" s="60" t="str">
        <f>BS!F21</f>
        <v>2022/12</v>
      </c>
      <c r="H95" s="60" t="str">
        <f>BS!G21</f>
        <v>2023/12</v>
      </c>
    </row>
    <row r="96" spans="1:8" ht="14.25" customHeight="1">
      <c r="A96" s="833" t="str">
        <f>CF!A20</f>
        <v xml:space="preserve">Purchase of Stock(-) </v>
      </c>
      <c r="B96" s="832"/>
      <c r="C96" s="60"/>
      <c r="D96" s="60"/>
      <c r="E96" s="60"/>
      <c r="F96" s="60"/>
      <c r="G96" s="60"/>
      <c r="H96" s="60"/>
    </row>
    <row r="97" spans="1:8" ht="14.25" customHeight="1">
      <c r="B97" s="52"/>
      <c r="C97" s="192"/>
      <c r="D97" s="191"/>
      <c r="E97" s="191"/>
      <c r="F97" s="191"/>
      <c r="G97" s="191"/>
      <c r="H97" s="191"/>
    </row>
    <row r="98" spans="1:8" ht="14.25" customHeight="1">
      <c r="B98" s="52"/>
      <c r="C98" s="192"/>
      <c r="D98" s="191"/>
      <c r="E98" s="191"/>
      <c r="F98" s="191"/>
      <c r="G98" s="191"/>
      <c r="H98" s="191"/>
    </row>
    <row r="99" spans="1:8" ht="14.25" customHeight="1">
      <c r="B99" s="52"/>
      <c r="C99" s="192"/>
      <c r="D99" s="191"/>
      <c r="E99" s="191"/>
      <c r="F99" s="191"/>
      <c r="G99" s="191"/>
      <c r="H99" s="191"/>
    </row>
    <row r="100" spans="1:8" ht="14.25" customHeight="1">
      <c r="B100" s="52"/>
      <c r="C100" s="192"/>
      <c r="D100" s="191"/>
      <c r="E100" s="191"/>
      <c r="F100" s="191"/>
      <c r="G100" s="191"/>
      <c r="H100" s="191"/>
    </row>
    <row r="101" spans="1:8" ht="14.25" customHeight="1">
      <c r="B101" s="52"/>
      <c r="C101" s="192"/>
      <c r="D101" s="191"/>
      <c r="E101" s="191"/>
      <c r="F101" s="191"/>
      <c r="G101" s="191"/>
      <c r="H101" s="191"/>
    </row>
    <row r="102" spans="1:8" ht="14.25" customHeight="1">
      <c r="B102" s="52"/>
      <c r="C102" s="192"/>
      <c r="D102" s="191"/>
      <c r="E102" s="191"/>
      <c r="F102" s="191"/>
      <c r="G102" s="191"/>
      <c r="H102" s="191"/>
    </row>
    <row r="103" spans="1:8" ht="14.25" customHeight="1">
      <c r="B103" s="52"/>
      <c r="C103" s="192"/>
      <c r="D103" s="191"/>
      <c r="E103" s="191"/>
      <c r="F103" s="191"/>
      <c r="G103" s="191"/>
      <c r="H103" s="191"/>
    </row>
    <row r="104" spans="1:8" ht="15" customHeight="1" thickBot="1">
      <c r="A104" s="50"/>
      <c r="B104" s="50" t="s">
        <v>130</v>
      </c>
      <c r="C104" s="193">
        <f t="shared" ref="C104:H104" si="7">SUM(C97:C103)</f>
        <v>0</v>
      </c>
      <c r="D104" s="193">
        <f t="shared" si="7"/>
        <v>0</v>
      </c>
      <c r="E104" s="193">
        <f t="shared" si="7"/>
        <v>0</v>
      </c>
      <c r="F104" s="193">
        <f t="shared" si="7"/>
        <v>0</v>
      </c>
      <c r="G104" s="193">
        <f t="shared" si="7"/>
        <v>0</v>
      </c>
      <c r="H104" s="193">
        <f t="shared" si="7"/>
        <v>0</v>
      </c>
    </row>
    <row r="105" spans="1:8" ht="14.25" customHeight="1" thickTop="1"/>
    <row r="106" spans="1:8" ht="14.25" customHeight="1">
      <c r="H106" s="54" t="str">
        <f>BS!G20</f>
        <v>in CNY Thousands</v>
      </c>
    </row>
    <row r="107" spans="1:8" ht="14.25" customHeight="1">
      <c r="B107" s="52" t="s">
        <v>33</v>
      </c>
      <c r="C107" s="60" t="str">
        <f>BS!B21</f>
        <v>2018/12</v>
      </c>
      <c r="D107" s="60" t="str">
        <f>BS!C21</f>
        <v>2019/12</v>
      </c>
      <c r="E107" s="60" t="str">
        <f>BS!D21</f>
        <v>2020/12</v>
      </c>
      <c r="F107" s="60" t="str">
        <f>BS!E21</f>
        <v>2021/12</v>
      </c>
      <c r="G107" s="60" t="str">
        <f>BS!F21</f>
        <v>2022/12</v>
      </c>
      <c r="H107" s="60" t="str">
        <f>BS!G21</f>
        <v>2023/12</v>
      </c>
    </row>
    <row r="108" spans="1:8" ht="14.25" customHeight="1">
      <c r="A108" s="833" t="str">
        <f>CF!A21</f>
        <v xml:space="preserve">Cash Dividends(-) </v>
      </c>
      <c r="B108" s="832"/>
      <c r="C108" s="60"/>
      <c r="D108" s="60"/>
      <c r="E108" s="60"/>
      <c r="F108" s="60"/>
      <c r="G108" s="60"/>
      <c r="H108" s="60"/>
    </row>
    <row r="109" spans="1:8" ht="14.25" customHeight="1">
      <c r="B109" s="52" t="s">
        <v>189</v>
      </c>
      <c r="C109" s="192"/>
      <c r="D109" s="191"/>
      <c r="E109" s="191"/>
      <c r="F109" s="191"/>
      <c r="G109" s="191">
        <v>-46.25</v>
      </c>
      <c r="H109" s="191">
        <v>0</v>
      </c>
    </row>
    <row r="110" spans="1:8" ht="14.25" customHeight="1">
      <c r="B110" s="52" t="s">
        <v>190</v>
      </c>
      <c r="C110" s="192"/>
      <c r="D110" s="191"/>
      <c r="E110" s="191"/>
      <c r="F110" s="191"/>
      <c r="G110" s="191">
        <v>-225</v>
      </c>
      <c r="H110" s="191">
        <v>0</v>
      </c>
    </row>
    <row r="111" spans="1:8" ht="14.25" customHeight="1">
      <c r="B111" s="52"/>
      <c r="C111" s="192"/>
      <c r="D111" s="191"/>
      <c r="E111" s="191"/>
      <c r="F111" s="191"/>
      <c r="G111" s="191"/>
      <c r="H111" s="191"/>
    </row>
    <row r="112" spans="1:8" ht="14.25" customHeight="1">
      <c r="B112" s="52"/>
      <c r="C112" s="192"/>
      <c r="D112" s="191"/>
      <c r="E112" s="191"/>
      <c r="F112" s="191"/>
      <c r="G112" s="191"/>
      <c r="H112" s="191"/>
    </row>
    <row r="113" spans="1:8" ht="14.25" customHeight="1">
      <c r="B113" s="52"/>
      <c r="C113" s="192"/>
      <c r="D113" s="191"/>
      <c r="E113" s="191"/>
      <c r="F113" s="191"/>
      <c r="G113" s="191"/>
      <c r="H113" s="191"/>
    </row>
    <row r="114" spans="1:8" ht="14.25" customHeight="1">
      <c r="B114" s="52"/>
      <c r="C114" s="192"/>
      <c r="D114" s="191"/>
      <c r="E114" s="191"/>
      <c r="F114" s="191"/>
      <c r="G114" s="191"/>
      <c r="H114" s="191"/>
    </row>
    <row r="115" spans="1:8" ht="14.25" customHeight="1">
      <c r="B115" s="52"/>
      <c r="C115" s="192"/>
      <c r="D115" s="191"/>
      <c r="E115" s="191"/>
      <c r="F115" s="191"/>
      <c r="G115" s="191"/>
      <c r="H115" s="191"/>
    </row>
    <row r="116" spans="1:8" ht="15" customHeight="1" thickBot="1">
      <c r="A116" s="50"/>
      <c r="B116" s="50" t="s">
        <v>130</v>
      </c>
      <c r="C116" s="193">
        <f t="shared" ref="C116:H116" si="8">SUM(C109:C115)</f>
        <v>0</v>
      </c>
      <c r="D116" s="193">
        <f t="shared" si="8"/>
        <v>0</v>
      </c>
      <c r="E116" s="193">
        <f t="shared" si="8"/>
        <v>0</v>
      </c>
      <c r="F116" s="193">
        <f t="shared" si="8"/>
        <v>0</v>
      </c>
      <c r="G116" s="193">
        <f t="shared" si="8"/>
        <v>-271.25</v>
      </c>
      <c r="H116" s="193">
        <f t="shared" si="8"/>
        <v>0</v>
      </c>
    </row>
    <row r="117" spans="1:8" ht="14.25" customHeight="1" thickTop="1"/>
    <row r="118" spans="1:8" ht="14.25" customHeight="1">
      <c r="H118" s="54" t="str">
        <f>BS!G20</f>
        <v>in CNY Thousands</v>
      </c>
    </row>
    <row r="119" spans="1:8" ht="14.25" customHeight="1">
      <c r="B119" s="52" t="s">
        <v>33</v>
      </c>
      <c r="C119" s="60" t="str">
        <f>BS!B21</f>
        <v>2018/12</v>
      </c>
      <c r="D119" s="60" t="str">
        <f>BS!C21</f>
        <v>2019/12</v>
      </c>
      <c r="E119" s="60" t="str">
        <f>BS!D21</f>
        <v>2020/12</v>
      </c>
      <c r="F119" s="60" t="str">
        <f>BS!E21</f>
        <v>2021/12</v>
      </c>
      <c r="G119" s="60" t="str">
        <f>BS!F21</f>
        <v>2022/12</v>
      </c>
      <c r="H119" s="60" t="str">
        <f>BS!G21</f>
        <v>2023/12</v>
      </c>
    </row>
    <row r="120" spans="1:8" ht="14.25" customHeight="1">
      <c r="A120" s="833" t="str">
        <f>CF!A22</f>
        <v xml:space="preserve">Debt Borrowing(+) </v>
      </c>
      <c r="B120" s="832"/>
      <c r="C120" s="60"/>
      <c r="D120" s="60"/>
      <c r="E120" s="60"/>
      <c r="F120" s="60"/>
      <c r="G120" s="60"/>
      <c r="H120" s="60"/>
    </row>
    <row r="121" spans="1:8" ht="14.25" customHeight="1">
      <c r="B121" s="52" t="s">
        <v>191</v>
      </c>
      <c r="C121" s="192"/>
      <c r="D121" s="191"/>
      <c r="E121" s="191"/>
      <c r="F121" s="191"/>
      <c r="G121" s="191">
        <v>900</v>
      </c>
      <c r="H121" s="191">
        <v>0</v>
      </c>
    </row>
    <row r="122" spans="1:8" ht="14.25" customHeight="1">
      <c r="B122" s="52"/>
      <c r="C122" s="192"/>
      <c r="D122" s="191"/>
      <c r="E122" s="191"/>
      <c r="F122" s="191"/>
      <c r="G122" s="191"/>
      <c r="H122" s="191"/>
    </row>
    <row r="123" spans="1:8" ht="14.25" customHeight="1">
      <c r="B123" s="52"/>
      <c r="C123" s="192"/>
      <c r="D123" s="191"/>
      <c r="E123" s="191"/>
      <c r="F123" s="191"/>
      <c r="G123" s="191"/>
      <c r="H123" s="191"/>
    </row>
    <row r="124" spans="1:8" ht="14.25" customHeight="1">
      <c r="B124" s="52"/>
      <c r="C124" s="192"/>
      <c r="D124" s="191"/>
      <c r="E124" s="191"/>
      <c r="F124" s="191"/>
      <c r="G124" s="191"/>
      <c r="H124" s="191"/>
    </row>
    <row r="125" spans="1:8" ht="14.25" customHeight="1">
      <c r="B125" s="52"/>
      <c r="C125" s="192"/>
      <c r="D125" s="191"/>
      <c r="E125" s="191"/>
      <c r="F125" s="191"/>
      <c r="G125" s="191"/>
      <c r="H125" s="191"/>
    </row>
    <row r="126" spans="1:8" ht="14.25" customHeight="1">
      <c r="B126" s="52"/>
      <c r="C126" s="192"/>
      <c r="D126" s="191"/>
      <c r="E126" s="191"/>
      <c r="F126" s="191"/>
      <c r="G126" s="191"/>
      <c r="H126" s="191"/>
    </row>
    <row r="127" spans="1:8" ht="14.25" customHeight="1">
      <c r="B127" s="52"/>
      <c r="C127" s="192"/>
      <c r="D127" s="191"/>
      <c r="E127" s="191"/>
      <c r="F127" s="191"/>
      <c r="G127" s="191"/>
      <c r="H127" s="191"/>
    </row>
    <row r="128" spans="1:8" ht="15" customHeight="1" thickBot="1">
      <c r="A128" s="50"/>
      <c r="B128" s="50" t="s">
        <v>130</v>
      </c>
      <c r="C128" s="193">
        <f t="shared" ref="C128:H128" si="9">SUM(C121:C127)</f>
        <v>0</v>
      </c>
      <c r="D128" s="193">
        <f t="shared" si="9"/>
        <v>0</v>
      </c>
      <c r="E128" s="193">
        <f t="shared" si="9"/>
        <v>0</v>
      </c>
      <c r="F128" s="193">
        <f t="shared" si="9"/>
        <v>0</v>
      </c>
      <c r="G128" s="193">
        <f t="shared" si="9"/>
        <v>900</v>
      </c>
      <c r="H128" s="193">
        <f t="shared" si="9"/>
        <v>0</v>
      </c>
    </row>
    <row r="129" spans="1:8" ht="14.25" customHeight="1" thickTop="1"/>
    <row r="130" spans="1:8" ht="14.25" customHeight="1">
      <c r="H130" s="54" t="str">
        <f>BS!G20</f>
        <v>in CNY Thousands</v>
      </c>
    </row>
    <row r="131" spans="1:8" ht="14.25" customHeight="1">
      <c r="B131" s="52" t="s">
        <v>33</v>
      </c>
      <c r="C131" s="60" t="str">
        <f>BS!B21</f>
        <v>2018/12</v>
      </c>
      <c r="D131" s="60" t="str">
        <f>BS!C21</f>
        <v>2019/12</v>
      </c>
      <c r="E131" s="60" t="str">
        <f>BS!D21</f>
        <v>2020/12</v>
      </c>
      <c r="F131" s="60" t="str">
        <f>BS!E21</f>
        <v>2021/12</v>
      </c>
      <c r="G131" s="60" t="str">
        <f>BS!F21</f>
        <v>2022/12</v>
      </c>
      <c r="H131" s="60" t="str">
        <f>BS!G21</f>
        <v>2023/12</v>
      </c>
    </row>
    <row r="132" spans="1:8" ht="14.25" customHeight="1">
      <c r="A132" s="833" t="str">
        <f>CF!A23</f>
        <v xml:space="preserve">Debt Repayment(-) </v>
      </c>
      <c r="B132" s="832"/>
      <c r="C132" s="60"/>
      <c r="D132" s="60"/>
      <c r="E132" s="60"/>
      <c r="F132" s="60"/>
      <c r="G132" s="60"/>
      <c r="H132" s="60"/>
    </row>
    <row r="133" spans="1:8" ht="14.25" customHeight="1">
      <c r="B133" s="52" t="s">
        <v>192</v>
      </c>
      <c r="C133" s="192"/>
      <c r="D133" s="191"/>
      <c r="E133" s="191"/>
      <c r="F133" s="191"/>
      <c r="G133" s="191">
        <v>-1095.4000000000001</v>
      </c>
      <c r="H133" s="191">
        <v>1639.6</v>
      </c>
    </row>
    <row r="134" spans="1:8" ht="14.25" customHeight="1">
      <c r="B134" s="52" t="s">
        <v>193</v>
      </c>
      <c r="C134" s="192"/>
      <c r="D134" s="191"/>
      <c r="E134" s="191"/>
      <c r="F134" s="191"/>
      <c r="G134" s="191">
        <v>-1063.43</v>
      </c>
      <c r="H134" s="191">
        <v>-1091.97</v>
      </c>
    </row>
    <row r="135" spans="1:8" ht="14.25" customHeight="1">
      <c r="B135" s="52"/>
      <c r="C135" s="192"/>
      <c r="D135" s="191"/>
      <c r="E135" s="191"/>
      <c r="F135" s="191"/>
      <c r="G135" s="191"/>
      <c r="H135" s="191"/>
    </row>
    <row r="136" spans="1:8" ht="14.25" customHeight="1">
      <c r="B136" s="52"/>
      <c r="C136" s="192"/>
      <c r="D136" s="191"/>
      <c r="E136" s="191"/>
      <c r="F136" s="191"/>
      <c r="G136" s="191"/>
      <c r="H136" s="191"/>
    </row>
    <row r="137" spans="1:8" ht="14.25" customHeight="1">
      <c r="B137" s="52"/>
      <c r="C137" s="192"/>
      <c r="D137" s="191"/>
      <c r="E137" s="191"/>
      <c r="F137" s="191"/>
      <c r="G137" s="191"/>
      <c r="H137" s="191"/>
    </row>
    <row r="138" spans="1:8" ht="14.25" customHeight="1">
      <c r="B138" s="52"/>
      <c r="C138" s="192"/>
      <c r="D138" s="191"/>
      <c r="E138" s="191"/>
      <c r="F138" s="191"/>
      <c r="G138" s="191"/>
      <c r="H138" s="191"/>
    </row>
    <row r="139" spans="1:8" ht="14.25" customHeight="1">
      <c r="B139" s="52"/>
      <c r="C139" s="192"/>
      <c r="D139" s="191"/>
      <c r="E139" s="191"/>
      <c r="F139" s="191"/>
      <c r="G139" s="191"/>
      <c r="H139" s="191"/>
    </row>
    <row r="140" spans="1:8" ht="15" customHeight="1" thickBot="1">
      <c r="A140" s="50"/>
      <c r="B140" s="50" t="s">
        <v>130</v>
      </c>
      <c r="C140" s="193">
        <f t="shared" ref="C140:H140" si="10">SUM(C133:C139)</f>
        <v>0</v>
      </c>
      <c r="D140" s="193">
        <f t="shared" si="10"/>
        <v>0</v>
      </c>
      <c r="E140" s="193">
        <f t="shared" si="10"/>
        <v>0</v>
      </c>
      <c r="F140" s="193">
        <f t="shared" si="10"/>
        <v>0</v>
      </c>
      <c r="G140" s="193">
        <f t="shared" si="10"/>
        <v>-2158.83</v>
      </c>
      <c r="H140" s="193">
        <f t="shared" si="10"/>
        <v>547.62999999999988</v>
      </c>
    </row>
    <row r="141" spans="1:8" ht="14.25" customHeight="1"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W4"/>
  <sheetViews>
    <sheetView topLeftCell="F1" workbookViewId="0">
      <selection activeCell="U2" sqref="U2"/>
    </sheetView>
  </sheetViews>
  <sheetFormatPr defaultRowHeight="13"/>
  <cols>
    <col min="1" max="1" width="12.26953125" style="167" bestFit="1" customWidth="1"/>
    <col min="2" max="3" width="7.90625" style="167" bestFit="1" customWidth="1"/>
    <col min="4" max="4" width="24.26953125" style="167" customWidth="1"/>
    <col min="5" max="5" width="7.6328125" style="167" bestFit="1" customWidth="1"/>
    <col min="6" max="6" width="8.08984375" style="167" bestFit="1" customWidth="1"/>
    <col min="7" max="7" width="13.08984375" style="167" bestFit="1" customWidth="1"/>
    <col min="8" max="8" width="18.36328125" style="167" bestFit="1" customWidth="1"/>
    <col min="9" max="9" width="12.453125" style="167" bestFit="1" customWidth="1"/>
    <col min="10" max="10" width="20.90625" style="167" bestFit="1" customWidth="1"/>
    <col min="11" max="11" width="17.7265625" style="167" bestFit="1" customWidth="1"/>
    <col min="12" max="12" width="15.453125" style="167" bestFit="1" customWidth="1"/>
    <col min="13" max="13" width="18.453125" style="167" bestFit="1" customWidth="1"/>
    <col min="14" max="14" width="8.08984375" style="167" bestFit="1" customWidth="1"/>
    <col min="15" max="15" width="22.26953125" style="167" bestFit="1" customWidth="1"/>
    <col min="16" max="16" width="7.453125" style="167" bestFit="1" customWidth="1"/>
    <col min="17" max="17" width="11.453125" style="167" bestFit="1" customWidth="1"/>
    <col min="18" max="18" width="12.7265625" style="167" bestFit="1" customWidth="1"/>
    <col min="19" max="19" width="23.26953125" style="167" bestFit="1" customWidth="1"/>
    <col min="20" max="20" width="14.08984375" style="167" bestFit="1" customWidth="1"/>
    <col min="21" max="21" width="7" style="167" bestFit="1" customWidth="1"/>
    <col min="22" max="22" width="9.08984375" style="167" bestFit="1" customWidth="1"/>
    <col min="23" max="23" width="15.6328125" style="167" bestFit="1" customWidth="1"/>
    <col min="24" max="24" width="26.36328125" style="167" bestFit="1" customWidth="1"/>
    <col min="25" max="25" width="13.6328125" style="167" bestFit="1" customWidth="1"/>
    <col min="26" max="26" width="12" style="167" bestFit="1" customWidth="1"/>
    <col min="27" max="27" width="9.90625" style="167" bestFit="1" customWidth="1"/>
    <col min="28" max="28" width="22.6328125" style="167" bestFit="1" customWidth="1"/>
    <col min="29" max="29" width="12.08984375" style="167" bestFit="1" customWidth="1"/>
    <col min="30" max="30" width="22.7265625" style="167" bestFit="1" customWidth="1"/>
    <col min="31" max="31" width="9.26953125" style="167" bestFit="1" customWidth="1"/>
    <col min="32" max="32" width="22.453125" style="167" bestFit="1" customWidth="1"/>
    <col min="33" max="33" width="24" style="167" bestFit="1" customWidth="1"/>
    <col min="34" max="34" width="24.26953125" style="167" bestFit="1" customWidth="1"/>
    <col min="35" max="35" width="23.7265625" style="167" bestFit="1" customWidth="1"/>
    <col min="36" max="36" width="9.36328125" style="167" bestFit="1" customWidth="1"/>
    <col min="37" max="37" width="8.90625" style="167" bestFit="1" customWidth="1"/>
    <col min="38" max="38" width="16.36328125" style="167" bestFit="1" customWidth="1"/>
    <col min="39" max="39" width="27.7265625" style="167" bestFit="1" customWidth="1"/>
    <col min="40" max="40" width="26" style="167" bestFit="1" customWidth="1"/>
    <col min="41" max="41" width="25.453125" style="167" bestFit="1" customWidth="1"/>
    <col min="42" max="42" width="17.90625" style="167" bestFit="1" customWidth="1"/>
    <col min="43" max="43" width="23" style="167" bestFit="1" customWidth="1"/>
    <col min="44" max="44" width="17.6328125" style="167" bestFit="1" customWidth="1"/>
    <col min="45" max="45" width="19.90625" style="167" bestFit="1" customWidth="1"/>
    <col min="46" max="46" width="19.453125" style="167" bestFit="1" customWidth="1"/>
    <col min="47" max="47" width="27.36328125" style="167" bestFit="1" customWidth="1"/>
    <col min="48" max="48" width="26.90625" style="167" bestFit="1" customWidth="1"/>
    <col min="49" max="49" width="31.453125" style="167" bestFit="1" customWidth="1"/>
    <col min="50" max="50" width="17.453125" style="167" bestFit="1" customWidth="1"/>
    <col min="51" max="51" width="29.08984375" style="167" bestFit="1" customWidth="1"/>
    <col min="52" max="52" width="27.36328125" style="167" bestFit="1" customWidth="1"/>
    <col min="53" max="53" width="28.26953125" style="167" bestFit="1" customWidth="1"/>
    <col min="54" max="54" width="23.08984375" style="167" bestFit="1" customWidth="1"/>
    <col min="55" max="55" width="12.26953125" style="167" bestFit="1" customWidth="1"/>
    <col min="56" max="56" width="14.453125" style="167" bestFit="1" customWidth="1"/>
    <col min="57" max="57" width="16.26953125" style="167" bestFit="1" customWidth="1"/>
    <col min="58" max="58" width="9.6328125" style="167" bestFit="1" customWidth="1"/>
    <col min="59" max="59" width="29.453125" style="167" bestFit="1" customWidth="1"/>
    <col min="60" max="60" width="31" style="167" bestFit="1" customWidth="1"/>
    <col min="61" max="61" width="19" style="167" bestFit="1" customWidth="1"/>
    <col min="62" max="62" width="20.08984375" style="167" bestFit="1" customWidth="1"/>
    <col min="63" max="63" width="13.453125" style="167" bestFit="1" customWidth="1"/>
    <col min="64" max="64" width="10" style="167" bestFit="1" customWidth="1"/>
    <col min="65" max="65" width="22" style="167" bestFit="1" customWidth="1"/>
    <col min="66" max="66" width="15.26953125" style="167" bestFit="1" customWidth="1"/>
    <col min="67" max="67" width="6" style="167" bestFit="1" customWidth="1"/>
    <col min="68" max="68" width="18.453125" style="167" bestFit="1" customWidth="1"/>
    <col min="69" max="69" width="10.7265625" style="167" bestFit="1" customWidth="1"/>
    <col min="70" max="70" width="20.7265625" style="167" bestFit="1" customWidth="1"/>
    <col min="71" max="71" width="10.6328125" style="167" bestFit="1" customWidth="1"/>
    <col min="72" max="72" width="17.6328125" style="167" bestFit="1" customWidth="1"/>
    <col min="73" max="73" width="29.26953125" style="167" bestFit="1" customWidth="1"/>
    <col min="74" max="74" width="14.08984375" style="167" bestFit="1" customWidth="1"/>
    <col min="75" max="75" width="19.26953125" style="167" bestFit="1" customWidth="1"/>
    <col min="76" max="76" width="15.453125" style="167" bestFit="1" customWidth="1"/>
    <col min="77" max="77" width="12.6328125" style="167" bestFit="1" customWidth="1"/>
    <col min="78" max="78" width="16.7265625" style="167" bestFit="1" customWidth="1"/>
    <col min="79" max="79" width="10.08984375" style="167" bestFit="1" customWidth="1"/>
    <col min="80" max="80" width="16.36328125" style="167" bestFit="1" customWidth="1"/>
    <col min="81" max="81" width="22.6328125" style="167" bestFit="1" customWidth="1"/>
    <col min="82" max="82" width="6" style="167" bestFit="1" customWidth="1"/>
    <col min="83" max="83" width="18.7265625" style="167" bestFit="1" customWidth="1"/>
    <col min="84" max="84" width="15.7265625" style="167" bestFit="1" customWidth="1"/>
    <col min="85" max="85" width="22.36328125" style="167" bestFit="1" customWidth="1"/>
    <col min="86" max="86" width="12.7265625" style="167" bestFit="1" customWidth="1"/>
    <col min="87" max="87" width="15.6328125" style="167" bestFit="1" customWidth="1"/>
    <col min="88" max="88" width="11.08984375" style="167" bestFit="1" customWidth="1"/>
    <col min="89" max="89" width="15.6328125" style="167" bestFit="1" customWidth="1"/>
    <col min="90" max="90" width="26.7265625" style="167" bestFit="1" customWidth="1"/>
    <col min="91" max="91" width="11.90625" style="167" bestFit="1" customWidth="1"/>
    <col min="92" max="92" width="18.7265625" style="167" bestFit="1" customWidth="1"/>
    <col min="93" max="93" width="7.90625" style="167" bestFit="1" customWidth="1"/>
    <col min="94" max="94" width="22" style="167" bestFit="1" customWidth="1"/>
    <col min="95" max="95" width="22.7265625" style="167" bestFit="1" customWidth="1"/>
    <col min="96" max="96" width="16.90625" style="167" bestFit="1" customWidth="1"/>
    <col min="97" max="97" width="11" style="167" bestFit="1" customWidth="1"/>
    <col min="98" max="98" width="20.7265625" style="167" bestFit="1" customWidth="1"/>
    <col min="99" max="99" width="30.36328125" style="167" bestFit="1" customWidth="1"/>
    <col min="100" max="100" width="30.08984375" style="167" bestFit="1" customWidth="1"/>
    <col min="101" max="101" width="16.08984375" style="167" bestFit="1" customWidth="1"/>
  </cols>
  <sheetData>
    <row r="1" spans="1:101">
      <c r="A1" t="s">
        <v>6</v>
      </c>
      <c r="B1" t="s">
        <v>194</v>
      </c>
      <c r="C1" t="s">
        <v>195</v>
      </c>
      <c r="D1" t="s">
        <v>196</v>
      </c>
      <c r="E1" t="s">
        <v>197</v>
      </c>
      <c r="F1" t="s">
        <v>198</v>
      </c>
      <c r="G1" t="s">
        <v>199</v>
      </c>
      <c r="H1" t="s">
        <v>200</v>
      </c>
      <c r="I1" t="s">
        <v>201</v>
      </c>
      <c r="J1" t="s">
        <v>202</v>
      </c>
      <c r="K1" t="s">
        <v>203</v>
      </c>
      <c r="L1" t="s">
        <v>204</v>
      </c>
      <c r="M1" t="s">
        <v>205</v>
      </c>
      <c r="N1" t="s">
        <v>206</v>
      </c>
      <c r="O1" t="s">
        <v>207</v>
      </c>
      <c r="P1" t="s">
        <v>208</v>
      </c>
      <c r="Q1" t="s">
        <v>209</v>
      </c>
      <c r="R1" t="s">
        <v>210</v>
      </c>
      <c r="S1" t="s">
        <v>211</v>
      </c>
      <c r="T1" t="s">
        <v>212</v>
      </c>
      <c r="U1" t="s">
        <v>213</v>
      </c>
      <c r="V1" t="s">
        <v>214</v>
      </c>
      <c r="W1" t="s">
        <v>215</v>
      </c>
      <c r="X1" t="s">
        <v>216</v>
      </c>
      <c r="Y1" t="s">
        <v>217</v>
      </c>
      <c r="Z1" t="s">
        <v>218</v>
      </c>
      <c r="AA1" t="s">
        <v>219</v>
      </c>
      <c r="AB1" t="s">
        <v>220</v>
      </c>
      <c r="AC1" t="s">
        <v>221</v>
      </c>
      <c r="AD1" t="s">
        <v>222</v>
      </c>
      <c r="AE1" t="s">
        <v>223</v>
      </c>
      <c r="AF1" t="s">
        <v>224</v>
      </c>
      <c r="AG1" t="s">
        <v>225</v>
      </c>
      <c r="AH1" t="s">
        <v>226</v>
      </c>
      <c r="AI1" t="s">
        <v>227</v>
      </c>
      <c r="AJ1" t="s">
        <v>228</v>
      </c>
      <c r="AK1" t="s">
        <v>229</v>
      </c>
      <c r="AL1" t="s">
        <v>230</v>
      </c>
      <c r="AM1" t="s">
        <v>231</v>
      </c>
      <c r="AN1" t="s">
        <v>232</v>
      </c>
      <c r="AO1" t="s">
        <v>233</v>
      </c>
      <c r="AP1" t="s">
        <v>234</v>
      </c>
      <c r="AQ1" t="s">
        <v>235</v>
      </c>
      <c r="AR1" t="s">
        <v>236</v>
      </c>
      <c r="AS1" t="s">
        <v>237</v>
      </c>
      <c r="AT1" t="s">
        <v>238</v>
      </c>
      <c r="AU1" t="s">
        <v>239</v>
      </c>
      <c r="AV1" t="s">
        <v>240</v>
      </c>
      <c r="AW1" t="s">
        <v>241</v>
      </c>
      <c r="AX1" t="s">
        <v>242</v>
      </c>
      <c r="AY1" t="s">
        <v>243</v>
      </c>
      <c r="AZ1" t="s">
        <v>244</v>
      </c>
      <c r="BA1" t="s">
        <v>245</v>
      </c>
      <c r="BB1" t="s">
        <v>246</v>
      </c>
      <c r="BC1" t="s">
        <v>247</v>
      </c>
      <c r="BD1" t="s">
        <v>248</v>
      </c>
      <c r="BE1" t="s">
        <v>249</v>
      </c>
      <c r="BF1" t="s">
        <v>250</v>
      </c>
      <c r="BG1" t="s">
        <v>251</v>
      </c>
      <c r="BH1" t="s">
        <v>252</v>
      </c>
      <c r="BI1" t="s">
        <v>253</v>
      </c>
      <c r="BJ1" t="s">
        <v>254</v>
      </c>
      <c r="BK1" t="s">
        <v>255</v>
      </c>
      <c r="BL1" t="s">
        <v>256</v>
      </c>
      <c r="BM1" t="s">
        <v>257</v>
      </c>
      <c r="BN1" t="s">
        <v>258</v>
      </c>
      <c r="BO1" t="s">
        <v>259</v>
      </c>
      <c r="BP1" t="s">
        <v>260</v>
      </c>
      <c r="BQ1" t="s">
        <v>261</v>
      </c>
      <c r="BR1" t="s">
        <v>262</v>
      </c>
      <c r="BS1" t="s">
        <v>263</v>
      </c>
      <c r="BT1" t="s">
        <v>264</v>
      </c>
      <c r="BU1" t="s">
        <v>265</v>
      </c>
      <c r="BV1" t="s">
        <v>266</v>
      </c>
      <c r="BW1" t="s">
        <v>267</v>
      </c>
      <c r="BX1" t="s">
        <v>268</v>
      </c>
      <c r="BY1" t="s">
        <v>269</v>
      </c>
      <c r="BZ1" t="s">
        <v>270</v>
      </c>
      <c r="CA1" t="s">
        <v>271</v>
      </c>
      <c r="CB1" t="s">
        <v>272</v>
      </c>
      <c r="CC1" t="s">
        <v>273</v>
      </c>
      <c r="CD1" t="s">
        <v>274</v>
      </c>
      <c r="CE1" t="s">
        <v>275</v>
      </c>
      <c r="CF1" t="s">
        <v>276</v>
      </c>
      <c r="CG1" t="s">
        <v>277</v>
      </c>
      <c r="CH1" t="s">
        <v>278</v>
      </c>
      <c r="CI1" t="s">
        <v>279</v>
      </c>
      <c r="CJ1" t="s">
        <v>280</v>
      </c>
      <c r="CK1" t="s">
        <v>281</v>
      </c>
      <c r="CL1" t="s">
        <v>282</v>
      </c>
      <c r="CM1" t="s">
        <v>283</v>
      </c>
      <c r="CN1" t="s">
        <v>284</v>
      </c>
      <c r="CO1" t="s">
        <v>285</v>
      </c>
      <c r="CP1" t="s">
        <v>286</v>
      </c>
      <c r="CQ1" t="s">
        <v>287</v>
      </c>
      <c r="CR1" t="s">
        <v>288</v>
      </c>
      <c r="CS1" t="s">
        <v>289</v>
      </c>
      <c r="CT1" t="s">
        <v>290</v>
      </c>
      <c r="CU1" t="s">
        <v>291</v>
      </c>
      <c r="CV1" t="s">
        <v>292</v>
      </c>
      <c r="CW1" t="s">
        <v>293</v>
      </c>
    </row>
    <row r="2" spans="1:101">
      <c r="A2">
        <f>+BS!B4</f>
        <v>0</v>
      </c>
      <c r="B2" t="str">
        <f>+BS!B3</f>
        <v>0306612351</v>
      </c>
      <c r="C2" t="str">
        <f>+BS!G21</f>
        <v>2023/12</v>
      </c>
      <c r="D2" t="str">
        <f>+BS!B2</f>
        <v>ABC Private Limited</v>
      </c>
      <c r="E2" t="str">
        <f>+BS!B7</f>
        <v>CNY</v>
      </c>
      <c r="F2">
        <f>IF(BS!B8="Millions",2,IF(BS!B8="Billions",3,1))</f>
        <v>1</v>
      </c>
      <c r="G2" s="166">
        <f>1/74.5</f>
        <v>1.3422818791946308E-2</v>
      </c>
      <c r="H2">
        <f>+BS!G22</f>
        <v>12</v>
      </c>
      <c r="I2" s="164">
        <f>+PL!M6</f>
        <v>1458.5240000000001</v>
      </c>
      <c r="J2">
        <f>+PL!M7</f>
        <v>-0.96353690000000003</v>
      </c>
      <c r="K2" s="164">
        <f>+PL!M8</f>
        <v>5000</v>
      </c>
      <c r="L2">
        <f>+PL!M9</f>
        <v>-3541.4759999999997</v>
      </c>
      <c r="M2" s="164">
        <f>+PL!M10</f>
        <v>0</v>
      </c>
      <c r="N2" s="164">
        <f>+PL!M11</f>
        <v>0</v>
      </c>
      <c r="O2" s="164">
        <f>+PL!M12</f>
        <v>0</v>
      </c>
      <c r="P2">
        <f>+PL!M13</f>
        <v>-3541.4759999999997</v>
      </c>
      <c r="Q2" s="164">
        <f>+PL!M14</f>
        <v>0</v>
      </c>
      <c r="R2" s="164">
        <f>+PL!M15</f>
        <v>0</v>
      </c>
      <c r="S2" s="164" t="e">
        <f>+PL!M16</f>
        <v>#REF!</v>
      </c>
      <c r="T2" s="198">
        <f>+PL!M17</f>
        <v>0</v>
      </c>
      <c r="U2" t="e">
        <f>+PL!M18</f>
        <v>#REF!</v>
      </c>
      <c r="V2" s="164">
        <f>+PL!M19</f>
        <v>0</v>
      </c>
      <c r="W2" s="164">
        <f>+PL!M20</f>
        <v>0</v>
      </c>
      <c r="X2" s="164">
        <f>+PL!M21</f>
        <v>0</v>
      </c>
      <c r="Y2" s="164">
        <f>+PL!M22</f>
        <v>0</v>
      </c>
      <c r="Z2" t="e">
        <f>+PL!M23</f>
        <v>#REF!</v>
      </c>
      <c r="AA2" t="e">
        <f>+PL!M24</f>
        <v>#REF!</v>
      </c>
      <c r="AB2" s="164" t="e">
        <f>+PL!M25</f>
        <v>#REF!</v>
      </c>
      <c r="AC2" t="e">
        <f>+CF!M6</f>
        <v>#REF!</v>
      </c>
      <c r="AD2" t="e">
        <f>+CF!M7</f>
        <v>#REF!</v>
      </c>
      <c r="AE2">
        <f>+CF!M8</f>
        <v>0</v>
      </c>
      <c r="AF2">
        <f>+CF!M9</f>
        <v>0</v>
      </c>
      <c r="AG2">
        <f>+CF!M10</f>
        <v>0</v>
      </c>
      <c r="AH2" t="e">
        <f>+CF!M11</f>
        <v>#REF!</v>
      </c>
      <c r="AI2" t="e">
        <f>+CF!M12</f>
        <v>#REF!</v>
      </c>
      <c r="AJ2">
        <f>+CF!M13</f>
        <v>0</v>
      </c>
      <c r="AK2">
        <f>+CF!$M14</f>
        <v>0</v>
      </c>
      <c r="AL2">
        <f>+CF!$M15</f>
        <v>0</v>
      </c>
      <c r="AM2">
        <f>+CF!$M16</f>
        <v>0</v>
      </c>
      <c r="AN2">
        <f>+CF!$M17</f>
        <v>0</v>
      </c>
      <c r="AO2">
        <f>+CF!$M18</f>
        <v>0</v>
      </c>
      <c r="AP2">
        <f>+CF!$M19</f>
        <v>0</v>
      </c>
      <c r="AQ2">
        <f>+CF!$M20</f>
        <v>0</v>
      </c>
      <c r="AR2">
        <f>+CF!$M21</f>
        <v>0</v>
      </c>
      <c r="AS2">
        <f>+CF!$M22</f>
        <v>0</v>
      </c>
      <c r="AT2">
        <f>+CF!$M23</f>
        <v>0</v>
      </c>
      <c r="AU2">
        <f>+CF!$M24</f>
        <v>0</v>
      </c>
      <c r="AV2">
        <f>+CF!$M25</f>
        <v>0</v>
      </c>
      <c r="AW2" t="e">
        <f>+CF!$M26</f>
        <v>#REF!</v>
      </c>
      <c r="AX2" t="e">
        <f>+CF!$M27</f>
        <v>#REF!</v>
      </c>
      <c r="AY2">
        <f>+CF!$M28</f>
        <v>0</v>
      </c>
      <c r="AZ2">
        <f>+CF!$M29</f>
        <v>0</v>
      </c>
      <c r="BA2">
        <f>+BS!$S23</f>
        <v>0</v>
      </c>
      <c r="BB2">
        <f>+BS!$S24</f>
        <v>0</v>
      </c>
      <c r="BC2">
        <f>+BS!$S25</f>
        <v>0</v>
      </c>
      <c r="BD2">
        <f>+BS!$S26</f>
        <v>0</v>
      </c>
      <c r="BE2">
        <f>+BS!$S28</f>
        <v>0</v>
      </c>
      <c r="BF2">
        <f>+BS!$S29</f>
        <v>0</v>
      </c>
      <c r="BG2" t="e">
        <f>+BS!$S30</f>
        <v>#REF!</v>
      </c>
      <c r="BH2" t="e">
        <f>+BS!$S31</f>
        <v>#REF!</v>
      </c>
      <c r="BI2">
        <f>+BS!$S32</f>
        <v>0</v>
      </c>
      <c r="BJ2">
        <f>+BS!$S33</f>
        <v>0</v>
      </c>
      <c r="BK2" t="e">
        <f>+BS!$S34</f>
        <v>#REF!</v>
      </c>
      <c r="BL2">
        <f>+BS!$S35</f>
        <v>0</v>
      </c>
      <c r="BM2">
        <f>+BS!$S36</f>
        <v>0</v>
      </c>
      <c r="BN2">
        <f>+BS!$S38</f>
        <v>0</v>
      </c>
      <c r="BO2">
        <f>+BS!$S39</f>
        <v>0</v>
      </c>
      <c r="BP2">
        <f>+BS!$S41</f>
        <v>0</v>
      </c>
      <c r="BQ2">
        <f>+BS!$S42</f>
        <v>0</v>
      </c>
      <c r="BR2" t="e">
        <f>+BS!$S43</f>
        <v>#REF!</v>
      </c>
      <c r="BS2" t="e">
        <f>+BS!$S44</f>
        <v>#REF!</v>
      </c>
      <c r="BT2">
        <f>+BS!$S50</f>
        <v>0</v>
      </c>
      <c r="BU2">
        <f>+BS!$S51</f>
        <v>0</v>
      </c>
      <c r="BV2">
        <f>+BS!$S52</f>
        <v>0</v>
      </c>
      <c r="BW2">
        <f>+BS!$S53</f>
        <v>0</v>
      </c>
      <c r="BX2">
        <f>+BS!$S54</f>
        <v>0</v>
      </c>
      <c r="BY2">
        <f>+BS!$S55</f>
        <v>0</v>
      </c>
      <c r="BZ2">
        <f>+BS!$S56</f>
        <v>0</v>
      </c>
      <c r="CA2">
        <f>+BS!$S57</f>
        <v>0</v>
      </c>
      <c r="CB2">
        <f>+BS!$S59</f>
        <v>0</v>
      </c>
      <c r="CC2">
        <f>+BS!$S60</f>
        <v>0</v>
      </c>
      <c r="CD2">
        <f>+BS!$S61</f>
        <v>0</v>
      </c>
      <c r="CE2">
        <f>+BS!$S62</f>
        <v>0</v>
      </c>
      <c r="CF2">
        <f>+BS!$S63</f>
        <v>0</v>
      </c>
      <c r="CG2">
        <f>+BS!$S64</f>
        <v>0</v>
      </c>
      <c r="CH2">
        <f>+BS!$S65</f>
        <v>0</v>
      </c>
      <c r="CI2">
        <f>+BS!$S66</f>
        <v>0</v>
      </c>
      <c r="CJ2">
        <f>+BS!$S67</f>
        <v>0</v>
      </c>
      <c r="CK2">
        <f>+BS!$S69</f>
        <v>0</v>
      </c>
      <c r="CL2">
        <f>+BS!$S70</f>
        <v>0</v>
      </c>
      <c r="CM2">
        <f>+BS!$S71</f>
        <v>0</v>
      </c>
      <c r="CN2">
        <f>+BS!$S72</f>
        <v>0</v>
      </c>
      <c r="CO2">
        <f>+BS!$S73</f>
        <v>0</v>
      </c>
      <c r="CP2">
        <f>+BS!$S74</f>
        <v>0</v>
      </c>
      <c r="CQ2">
        <f>+BS!$S76</f>
        <v>0</v>
      </c>
      <c r="CR2">
        <f>+BS!$S82</f>
        <v>0</v>
      </c>
      <c r="CS2">
        <f>+BS!$S83</f>
        <v>0</v>
      </c>
      <c r="CT2">
        <f>+BS!$S84</f>
        <v>0</v>
      </c>
      <c r="CU2">
        <f>+BS!$S85</f>
        <v>0</v>
      </c>
      <c r="CV2" t="e">
        <f>+BS!$S86</f>
        <v>#DIV/0!</v>
      </c>
      <c r="CW2" t="e">
        <f>+BS!$S87</f>
        <v>#DIV/0!</v>
      </c>
    </row>
    <row r="3" spans="1:101">
      <c r="G3" s="165" t="s">
        <v>294</v>
      </c>
    </row>
    <row r="4" spans="1:101">
      <c r="G4" s="165" t="s">
        <v>295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75"/>
  <sheetViews>
    <sheetView showGridLines="0" topLeftCell="A10" zoomScaleNormal="100" workbookViewId="0">
      <selection activeCell="C46" sqref="C46"/>
    </sheetView>
  </sheetViews>
  <sheetFormatPr defaultColWidth="9" defaultRowHeight="13"/>
  <cols>
    <col min="1" max="1" width="3.453125" customWidth="1"/>
    <col min="2" max="2" width="43" style="224" customWidth="1"/>
    <col min="3" max="3" width="37.6328125" style="224" customWidth="1"/>
  </cols>
  <sheetData>
    <row r="1" spans="2:4" hidden="1"/>
    <row r="2" spans="2:4" hidden="1">
      <c r="B2" s="223" t="s">
        <v>540</v>
      </c>
      <c r="C2" s="245" t="s">
        <v>616</v>
      </c>
      <c r="D2" t="s">
        <v>541</v>
      </c>
    </row>
    <row r="3" spans="2:4" hidden="1">
      <c r="B3" s="223" t="str">
        <f>IF(C2="TDA","Customer Categorisation as per TDA",IF(C2="","","Proceed to Rating Slip"))</f>
        <v>Proceed to Rating Slip</v>
      </c>
      <c r="C3" s="245" t="s">
        <v>512</v>
      </c>
      <c r="D3" t="s">
        <v>539</v>
      </c>
    </row>
    <row r="4" spans="2:4" hidden="1">
      <c r="B4" s="223" t="str">
        <f>IF(B3="Proceed to Rating Slip","","Parent Rating")</f>
        <v/>
      </c>
      <c r="C4" s="245"/>
      <c r="D4" t="s">
        <v>542</v>
      </c>
    </row>
    <row r="5" spans="2:4" hidden="1">
      <c r="B5" s="223" t="str">
        <f>IF(B4="","","Final Rating of the Customer")</f>
        <v/>
      </c>
      <c r="C5" s="245"/>
      <c r="D5" t="s">
        <v>543</v>
      </c>
    </row>
    <row r="6" spans="2:4" ht="31.5" hidden="1" customHeight="1">
      <c r="B6" s="223" t="str">
        <f>IF(B5="","","Full Guarantee provided by Parent (reference TDA Sheet)")</f>
        <v/>
      </c>
      <c r="C6" s="245"/>
      <c r="D6" t="s">
        <v>544</v>
      </c>
    </row>
    <row r="8" spans="2:4" ht="13.5" thickBot="1"/>
    <row r="9" spans="2:4" ht="18.75" customHeight="1" thickBot="1">
      <c r="B9" s="834" t="s">
        <v>545</v>
      </c>
      <c r="C9" s="835"/>
      <c r="D9" s="225" t="s">
        <v>546</v>
      </c>
    </row>
    <row r="10" spans="2:4" ht="13.5" thickBot="1">
      <c r="B10" s="226"/>
      <c r="C10" s="227"/>
      <c r="D10" s="228"/>
    </row>
    <row r="11" spans="2:4" ht="27.75" customHeight="1" thickBot="1">
      <c r="B11" s="836" t="s">
        <v>547</v>
      </c>
      <c r="C11" s="837"/>
      <c r="D11" s="228" t="s">
        <v>548</v>
      </c>
    </row>
    <row r="12" spans="2:4" ht="13.5" thickBot="1">
      <c r="B12" s="226"/>
      <c r="C12" s="229"/>
      <c r="D12" s="228"/>
    </row>
    <row r="13" spans="2:4" ht="13.5" thickBot="1">
      <c r="B13" s="230" t="s">
        <v>549</v>
      </c>
      <c r="C13" s="246" t="s">
        <v>550</v>
      </c>
      <c r="D13" s="228" t="s">
        <v>551</v>
      </c>
    </row>
    <row r="14" spans="2:4" ht="13.5" thickBot="1">
      <c r="B14" s="226"/>
      <c r="C14" s="229"/>
      <c r="D14" s="228"/>
    </row>
    <row r="15" spans="2:4">
      <c r="B15" s="231" t="s">
        <v>552</v>
      </c>
      <c r="C15" s="232"/>
      <c r="D15" s="228"/>
    </row>
    <row r="16" spans="2:4" ht="26">
      <c r="B16" s="233" t="s">
        <v>553</v>
      </c>
      <c r="C16" s="247"/>
      <c r="D16" s="228" t="s">
        <v>554</v>
      </c>
    </row>
    <row r="17" spans="2:4" ht="21" customHeight="1">
      <c r="B17" s="233" t="s">
        <v>555</v>
      </c>
      <c r="C17" s="247" t="s">
        <v>556</v>
      </c>
      <c r="D17" s="228" t="s">
        <v>557</v>
      </c>
    </row>
    <row r="18" spans="2:4" ht="27" customHeight="1">
      <c r="B18" s="233" t="s">
        <v>558</v>
      </c>
      <c r="C18" s="247" t="s">
        <v>512</v>
      </c>
      <c r="D18" s="228" t="s">
        <v>559</v>
      </c>
    </row>
    <row r="19" spans="2:4" ht="35.25" customHeight="1">
      <c r="B19" s="234" t="s">
        <v>560</v>
      </c>
      <c r="C19" s="247" t="s">
        <v>614</v>
      </c>
      <c r="D19" s="228" t="s">
        <v>561</v>
      </c>
    </row>
    <row r="20" spans="2:4" ht="28.5" customHeight="1" thickBot="1">
      <c r="B20" s="235" t="s">
        <v>562</v>
      </c>
      <c r="C20" s="248"/>
      <c r="D20" s="228" t="s">
        <v>563</v>
      </c>
    </row>
    <row r="21" spans="2:4" ht="16.5" customHeight="1">
      <c r="B21" s="231" t="s">
        <v>564</v>
      </c>
      <c r="C21" s="228"/>
      <c r="D21" s="228"/>
    </row>
    <row r="22" spans="2:4">
      <c r="B22" s="233" t="s">
        <v>565</v>
      </c>
      <c r="C22" s="249"/>
      <c r="D22" s="228" t="s">
        <v>566</v>
      </c>
    </row>
    <row r="23" spans="2:4">
      <c r="B23" s="233" t="s">
        <v>567</v>
      </c>
      <c r="C23" s="252"/>
      <c r="D23" s="228" t="s">
        <v>568</v>
      </c>
    </row>
    <row r="24" spans="2:4" ht="13.5" thickBot="1">
      <c r="B24" s="235"/>
      <c r="C24" s="236"/>
      <c r="D24" s="228"/>
    </row>
    <row r="25" spans="2:4" ht="39">
      <c r="B25" s="231" t="s">
        <v>569</v>
      </c>
      <c r="C25" s="250" t="s">
        <v>617</v>
      </c>
      <c r="D25" s="228" t="s">
        <v>570</v>
      </c>
    </row>
    <row r="26" spans="2:4">
      <c r="B26" s="237" t="s">
        <v>571</v>
      </c>
      <c r="C26" s="251"/>
      <c r="D26" s="228" t="s">
        <v>572</v>
      </c>
    </row>
    <row r="27" spans="2:4">
      <c r="B27" s="234" t="s">
        <v>573</v>
      </c>
      <c r="C27" s="252"/>
      <c r="D27" s="228" t="s">
        <v>574</v>
      </c>
    </row>
    <row r="28" spans="2:4">
      <c r="B28" s="838" t="s">
        <v>575</v>
      </c>
      <c r="C28" s="839"/>
      <c r="D28" s="228" t="s">
        <v>576</v>
      </c>
    </row>
    <row r="29" spans="2:4">
      <c r="B29" s="838"/>
      <c r="C29" s="839"/>
      <c r="D29" s="228"/>
    </row>
    <row r="30" spans="2:4">
      <c r="B30" s="838"/>
      <c r="C30" s="839"/>
      <c r="D30" s="228"/>
    </row>
    <row r="31" spans="2:4" ht="13.5" thickBot="1">
      <c r="B31" s="235"/>
      <c r="C31" s="236"/>
      <c r="D31" s="228"/>
    </row>
    <row r="32" spans="2:4">
      <c r="B32" s="231" t="s">
        <v>577</v>
      </c>
      <c r="C32" s="238"/>
      <c r="D32" s="228"/>
    </row>
    <row r="33" spans="2:4">
      <c r="B33" s="234" t="s">
        <v>578</v>
      </c>
      <c r="C33" s="249" t="s">
        <v>615</v>
      </c>
      <c r="D33" s="228" t="s">
        <v>579</v>
      </c>
    </row>
    <row r="34" spans="2:4" ht="26">
      <c r="B34" s="234" t="s">
        <v>580</v>
      </c>
      <c r="C34" s="239"/>
      <c r="D34" s="228"/>
    </row>
    <row r="35" spans="2:4" ht="13.5" thickBot="1">
      <c r="B35" s="235"/>
      <c r="C35" s="240"/>
      <c r="D35" s="228"/>
    </row>
    <row r="36" spans="2:4" ht="24" customHeight="1">
      <c r="B36" s="231" t="s">
        <v>581</v>
      </c>
      <c r="C36" s="238"/>
      <c r="D36" s="228"/>
    </row>
    <row r="37" spans="2:4" ht="24" customHeight="1">
      <c r="B37" s="234" t="s">
        <v>582</v>
      </c>
      <c r="C37" s="249"/>
      <c r="D37" s="228" t="s">
        <v>583</v>
      </c>
    </row>
    <row r="38" spans="2:4" ht="24" customHeight="1">
      <c r="B38" s="234" t="s">
        <v>584</v>
      </c>
      <c r="C38" s="252"/>
      <c r="D38" s="228" t="s">
        <v>585</v>
      </c>
    </row>
    <row r="39" spans="2:4">
      <c r="B39" s="234" t="s">
        <v>586</v>
      </c>
      <c r="C39" s="253"/>
      <c r="D39" s="228" t="s">
        <v>587</v>
      </c>
    </row>
    <row r="40" spans="2:4" ht="13.5" thickBot="1">
      <c r="B40" s="241" t="s">
        <v>588</v>
      </c>
      <c r="C40" s="254" t="s">
        <v>588</v>
      </c>
      <c r="D40" s="228" t="s">
        <v>589</v>
      </c>
    </row>
    <row r="41" spans="2:4" ht="24" customHeight="1">
      <c r="B41" s="231" t="s">
        <v>590</v>
      </c>
      <c r="C41" s="238"/>
      <c r="D41" s="228"/>
    </row>
    <row r="42" spans="2:4" ht="24" customHeight="1">
      <c r="B42" s="234" t="s">
        <v>591</v>
      </c>
      <c r="C42" s="255">
        <v>45107</v>
      </c>
      <c r="D42" s="228" t="s">
        <v>592</v>
      </c>
    </row>
    <row r="43" spans="2:4" ht="24" customHeight="1">
      <c r="B43" s="234" t="s">
        <v>13</v>
      </c>
      <c r="C43" s="256"/>
      <c r="D43" s="228" t="s">
        <v>594</v>
      </c>
    </row>
    <row r="44" spans="2:4" ht="24" customHeight="1">
      <c r="B44" s="234" t="s">
        <v>593</v>
      </c>
      <c r="C44" s="257"/>
      <c r="D44" s="228" t="s">
        <v>597</v>
      </c>
    </row>
    <row r="45" spans="2:4" ht="24" customHeight="1">
      <c r="B45" s="234" t="s">
        <v>595</v>
      </c>
      <c r="C45" s="256" t="s">
        <v>596</v>
      </c>
      <c r="D45" s="228" t="s">
        <v>600</v>
      </c>
    </row>
    <row r="46" spans="2:4">
      <c r="B46" s="234" t="s">
        <v>598</v>
      </c>
      <c r="C46" s="256" t="s">
        <v>599</v>
      </c>
      <c r="D46" s="242" t="s">
        <v>994</v>
      </c>
    </row>
    <row r="47" spans="2:4">
      <c r="B47" s="840" t="s">
        <v>601</v>
      </c>
      <c r="C47" s="841"/>
      <c r="D47" s="242" t="s">
        <v>993</v>
      </c>
    </row>
    <row r="63" spans="3:8">
      <c r="C63" s="243" t="s">
        <v>602</v>
      </c>
    </row>
    <row r="64" spans="3:8">
      <c r="C64" s="243" t="s">
        <v>599</v>
      </c>
      <c r="H64" s="244"/>
    </row>
    <row r="65" spans="3:8">
      <c r="C65" s="243" t="s">
        <v>603</v>
      </c>
    </row>
    <row r="66" spans="3:8">
      <c r="C66" s="243" t="s">
        <v>604</v>
      </c>
    </row>
    <row r="67" spans="3:8">
      <c r="C67" s="243" t="s">
        <v>605</v>
      </c>
    </row>
    <row r="68" spans="3:8">
      <c r="C68" s="243" t="s">
        <v>606</v>
      </c>
      <c r="H68" s="244"/>
    </row>
    <row r="69" spans="3:8">
      <c r="C69" s="243" t="s">
        <v>607</v>
      </c>
    </row>
    <row r="70" spans="3:8">
      <c r="C70" s="243" t="s">
        <v>608</v>
      </c>
    </row>
    <row r="71" spans="3:8">
      <c r="C71" s="243" t="s">
        <v>609</v>
      </c>
    </row>
    <row r="72" spans="3:8">
      <c r="C72" s="243" t="s">
        <v>610</v>
      </c>
    </row>
    <row r="73" spans="3:8">
      <c r="C73" s="243" t="s">
        <v>611</v>
      </c>
    </row>
    <row r="74" spans="3:8">
      <c r="C74" s="243" t="s">
        <v>612</v>
      </c>
    </row>
    <row r="75" spans="3:8">
      <c r="C75" s="243" t="s">
        <v>613</v>
      </c>
    </row>
  </sheetData>
  <dataConsolidate/>
  <mergeCells count="5">
    <mergeCell ref="B9:C9"/>
    <mergeCell ref="B11:C11"/>
    <mergeCell ref="B28:B30"/>
    <mergeCell ref="C28:C30"/>
    <mergeCell ref="B47:C47"/>
  </mergeCells>
  <dataValidations count="14">
    <dataValidation type="list" allowBlank="1" showInputMessage="1" showErrorMessage="1" sqref="C25" xr:uid="{00000000-0002-0000-0700-000000000000}">
      <formula1>"No Adjustment,Parent Customer"</formula1>
    </dataValidation>
    <dataValidation type="list" allowBlank="1" showInputMessage="1" showErrorMessage="1" sqref="C26" xr:uid="{00000000-0002-0000-0700-000001000000}">
      <formula1>"B2 or higher, C3 or higher, No SEC Report"</formula1>
    </dataValidation>
    <dataValidation type="list" allowBlank="1" showInputMessage="1" showErrorMessage="1" sqref="C6" xr:uid="{00000000-0002-0000-0700-000002000000}">
      <formula1>"Yes,No"</formula1>
    </dataValidation>
    <dataValidation type="list" allowBlank="1" showInputMessage="1" showErrorMessage="1" sqref="C4:C5" xr:uid="{00000000-0002-0000-0700-000003000000}">
      <formula1>"A1,A2,A3,B1,B2,C1,C2,C3,D1,D2,D3,E1,E2"</formula1>
    </dataValidation>
    <dataValidation type="list" allowBlank="1" showInputMessage="1" showErrorMessage="1" sqref="C3" xr:uid="{00000000-0002-0000-0700-000004000000}">
      <formula1>"Ordinary, Special Attention"</formula1>
    </dataValidation>
    <dataValidation type="list" allowBlank="1" showInputMessage="1" showErrorMessage="1" sqref="C2" xr:uid="{00000000-0002-0000-0700-000005000000}">
      <formula1>"No Parent Support (Standalone Basis), TDA, BUA"</formula1>
    </dataValidation>
    <dataValidation type="list" allowBlank="1" showInputMessage="1" showErrorMessage="1" sqref="C33" xr:uid="{00000000-0002-0000-0700-000006000000}">
      <formula1>"zz_INDIA_Country,zz_JAPAN_Country,zz_U.S.A._Country,zz_AUSTRALIA_Country"</formula1>
    </dataValidation>
    <dataValidation type="list" allowBlank="1" showInputMessage="1" showErrorMessage="1" sqref="C37" xr:uid="{00000000-0002-0000-0700-000007000000}">
      <formula1>"150,180,190"</formula1>
    </dataValidation>
    <dataValidation type="date" allowBlank="1" showInputMessage="1" showErrorMessage="1" sqref="C42" xr:uid="{00000000-0002-0000-0700-000008000000}">
      <formula1>44469</formula1>
      <formula2>45657</formula2>
    </dataValidation>
    <dataValidation type="list" allowBlank="1" showInputMessage="1" showErrorMessage="1" sqref="C18" xr:uid="{00000000-0002-0000-0700-000009000000}">
      <formula1>"Ordinary, Customer with Special Attention(I), Customer with Special Attention(II), Unrecoverable Customer, Insolvent Customer"</formula1>
    </dataValidation>
    <dataValidation type="list" allowBlank="1" showInputMessage="1" showErrorMessage="1" sqref="C19" xr:uid="{00000000-0002-0000-0700-00000A000000}">
      <formula1>"Applied,Not Applied"</formula1>
    </dataValidation>
    <dataValidation type="list" allowBlank="1" showInputMessage="1" showErrorMessage="1" sqref="C46" xr:uid="{00000000-0002-0000-0700-00000B000000}">
      <formula1>$C$63:$C$75</formula1>
    </dataValidation>
    <dataValidation type="list" allowBlank="1" showInputMessage="1" showErrorMessage="1" sqref="C45" xr:uid="{00000000-0002-0000-0700-00000C000000}">
      <formula1>"Regular Review (Annual Account Settlement), Regular Review (Interim Account Settlement), Special Review, HO Instruction, New Customer, Others"</formula1>
    </dataValidation>
    <dataValidation type="list" allowBlank="1" showInputMessage="1" showErrorMessage="1" sqref="C27 C23 C38" xr:uid="{00000000-0002-0000-0700-00000D000000}">
      <formula1>"-9,-8,-7,-6,-5,-4,-3,-2,-1,0,+1,+2,+3,+4,+5,+6,+7,+8,+9"</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O36"/>
  <sheetViews>
    <sheetView showGridLines="0" topLeftCell="A4" workbookViewId="0">
      <selection activeCell="N25" sqref="N25"/>
    </sheetView>
  </sheetViews>
  <sheetFormatPr defaultRowHeight="13"/>
  <cols>
    <col min="2" max="2" width="33.08984375" style="167" customWidth="1"/>
    <col min="3" max="9" width="11.08984375" style="167" customWidth="1"/>
  </cols>
  <sheetData>
    <row r="3" spans="2:11" ht="15" customHeight="1">
      <c r="B3" s="148" t="s">
        <v>296</v>
      </c>
      <c r="C3" s="149" t="str">
        <f>PL!K4</f>
        <v>2021/12</v>
      </c>
      <c r="D3" s="149" t="str">
        <f>PL!L4</f>
        <v>2022/12</v>
      </c>
      <c r="E3" s="149" t="str">
        <f>PL!M4</f>
        <v>2023/12</v>
      </c>
      <c r="F3" s="149" t="s">
        <v>297</v>
      </c>
      <c r="G3" s="149" t="s">
        <v>298</v>
      </c>
      <c r="H3" s="149" t="s">
        <v>299</v>
      </c>
      <c r="I3" s="149" t="s">
        <v>297</v>
      </c>
    </row>
    <row r="4" spans="2:11" ht="14.25" customHeight="1">
      <c r="B4" s="163" t="s">
        <v>300</v>
      </c>
      <c r="C4" s="152">
        <f>PL!K6</f>
        <v>5000</v>
      </c>
      <c r="D4" s="152">
        <f>PL!L6</f>
        <v>40000</v>
      </c>
      <c r="E4" s="152">
        <f>PL!M6</f>
        <v>1458.5240000000001</v>
      </c>
      <c r="F4" s="199">
        <f>+E4/D4-1</f>
        <v>-0.96353690000000003</v>
      </c>
      <c r="G4" s="152"/>
      <c r="H4" s="152"/>
      <c r="I4" s="199" t="e">
        <f>+H4/G4-1</f>
        <v>#DIV/0!</v>
      </c>
    </row>
    <row r="5" spans="2:11" ht="15" customHeight="1">
      <c r="B5" s="150" t="s">
        <v>301</v>
      </c>
      <c r="C5" s="151" t="e">
        <f>PL!K24</f>
        <v>#REF!</v>
      </c>
      <c r="D5" s="151" t="e">
        <f>PL!L24</f>
        <v>#REF!</v>
      </c>
      <c r="E5" s="151" t="e">
        <f>PL!M24</f>
        <v>#REF!</v>
      </c>
      <c r="F5" s="199" t="e">
        <f>+E5/D5-1</f>
        <v>#REF!</v>
      </c>
      <c r="G5" s="151"/>
      <c r="H5" s="151"/>
      <c r="I5" s="199" t="e">
        <f>+H5/G5-1</f>
        <v>#DIV/0!</v>
      </c>
      <c r="K5" t="e">
        <f>D5/D10</f>
        <v>#REF!</v>
      </c>
    </row>
    <row r="6" spans="2:11" ht="15" customHeight="1">
      <c r="B6" s="150" t="s">
        <v>302</v>
      </c>
      <c r="C6" s="157" t="e">
        <f>C5/C4</f>
        <v>#REF!</v>
      </c>
      <c r="D6" s="157" t="e">
        <f>D5/D4</f>
        <v>#REF!</v>
      </c>
      <c r="E6" s="157" t="e">
        <f>E5/E4</f>
        <v>#REF!</v>
      </c>
      <c r="F6" s="199"/>
      <c r="G6" s="200"/>
      <c r="H6" s="200"/>
      <c r="I6" s="157" t="e">
        <f>I5/I4</f>
        <v>#DIV/0!</v>
      </c>
    </row>
    <row r="7" spans="2:11" ht="14.25" customHeight="1">
      <c r="B7" s="163" t="s">
        <v>303</v>
      </c>
      <c r="C7" s="152" t="e">
        <f>PL!K25</f>
        <v>#REF!</v>
      </c>
      <c r="D7" s="152" t="e">
        <f>PL!L25</f>
        <v>#REF!</v>
      </c>
      <c r="E7" s="152" t="e">
        <f>PL!M25</f>
        <v>#REF!</v>
      </c>
      <c r="F7" s="199" t="e">
        <f>+E7/D7-1</f>
        <v>#REF!</v>
      </c>
      <c r="G7" s="152"/>
      <c r="H7" s="152"/>
      <c r="I7" s="199" t="e">
        <f>+H7/G7-1</f>
        <v>#DIV/0!</v>
      </c>
    </row>
    <row r="8" spans="2:11" ht="15" customHeight="1">
      <c r="B8" s="150" t="s">
        <v>304</v>
      </c>
      <c r="C8" s="151">
        <f>PL!K13</f>
        <v>0</v>
      </c>
      <c r="D8" s="151">
        <f>PL!L13</f>
        <v>35000</v>
      </c>
      <c r="E8" s="151">
        <f>PL!M13</f>
        <v>-3541.4759999999997</v>
      </c>
      <c r="F8" s="199">
        <f>E8/D8-1</f>
        <v>-1.1011850285714286</v>
      </c>
      <c r="G8" s="152"/>
      <c r="H8" s="152"/>
      <c r="I8" s="199" t="e">
        <f>H8/G8-1</f>
        <v>#DIV/0!</v>
      </c>
    </row>
    <row r="9" spans="2:11" ht="15" customHeight="1">
      <c r="B9" s="150" t="s">
        <v>305</v>
      </c>
      <c r="C9" s="158">
        <f>C8/C4</f>
        <v>0</v>
      </c>
      <c r="D9" s="158">
        <f>D8/D4</f>
        <v>0.875</v>
      </c>
      <c r="E9" s="158">
        <f>E8/E4</f>
        <v>-2.42812322594623</v>
      </c>
      <c r="F9" s="199"/>
      <c r="G9" s="152"/>
      <c r="H9" s="152"/>
      <c r="I9" s="158" t="e">
        <f>I8/I4</f>
        <v>#DIV/0!</v>
      </c>
    </row>
    <row r="10" spans="2:11" ht="14.25" customHeight="1">
      <c r="B10" s="163" t="s">
        <v>306</v>
      </c>
      <c r="C10" s="152">
        <f>PL!K15</f>
        <v>0</v>
      </c>
      <c r="D10" s="152">
        <f>PL!L15</f>
        <v>0</v>
      </c>
      <c r="E10" s="152">
        <f>PL!M15</f>
        <v>0</v>
      </c>
      <c r="F10" s="199" t="e">
        <f>+E10/D10-1</f>
        <v>#DIV/0!</v>
      </c>
      <c r="G10" s="152"/>
      <c r="H10" s="152"/>
      <c r="I10" s="199" t="e">
        <f>+H10/G10-1</f>
        <v>#DIV/0!</v>
      </c>
    </row>
    <row r="11" spans="2:11" ht="15" customHeight="1">
      <c r="B11" s="150" t="s">
        <v>307</v>
      </c>
      <c r="C11" s="152" t="e">
        <f>PL!K23</f>
        <v>#REF!</v>
      </c>
      <c r="D11" s="152" t="e">
        <f>PL!L23</f>
        <v>#REF!</v>
      </c>
      <c r="E11" s="152" t="e">
        <f>PL!M23</f>
        <v>#REF!</v>
      </c>
      <c r="F11" s="199" t="e">
        <f>+E11/D11-1</f>
        <v>#REF!</v>
      </c>
      <c r="G11" s="152"/>
      <c r="H11" s="152"/>
      <c r="I11" s="199" t="e">
        <f>+H11/G11-1</f>
        <v>#DIV/0!</v>
      </c>
    </row>
    <row r="12" spans="2:11" ht="15" customHeight="1">
      <c r="B12" s="150" t="s">
        <v>308</v>
      </c>
      <c r="C12" s="157" t="e">
        <f>C11/C4</f>
        <v>#REF!</v>
      </c>
      <c r="D12" s="157" t="e">
        <f>D11/D4</f>
        <v>#REF!</v>
      </c>
      <c r="E12" s="157" t="e">
        <f>E11/E4</f>
        <v>#REF!</v>
      </c>
      <c r="F12" s="199"/>
      <c r="G12" s="200"/>
      <c r="H12" s="200"/>
      <c r="I12" s="157" t="e">
        <f>I11/I4</f>
        <v>#DIV/0!</v>
      </c>
    </row>
    <row r="15" spans="2:11" ht="15" customHeight="1">
      <c r="B15" s="148" t="s">
        <v>309</v>
      </c>
      <c r="C15" s="149" t="str">
        <f>+C3</f>
        <v>2021/12</v>
      </c>
      <c r="D15" s="149" t="str">
        <f>+D3</f>
        <v>2022/12</v>
      </c>
      <c r="E15" s="149" t="str">
        <f>+E3</f>
        <v>2023/12</v>
      </c>
      <c r="F15" s="149" t="s">
        <v>297</v>
      </c>
      <c r="G15" s="149" t="s">
        <v>310</v>
      </c>
      <c r="H15" s="149" t="s">
        <v>311</v>
      </c>
    </row>
    <row r="16" spans="2:11" ht="14.25" customHeight="1">
      <c r="B16" s="163" t="s">
        <v>312</v>
      </c>
      <c r="C16" s="152">
        <f>BS!Q23</f>
        <v>0</v>
      </c>
      <c r="D16" s="152">
        <f>BS!R23</f>
        <v>0</v>
      </c>
      <c r="E16" s="152">
        <f>BS!S23</f>
        <v>0</v>
      </c>
      <c r="F16" s="199"/>
      <c r="G16" s="152"/>
      <c r="H16" s="199"/>
    </row>
    <row r="17" spans="2:15" ht="14.25" customHeight="1">
      <c r="B17" s="163" t="s">
        <v>313</v>
      </c>
      <c r="C17" s="152">
        <f>BS!Q24</f>
        <v>0</v>
      </c>
      <c r="D17" s="152">
        <f>BS!R24</f>
        <v>0</v>
      </c>
      <c r="E17" s="152">
        <f>BS!S24</f>
        <v>0</v>
      </c>
      <c r="F17" s="199"/>
      <c r="G17" s="152"/>
      <c r="H17" s="199"/>
    </row>
    <row r="18" spans="2:15" ht="14.25" customHeight="1">
      <c r="B18" s="163" t="s">
        <v>314</v>
      </c>
      <c r="C18" s="152">
        <f>BS!Q25</f>
        <v>0</v>
      </c>
      <c r="D18" s="152">
        <f>BS!R25</f>
        <v>0</v>
      </c>
      <c r="E18" s="152">
        <f>BS!S25</f>
        <v>0</v>
      </c>
      <c r="F18" s="199"/>
      <c r="G18" s="152"/>
      <c r="H18" s="199"/>
    </row>
    <row r="19" spans="2:15" ht="14.25" customHeight="1">
      <c r="B19" s="163" t="s">
        <v>315</v>
      </c>
      <c r="C19" s="152" t="e">
        <f>BS!Q30</f>
        <v>#REF!</v>
      </c>
      <c r="D19" s="152" t="e">
        <f>BS!R30</f>
        <v>#REF!</v>
      </c>
      <c r="E19" s="152" t="e">
        <f>BS!S30</f>
        <v>#REF!</v>
      </c>
      <c r="F19" s="199"/>
      <c r="G19" s="152"/>
      <c r="H19" s="199"/>
    </row>
    <row r="20" spans="2:15" ht="14.25" customHeight="1">
      <c r="B20" s="163" t="s">
        <v>316</v>
      </c>
      <c r="C20" s="152">
        <f>BS!Q83</f>
        <v>0</v>
      </c>
      <c r="D20" s="152">
        <f>BS!R83</f>
        <v>0</v>
      </c>
      <c r="E20" s="152">
        <f>BS!S83</f>
        <v>0</v>
      </c>
      <c r="F20" s="199"/>
      <c r="G20" s="152"/>
      <c r="H20" s="199"/>
      <c r="M20" s="159"/>
      <c r="N20" s="159"/>
      <c r="O20" s="159"/>
    </row>
    <row r="21" spans="2:15" ht="14.25" customHeight="1">
      <c r="B21" s="153" t="s">
        <v>317</v>
      </c>
      <c r="C21" s="154">
        <f>BS!Q50</f>
        <v>0</v>
      </c>
      <c r="D21" s="154">
        <f>BS!R50</f>
        <v>0</v>
      </c>
      <c r="E21" s="154">
        <f>BS!S50</f>
        <v>0</v>
      </c>
      <c r="F21" s="201"/>
      <c r="G21" s="154"/>
      <c r="H21" s="202"/>
      <c r="M21" s="159"/>
      <c r="N21" s="159"/>
      <c r="O21" s="161"/>
    </row>
    <row r="22" spans="2:15" ht="14.25" customHeight="1">
      <c r="B22" s="153" t="s">
        <v>318</v>
      </c>
      <c r="C22" s="154">
        <f>BS!Q51</f>
        <v>0</v>
      </c>
      <c r="D22" s="154">
        <f>BS!R51</f>
        <v>0</v>
      </c>
      <c r="E22" s="154">
        <f>BS!S51</f>
        <v>0</v>
      </c>
      <c r="F22" s="201"/>
      <c r="G22" s="155"/>
      <c r="H22" s="202"/>
      <c r="M22" s="159"/>
    </row>
    <row r="23" spans="2:15" ht="14.25" customHeight="1">
      <c r="B23" s="153" t="s">
        <v>319</v>
      </c>
      <c r="C23" s="154">
        <f>BS!Q59</f>
        <v>0</v>
      </c>
      <c r="D23" s="154">
        <f>BS!R59</f>
        <v>0</v>
      </c>
      <c r="E23" s="154">
        <f>BS!S59</f>
        <v>0</v>
      </c>
      <c r="F23" s="201"/>
      <c r="G23" s="154"/>
      <c r="H23" s="202"/>
    </row>
    <row r="24" spans="2:15" ht="14.25" customHeight="1">
      <c r="B24" s="163" t="s">
        <v>320</v>
      </c>
      <c r="C24" s="152">
        <f>BS!Q74</f>
        <v>0</v>
      </c>
      <c r="D24" s="152">
        <f>BS!R74</f>
        <v>0</v>
      </c>
      <c r="E24" s="152">
        <f>BS!S74</f>
        <v>0</v>
      </c>
      <c r="F24" s="199"/>
      <c r="G24" s="152"/>
      <c r="H24" s="199"/>
    </row>
    <row r="25" spans="2:15" ht="14.25" customHeight="1">
      <c r="B25" s="163" t="s">
        <v>321</v>
      </c>
      <c r="C25" s="152">
        <f>C24-BS!Q36</f>
        <v>0</v>
      </c>
      <c r="D25" s="152">
        <f>D24-BS!R36</f>
        <v>0</v>
      </c>
      <c r="E25" s="152">
        <f>E24-BS!S36</f>
        <v>0</v>
      </c>
      <c r="F25" s="199"/>
      <c r="G25" s="152"/>
      <c r="H25" s="199"/>
    </row>
    <row r="27" spans="2:15" ht="15" customHeight="1">
      <c r="B27" s="148" t="s">
        <v>322</v>
      </c>
      <c r="C27" s="149" t="str">
        <f>+C15</f>
        <v>2021/12</v>
      </c>
      <c r="D27" s="149" t="str">
        <f>+D15</f>
        <v>2022/12</v>
      </c>
      <c r="E27" s="149" t="str">
        <f>+E15</f>
        <v>2023/12</v>
      </c>
      <c r="F27" s="149" t="str">
        <f>+G15</f>
        <v>1H 2021</v>
      </c>
      <c r="G27" s="149" t="str">
        <f>+H15</f>
        <v>1H vs FY</v>
      </c>
    </row>
    <row r="28" spans="2:15" ht="14.25" customHeight="1">
      <c r="B28" s="163" t="s">
        <v>323</v>
      </c>
      <c r="C28" s="203" t="e">
        <f>C20/C5</f>
        <v>#REF!</v>
      </c>
      <c r="D28" s="203" t="e">
        <f>D20/D5</f>
        <v>#REF!</v>
      </c>
      <c r="E28" s="203" t="e">
        <f>E20/E5</f>
        <v>#REF!</v>
      </c>
      <c r="F28" s="203" t="e">
        <f>G20/(H5*2)</f>
        <v>#DIV/0!</v>
      </c>
      <c r="G28" s="156"/>
    </row>
    <row r="29" spans="2:15" ht="14.25" customHeight="1">
      <c r="B29" s="163" t="s">
        <v>324</v>
      </c>
      <c r="C29" s="203" t="e">
        <f>(C20-C16)/C5</f>
        <v>#REF!</v>
      </c>
      <c r="D29" s="203" t="e">
        <f>(D20-D16)/D5</f>
        <v>#REF!</v>
      </c>
      <c r="E29" s="203" t="e">
        <f>(E20-E16)/E5</f>
        <v>#REF!</v>
      </c>
      <c r="F29" s="203" t="e">
        <f>(G20-G16)/(H5*2)</f>
        <v>#DIV/0!</v>
      </c>
      <c r="G29" s="156"/>
    </row>
    <row r="30" spans="2:15" ht="14.25" customHeight="1">
      <c r="B30" s="163" t="s">
        <v>325</v>
      </c>
      <c r="C30" s="163">
        <f>+BS!E24+BS!E25-BS!E53</f>
        <v>0</v>
      </c>
      <c r="D30" s="163">
        <f>+BS!F24+BS!F25-BS!F53</f>
        <v>0</v>
      </c>
      <c r="E30" s="163">
        <f>+BS!G24+BS!G25-BS!G53</f>
        <v>0</v>
      </c>
      <c r="F30" s="163">
        <f>+BS!H24+BS!H25-BS!H53</f>
        <v>0</v>
      </c>
      <c r="G30" s="156"/>
      <c r="H30" s="436"/>
    </row>
    <row r="31" spans="2:15" ht="14.25" customHeight="1">
      <c r="B31" s="163" t="s">
        <v>326</v>
      </c>
      <c r="C31" s="203" t="e">
        <f>C5/C10</f>
        <v>#REF!</v>
      </c>
      <c r="D31" s="203" t="e">
        <f>D5/D10</f>
        <v>#REF!</v>
      </c>
      <c r="E31" s="203" t="e">
        <f>E5/E10</f>
        <v>#REF!</v>
      </c>
      <c r="F31" s="203" t="e">
        <f>H5/H10</f>
        <v>#DIV/0!</v>
      </c>
      <c r="G31" s="156"/>
      <c r="H31" s="436"/>
    </row>
    <row r="32" spans="2:15" ht="14.25" customHeight="1">
      <c r="B32" s="163" t="s">
        <v>327</v>
      </c>
      <c r="C32" s="203" t="e">
        <f>C5/(Ratios!C22+C10)</f>
        <v>#REF!</v>
      </c>
      <c r="D32" s="203" t="e">
        <f>D5/(D22+D10)</f>
        <v>#REF!</v>
      </c>
      <c r="E32" s="203" t="e">
        <f>E5/(E22+E10)</f>
        <v>#REF!</v>
      </c>
      <c r="F32" s="203" t="s">
        <v>328</v>
      </c>
      <c r="G32" s="156"/>
      <c r="H32" s="436"/>
    </row>
    <row r="33" spans="2:7" ht="14.25" customHeight="1">
      <c r="B33" s="163" t="s">
        <v>329</v>
      </c>
      <c r="C33" s="203" t="e">
        <f>BS!E44/BS!E74</f>
        <v>#REF!</v>
      </c>
      <c r="D33" s="203" t="e">
        <f>BS!F44/BS!F74</f>
        <v>#REF!</v>
      </c>
      <c r="E33" s="203" t="e">
        <f>BS!G44/BS!G74</f>
        <v>#REF!</v>
      </c>
      <c r="F33" s="203" t="e">
        <f>BS!H44/BS!H74</f>
        <v>#DIV/0!</v>
      </c>
      <c r="G33" s="156"/>
    </row>
    <row r="34" spans="2:7" ht="14.25" customHeight="1">
      <c r="B34" s="163" t="s">
        <v>330</v>
      </c>
      <c r="C34" s="203" t="e">
        <f>C20/C24</f>
        <v>#DIV/0!</v>
      </c>
      <c r="D34" s="203" t="e">
        <f>D20/D24</f>
        <v>#DIV/0!</v>
      </c>
      <c r="E34" s="203" t="e">
        <f>E20/E24</f>
        <v>#DIV/0!</v>
      </c>
      <c r="F34" s="203" t="e">
        <f>G20/G24</f>
        <v>#DIV/0!</v>
      </c>
      <c r="G34" s="156"/>
    </row>
    <row r="35" spans="2:7" ht="14.25" customHeight="1">
      <c r="B35" s="163" t="s">
        <v>331</v>
      </c>
      <c r="C35" s="203" t="e">
        <f>C20/C25</f>
        <v>#DIV/0!</v>
      </c>
      <c r="D35" s="203" t="e">
        <f>D20/D25</f>
        <v>#DIV/0!</v>
      </c>
      <c r="E35" s="203" t="e">
        <f>E20/E25</f>
        <v>#DIV/0!</v>
      </c>
      <c r="F35" s="203" t="e">
        <f>G20/G25</f>
        <v>#DIV/0!</v>
      </c>
      <c r="G35" s="156"/>
    </row>
    <row r="36" spans="2:7" ht="14.25" customHeight="1">
      <c r="B36" s="163" t="s">
        <v>332</v>
      </c>
      <c r="C36" s="204" t="e">
        <f>C20/(C20+C25)</f>
        <v>#DIV/0!</v>
      </c>
      <c r="D36" s="160" t="e">
        <f>D20/(D20+D25)</f>
        <v>#DIV/0!</v>
      </c>
      <c r="E36" s="160" t="e">
        <f>E20/(E20+E25)</f>
        <v>#DIV/0!</v>
      </c>
      <c r="F36" s="162" t="e">
        <f>G20/(G20+G25)</f>
        <v>#DIV/0!</v>
      </c>
      <c r="G36" s="156"/>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E960F-46CA-450E-A620-09214F12EDA3}">
  <dimension ref="A2:D14"/>
  <sheetViews>
    <sheetView showGridLines="0" workbookViewId="0">
      <selection activeCell="D16" sqref="D16"/>
    </sheetView>
  </sheetViews>
  <sheetFormatPr defaultColWidth="9" defaultRowHeight="14"/>
  <cols>
    <col min="1" max="1" width="41.7265625" style="438" customWidth="1"/>
    <col min="2" max="2" width="14.26953125" style="438" customWidth="1"/>
    <col min="3" max="3" width="17.26953125" style="438" customWidth="1"/>
    <col min="4" max="4" width="16.36328125" style="438" customWidth="1"/>
    <col min="5" max="16384" width="9" style="438"/>
  </cols>
  <sheetData>
    <row r="2" spans="1:4">
      <c r="A2" s="439" t="s">
        <v>1139</v>
      </c>
    </row>
    <row r="4" spans="1:4">
      <c r="A4" s="440" t="s">
        <v>1129</v>
      </c>
      <c r="B4" s="441" t="str">
        <f>'BS (Assets) breakdown'!H12</f>
        <v>2023/12</v>
      </c>
      <c r="C4" s="441" t="str">
        <f>'BS (Assets) breakdown'!G12</f>
        <v>2022/12</v>
      </c>
      <c r="D4" s="441" t="s">
        <v>1130</v>
      </c>
    </row>
    <row r="5" spans="1:4">
      <c r="A5" s="442" t="s">
        <v>1131</v>
      </c>
      <c r="B5" s="443">
        <f>BS!$S$23</f>
        <v>0</v>
      </c>
      <c r="C5" s="444">
        <f>BS!$R$23</f>
        <v>0</v>
      </c>
      <c r="D5" s="445">
        <f>C5-B5</f>
        <v>0</v>
      </c>
    </row>
    <row r="6" spans="1:4">
      <c r="A6" s="442" t="s">
        <v>1132</v>
      </c>
      <c r="B6" s="444">
        <f>BS!$S$25</f>
        <v>0</v>
      </c>
      <c r="C6" s="444">
        <f>BS!$R$25</f>
        <v>0</v>
      </c>
      <c r="D6" s="445">
        <f>C6-B6</f>
        <v>0</v>
      </c>
    </row>
    <row r="7" spans="1:4">
      <c r="A7" s="442" t="s">
        <v>1133</v>
      </c>
      <c r="B7" s="444">
        <f>BS!$S$53</f>
        <v>0</v>
      </c>
      <c r="C7" s="444">
        <f>BS!$R$53</f>
        <v>0</v>
      </c>
      <c r="D7" s="445">
        <f>B7-C7</f>
        <v>0</v>
      </c>
    </row>
    <row r="8" spans="1:4">
      <c r="A8" s="826" t="s">
        <v>1134</v>
      </c>
      <c r="B8" s="827"/>
      <c r="C8" s="842"/>
      <c r="D8" s="707">
        <f>D5+D6+D7</f>
        <v>0</v>
      </c>
    </row>
    <row r="9" spans="1:4">
      <c r="A9" s="446"/>
    </row>
    <row r="10" spans="1:4">
      <c r="A10" s="440" t="s">
        <v>1129</v>
      </c>
      <c r="B10" s="441" t="str">
        <f>'BS (Assets) breakdown'!G12</f>
        <v>2022/12</v>
      </c>
      <c r="C10" s="441" t="str">
        <f>'BS (Assets) breakdown'!F12</f>
        <v>2021/12</v>
      </c>
      <c r="D10" s="441" t="s">
        <v>1130</v>
      </c>
    </row>
    <row r="11" spans="1:4">
      <c r="A11" s="442" t="s">
        <v>1131</v>
      </c>
      <c r="B11" s="445">
        <f>BS!$R$23</f>
        <v>0</v>
      </c>
      <c r="C11" s="445">
        <f>BS!Q24</f>
        <v>0</v>
      </c>
      <c r="D11" s="445">
        <f>C11-B11</f>
        <v>0</v>
      </c>
    </row>
    <row r="12" spans="1:4">
      <c r="A12" s="442" t="s">
        <v>1132</v>
      </c>
      <c r="B12" s="445">
        <f>BS!$R$25</f>
        <v>0</v>
      </c>
      <c r="C12" s="445">
        <f>BS!Q25</f>
        <v>0</v>
      </c>
      <c r="D12" s="445">
        <f>C12-B12</f>
        <v>0</v>
      </c>
    </row>
    <row r="13" spans="1:4">
      <c r="A13" s="442" t="s">
        <v>1133</v>
      </c>
      <c r="B13" s="445">
        <f>BS!$R$53</f>
        <v>0</v>
      </c>
      <c r="C13" s="445">
        <f>BS!Q53</f>
        <v>0</v>
      </c>
      <c r="D13" s="445">
        <f>B13-C13</f>
        <v>0</v>
      </c>
    </row>
    <row r="14" spans="1:4">
      <c r="A14" s="826" t="s">
        <v>1135</v>
      </c>
      <c r="B14" s="827"/>
      <c r="C14" s="842"/>
      <c r="D14" s="707">
        <f>D11+D12+D13</f>
        <v>0</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70"/>
  <sheetViews>
    <sheetView showGridLines="0" workbookViewId="0">
      <selection activeCell="J14" sqref="J14"/>
    </sheetView>
  </sheetViews>
  <sheetFormatPr defaultColWidth="9" defaultRowHeight="14"/>
  <cols>
    <col min="1" max="1" width="21.36328125" style="38" customWidth="1"/>
    <col min="2" max="8" width="11" style="38" customWidth="1"/>
    <col min="9" max="9" width="25.7265625" style="38" customWidth="1"/>
    <col min="10" max="15" width="11.36328125" style="38" customWidth="1"/>
    <col min="16" max="20" width="9" style="38" customWidth="1"/>
    <col min="21" max="16384" width="9" style="38"/>
  </cols>
  <sheetData>
    <row r="1" spans="1:14">
      <c r="I1" s="57"/>
      <c r="J1" s="57"/>
    </row>
    <row r="2" spans="1:14">
      <c r="A2" s="38" t="s">
        <v>333</v>
      </c>
      <c r="I2" s="57" t="str">
        <f>B33</f>
        <v>Consolidated</v>
      </c>
    </row>
    <row r="3" spans="1:14">
      <c r="A3" s="56" t="str">
        <f>'BS (Assets) breakdown'!$C$8</f>
        <v>Consolidated</v>
      </c>
      <c r="B3" s="55" t="str">
        <f>+CF!D5</f>
        <v>2020/12</v>
      </c>
      <c r="C3" s="55" t="str">
        <f>+CF!E5</f>
        <v>2021/12</v>
      </c>
      <c r="D3" s="55" t="str">
        <f>+CF!F5</f>
        <v>2022/12</v>
      </c>
      <c r="E3" s="55" t="str">
        <f>+CF!G5</f>
        <v>2023/12</v>
      </c>
      <c r="F3" s="55" t="s">
        <v>335</v>
      </c>
      <c r="G3" s="55" t="s">
        <v>336</v>
      </c>
      <c r="I3" s="205" t="s">
        <v>337</v>
      </c>
      <c r="J3" s="55" t="str">
        <f t="shared" ref="J3:N3" si="0">+B34</f>
        <v>2023/12</v>
      </c>
      <c r="K3" s="55" t="str">
        <f t="shared" si="0"/>
        <v>2022/12</v>
      </c>
      <c r="L3" s="55" t="str">
        <f t="shared" si="0"/>
        <v>2021/12</v>
      </c>
      <c r="M3" s="55" t="str">
        <f t="shared" si="0"/>
        <v>2020/12</v>
      </c>
      <c r="N3" s="55" t="str">
        <f t="shared" si="0"/>
        <v>2019/12</v>
      </c>
    </row>
    <row r="4" spans="1:14">
      <c r="A4" s="43" t="s">
        <v>338</v>
      </c>
      <c r="B4" s="189"/>
      <c r="C4" s="189">
        <f>PL!K6</f>
        <v>5000</v>
      </c>
      <c r="D4" s="189">
        <f>PL!L6</f>
        <v>40000</v>
      </c>
      <c r="E4" s="189">
        <f>PL!M6</f>
        <v>1458.5240000000001</v>
      </c>
      <c r="F4" s="206"/>
      <c r="G4" s="206"/>
      <c r="I4" s="189" t="s">
        <v>314</v>
      </c>
      <c r="J4" s="189" t="e">
        <f>G6</f>
        <v>#DIV/0!</v>
      </c>
      <c r="K4" s="189"/>
      <c r="L4" s="189"/>
      <c r="M4" s="189"/>
      <c r="N4" s="189"/>
    </row>
    <row r="5" spans="1:14">
      <c r="A5" s="43" t="s">
        <v>314</v>
      </c>
      <c r="B5" s="189"/>
      <c r="C5" s="189">
        <f>BS!Q25</f>
        <v>0</v>
      </c>
      <c r="D5" s="189">
        <f>BS!R25</f>
        <v>0</v>
      </c>
      <c r="E5" s="189">
        <f>BS!S25</f>
        <v>0</v>
      </c>
      <c r="F5" s="207"/>
      <c r="G5" s="43"/>
      <c r="I5" s="189" t="s">
        <v>339</v>
      </c>
      <c r="J5" s="189" t="e">
        <f>G8</f>
        <v>#DIV/0!</v>
      </c>
      <c r="K5" s="189"/>
      <c r="L5" s="189"/>
      <c r="M5" s="189"/>
      <c r="N5" s="189"/>
    </row>
    <row r="6" spans="1:14">
      <c r="A6" s="43" t="s">
        <v>340</v>
      </c>
      <c r="B6" s="206" t="e">
        <f>B5/(B4/12)</f>
        <v>#DIV/0!</v>
      </c>
      <c r="C6" s="206">
        <f>C5/(C4/12)</f>
        <v>0</v>
      </c>
      <c r="D6" s="206">
        <f>D5/(D4/12)</f>
        <v>0</v>
      </c>
      <c r="E6" s="206">
        <f>E5/(E4/12)</f>
        <v>0</v>
      </c>
      <c r="F6" s="207" t="e">
        <f>AVERAGE(B6:D6)</f>
        <v>#DIV/0!</v>
      </c>
      <c r="G6" s="189" t="e">
        <f>IF((E6&gt;F6),(E6-F6)*E4/12,0)</f>
        <v>#DIV/0!</v>
      </c>
      <c r="I6" s="189" t="s">
        <v>341</v>
      </c>
      <c r="J6" s="189"/>
      <c r="K6" s="189"/>
      <c r="L6" s="189"/>
      <c r="M6" s="189"/>
      <c r="N6" s="189"/>
    </row>
    <row r="7" spans="1:14">
      <c r="A7" s="43" t="s">
        <v>339</v>
      </c>
      <c r="B7" s="189"/>
      <c r="C7" s="189">
        <f>BS!Q24</f>
        <v>0</v>
      </c>
      <c r="D7" s="189">
        <f>BS!R24</f>
        <v>0</v>
      </c>
      <c r="E7" s="189">
        <f>BS!S24</f>
        <v>0</v>
      </c>
      <c r="F7" s="207"/>
      <c r="G7" s="43"/>
      <c r="I7" s="208" t="s">
        <v>342</v>
      </c>
      <c r="J7" s="209">
        <f>'BS (Assets) breakdown'!T54</f>
        <v>0</v>
      </c>
      <c r="K7" s="209"/>
      <c r="L7" s="209"/>
      <c r="M7" s="209"/>
      <c r="N7" s="209"/>
    </row>
    <row r="8" spans="1:14">
      <c r="A8" s="43" t="s">
        <v>343</v>
      </c>
      <c r="B8" s="206" t="e">
        <f>B7/(B4/12)</f>
        <v>#DIV/0!</v>
      </c>
      <c r="C8" s="206">
        <f>C7/(C4/12)</f>
        <v>0</v>
      </c>
      <c r="D8" s="206">
        <f>D7/(D4/12)</f>
        <v>0</v>
      </c>
      <c r="E8" s="206">
        <f>E7/(E4/12)</f>
        <v>0</v>
      </c>
      <c r="F8" s="207" t="e">
        <f>AVERAGE(B8:D8)</f>
        <v>#DIV/0!</v>
      </c>
      <c r="G8" s="189" t="e">
        <f>IF((E8&gt;F8),(E8-F8)*E4/12,0)</f>
        <v>#DIV/0!</v>
      </c>
      <c r="I8" s="208" t="s">
        <v>344</v>
      </c>
      <c r="J8" s="209" t="e">
        <f>'BS (Assets) breakdown'!#REF!</f>
        <v>#REF!</v>
      </c>
      <c r="K8" s="209"/>
      <c r="L8" s="209"/>
      <c r="M8" s="209">
        <f>+BS!D37</f>
        <v>0</v>
      </c>
      <c r="N8" s="209">
        <f>+BS!C37</f>
        <v>0</v>
      </c>
    </row>
    <row r="9" spans="1:14">
      <c r="A9" s="43"/>
      <c r="B9" s="43"/>
      <c r="C9" s="43"/>
      <c r="D9" s="43"/>
      <c r="E9" s="43"/>
      <c r="F9" s="43"/>
      <c r="G9" s="210" t="e">
        <f>SUM(G6:G8)</f>
        <v>#DIV/0!</v>
      </c>
      <c r="I9" s="189" t="s">
        <v>345</v>
      </c>
      <c r="J9" s="209" t="e">
        <f>'BS (Assets) breakdown'!#REF!</f>
        <v>#REF!</v>
      </c>
      <c r="K9" s="209"/>
      <c r="L9" s="209"/>
      <c r="M9" s="209"/>
      <c r="N9" s="209"/>
    </row>
    <row r="10" spans="1:14">
      <c r="I10" s="189" t="s">
        <v>346</v>
      </c>
      <c r="J10" s="189">
        <f>BS!S41</f>
        <v>0</v>
      </c>
      <c r="K10" s="189"/>
      <c r="L10" s="189">
        <f>+BS!E41</f>
        <v>0</v>
      </c>
      <c r="M10" s="189"/>
      <c r="N10" s="189"/>
    </row>
    <row r="11" spans="1:14">
      <c r="I11" s="189"/>
      <c r="J11" s="189"/>
      <c r="K11" s="189"/>
      <c r="L11" s="189"/>
      <c r="M11" s="189"/>
      <c r="N11" s="189"/>
    </row>
    <row r="12" spans="1:14">
      <c r="A12" s="38" t="s">
        <v>347</v>
      </c>
      <c r="I12" s="189" t="str">
        <f>+A34</f>
        <v>Contingent Liabilities</v>
      </c>
      <c r="J12" s="189">
        <f>BS!S82</f>
        <v>0</v>
      </c>
      <c r="K12" s="189">
        <f>BS!R82</f>
        <v>0</v>
      </c>
      <c r="L12" s="189">
        <f>BS!Q82</f>
        <v>0</v>
      </c>
      <c r="M12" s="189">
        <f>BS!P82</f>
        <v>0</v>
      </c>
      <c r="N12" s="189">
        <f>BS!O82</f>
        <v>0</v>
      </c>
    </row>
    <row r="13" spans="1:14">
      <c r="A13" s="56" t="str">
        <f>'BS (Assets) breakdown'!$C$8</f>
        <v>Consolidated</v>
      </c>
      <c r="B13" s="55" t="str">
        <f>LEFT(C13,4)-1&amp;RIGHT(C13,3)</f>
        <v>2019/12</v>
      </c>
      <c r="C13" s="55" t="str">
        <f>B3</f>
        <v>2020/12</v>
      </c>
      <c r="D13" s="55" t="str">
        <f>C3</f>
        <v>2021/12</v>
      </c>
      <c r="E13" s="55" t="str">
        <f>D3</f>
        <v>2022/12</v>
      </c>
      <c r="F13" s="55" t="s">
        <v>335</v>
      </c>
      <c r="G13" s="55" t="s">
        <v>336</v>
      </c>
      <c r="I13" s="210"/>
      <c r="J13" s="189"/>
      <c r="K13" s="189"/>
      <c r="L13" s="189"/>
      <c r="M13" s="189"/>
      <c r="N13" s="189"/>
    </row>
    <row r="14" spans="1:14">
      <c r="A14" s="43" t="s">
        <v>338</v>
      </c>
      <c r="B14" s="189">
        <f>+PL!C6</f>
        <v>5000000</v>
      </c>
      <c r="C14" s="189">
        <f t="shared" ref="C14:E15" si="1">+B4</f>
        <v>0</v>
      </c>
      <c r="D14" s="189">
        <f t="shared" si="1"/>
        <v>5000</v>
      </c>
      <c r="E14" s="189">
        <f t="shared" si="1"/>
        <v>40000</v>
      </c>
      <c r="F14" s="206"/>
      <c r="G14" s="206"/>
      <c r="I14" s="210"/>
      <c r="J14" s="708" t="e">
        <f t="shared" ref="J14:N14" si="2">SUM(J4:J13)</f>
        <v>#DIV/0!</v>
      </c>
      <c r="K14" s="188">
        <f t="shared" si="2"/>
        <v>0</v>
      </c>
      <c r="L14" s="188">
        <f t="shared" si="2"/>
        <v>0</v>
      </c>
      <c r="M14" s="188">
        <f t="shared" si="2"/>
        <v>0</v>
      </c>
      <c r="N14" s="188">
        <f t="shared" si="2"/>
        <v>0</v>
      </c>
    </row>
    <row r="15" spans="1:14">
      <c r="A15" s="43" t="s">
        <v>314</v>
      </c>
      <c r="B15" s="189">
        <f>+BS!C25</f>
        <v>0</v>
      </c>
      <c r="C15" s="189">
        <f t="shared" si="1"/>
        <v>0</v>
      </c>
      <c r="D15" s="189">
        <f t="shared" si="1"/>
        <v>0</v>
      </c>
      <c r="E15" s="189">
        <f t="shared" si="1"/>
        <v>0</v>
      </c>
      <c r="F15" s="207"/>
      <c r="G15" s="43"/>
    </row>
    <row r="16" spans="1:14">
      <c r="A16" s="43" t="s">
        <v>340</v>
      </c>
      <c r="B16" s="206">
        <f>B15/(B14/12)</f>
        <v>0</v>
      </c>
      <c r="C16" s="206" t="e">
        <f>C15/(C14/12)</f>
        <v>#DIV/0!</v>
      </c>
      <c r="D16" s="206">
        <f>D15/(D14/12)</f>
        <v>0</v>
      </c>
      <c r="E16" s="206">
        <f>E15/(E14/12)</f>
        <v>0</v>
      </c>
      <c r="F16" s="207" t="e">
        <f>AVERAGE(B16:D16)</f>
        <v>#DIV/0!</v>
      </c>
      <c r="G16" s="189" t="e">
        <f>IF((E16&gt;F16),(E16-F16)*E14/12,0)</f>
        <v>#DIV/0!</v>
      </c>
    </row>
    <row r="17" spans="1:10">
      <c r="A17" s="43" t="s">
        <v>339</v>
      </c>
      <c r="B17" s="189">
        <f>+BS!C24</f>
        <v>0</v>
      </c>
      <c r="C17" s="189">
        <f>+B7</f>
        <v>0</v>
      </c>
      <c r="D17" s="189">
        <f>+C7</f>
        <v>0</v>
      </c>
      <c r="E17" s="189">
        <f>+D7</f>
        <v>0</v>
      </c>
      <c r="F17" s="207"/>
      <c r="G17" s="43"/>
    </row>
    <row r="18" spans="1:10">
      <c r="A18" s="43" t="s">
        <v>343</v>
      </c>
      <c r="B18" s="206">
        <f>B17/(B14/12)</f>
        <v>0</v>
      </c>
      <c r="C18" s="206" t="e">
        <f>C17/(C14/12)</f>
        <v>#DIV/0!</v>
      </c>
      <c r="D18" s="206">
        <f>D17/(D14/12)</f>
        <v>0</v>
      </c>
      <c r="E18" s="206">
        <f>E17/(E14/12)</f>
        <v>0</v>
      </c>
      <c r="F18" s="207" t="e">
        <f>AVERAGE(B18:D18)</f>
        <v>#DIV/0!</v>
      </c>
      <c r="G18" s="189" t="e">
        <f>IF((E18&gt;F18),(E18-F18)*E14/12,0)</f>
        <v>#DIV/0!</v>
      </c>
      <c r="J18" s="59"/>
    </row>
    <row r="19" spans="1:10">
      <c r="A19" s="43"/>
      <c r="B19" s="43"/>
      <c r="C19" s="43"/>
      <c r="D19" s="43"/>
      <c r="E19" s="43"/>
      <c r="F19" s="43"/>
      <c r="G19" s="210" t="e">
        <f>SUM(G16:G18)</f>
        <v>#DIV/0!</v>
      </c>
      <c r="J19" s="59"/>
    </row>
    <row r="20" spans="1:10">
      <c r="J20" s="59"/>
    </row>
    <row r="21" spans="1:10">
      <c r="J21" s="59"/>
    </row>
    <row r="22" spans="1:10">
      <c r="A22" s="38" t="s">
        <v>348</v>
      </c>
      <c r="J22" s="59"/>
    </row>
    <row r="23" spans="1:10">
      <c r="A23" s="56" t="str">
        <f>'BS (Assets) breakdown'!$C$8</f>
        <v>Consolidated</v>
      </c>
      <c r="B23" s="55" t="str">
        <f>LEFT(C23,4)-1&amp;RIGHT(C23,3)</f>
        <v>2018/12</v>
      </c>
      <c r="C23" s="55" t="str">
        <f>B13</f>
        <v>2019/12</v>
      </c>
      <c r="D23" s="55" t="str">
        <f>C13</f>
        <v>2020/12</v>
      </c>
      <c r="E23" s="55" t="str">
        <f>D13</f>
        <v>2021/12</v>
      </c>
      <c r="F23" s="55" t="s">
        <v>335</v>
      </c>
      <c r="G23" s="55" t="s">
        <v>336</v>
      </c>
      <c r="J23" s="59"/>
    </row>
    <row r="24" spans="1:10">
      <c r="A24" s="43" t="s">
        <v>338</v>
      </c>
      <c r="B24" s="189">
        <f>+PL!B6</f>
        <v>10000000</v>
      </c>
      <c r="C24" s="189">
        <f t="shared" ref="C24:E25" si="3">+B14</f>
        <v>5000000</v>
      </c>
      <c r="D24" s="189">
        <f t="shared" si="3"/>
        <v>0</v>
      </c>
      <c r="E24" s="189">
        <f t="shared" si="3"/>
        <v>5000</v>
      </c>
      <c r="F24" s="206"/>
      <c r="G24" s="206"/>
      <c r="J24" s="59"/>
    </row>
    <row r="25" spans="1:10">
      <c r="A25" s="43" t="s">
        <v>314</v>
      </c>
      <c r="B25" s="189">
        <f>+BS!B25</f>
        <v>0</v>
      </c>
      <c r="C25" s="189">
        <f t="shared" si="3"/>
        <v>0</v>
      </c>
      <c r="D25" s="189">
        <f t="shared" si="3"/>
        <v>0</v>
      </c>
      <c r="E25" s="189">
        <f t="shared" si="3"/>
        <v>0</v>
      </c>
      <c r="F25" s="207"/>
      <c r="G25" s="43"/>
      <c r="J25" s="59"/>
    </row>
    <row r="26" spans="1:10">
      <c r="A26" s="43" t="s">
        <v>340</v>
      </c>
      <c r="B26" s="206">
        <f>B25/(B24/12)</f>
        <v>0</v>
      </c>
      <c r="C26" s="206">
        <f>C25/(C24/12)</f>
        <v>0</v>
      </c>
      <c r="D26" s="206" t="e">
        <f>D25/(D24/12)</f>
        <v>#DIV/0!</v>
      </c>
      <c r="E26" s="206">
        <f>E25/(E24/12)</f>
        <v>0</v>
      </c>
      <c r="F26" s="207" t="e">
        <f>AVERAGE(B26:D26)</f>
        <v>#DIV/0!</v>
      </c>
      <c r="G26" s="189" t="e">
        <f>IF((E26&gt;F26),(E26-F26)*E24/12,0)</f>
        <v>#DIV/0!</v>
      </c>
      <c r="J26" s="59"/>
    </row>
    <row r="27" spans="1:10">
      <c r="A27" s="43" t="s">
        <v>339</v>
      </c>
      <c r="B27" s="189">
        <f>+BS!B24</f>
        <v>0</v>
      </c>
      <c r="C27" s="189">
        <f>+B17</f>
        <v>0</v>
      </c>
      <c r="D27" s="189">
        <f>+C17</f>
        <v>0</v>
      </c>
      <c r="E27" s="189">
        <f>+D17</f>
        <v>0</v>
      </c>
      <c r="F27" s="207"/>
      <c r="G27" s="43"/>
      <c r="J27" s="59"/>
    </row>
    <row r="28" spans="1:10">
      <c r="A28" s="43" t="s">
        <v>343</v>
      </c>
      <c r="B28" s="206">
        <f>B27/(B24/12)</f>
        <v>0</v>
      </c>
      <c r="C28" s="206">
        <f>C27/(C24/12)</f>
        <v>0</v>
      </c>
      <c r="D28" s="206" t="e">
        <f>D27/(D24/12)</f>
        <v>#DIV/0!</v>
      </c>
      <c r="E28" s="206">
        <f>E27/(E24/12)</f>
        <v>0</v>
      </c>
      <c r="F28" s="207" t="e">
        <f>AVERAGE(B28:D28)</f>
        <v>#DIV/0!</v>
      </c>
      <c r="G28" s="189" t="e">
        <f>IF((E28&gt;F28),(E28-F28)*E24/12,0)</f>
        <v>#DIV/0!</v>
      </c>
      <c r="J28" s="59"/>
    </row>
    <row r="29" spans="1:10">
      <c r="A29" s="43"/>
      <c r="B29" s="43"/>
      <c r="C29" s="43"/>
      <c r="D29" s="43"/>
      <c r="E29" s="43"/>
      <c r="F29" s="43"/>
      <c r="G29" s="210" t="e">
        <f>SUM(G26:G28)</f>
        <v>#DIV/0!</v>
      </c>
      <c r="J29" s="59"/>
    </row>
    <row r="30" spans="1:10">
      <c r="J30" s="59"/>
    </row>
    <row r="31" spans="1:10">
      <c r="J31" s="59"/>
    </row>
    <row r="33" spans="1:11">
      <c r="A33" s="52" t="s">
        <v>349</v>
      </c>
      <c r="B33" s="843" t="str">
        <f>A13</f>
        <v>Consolidated</v>
      </c>
      <c r="C33" s="844"/>
    </row>
    <row r="34" spans="1:11">
      <c r="A34" s="205" t="s">
        <v>350</v>
      </c>
      <c r="B34" s="55" t="str">
        <f>E3</f>
        <v>2023/12</v>
      </c>
      <c r="C34" s="55" t="str">
        <f>D3</f>
        <v>2022/12</v>
      </c>
      <c r="D34" s="55" t="str">
        <f>+D13</f>
        <v>2021/12</v>
      </c>
      <c r="E34" s="55" t="str">
        <f>+C13</f>
        <v>2020/12</v>
      </c>
      <c r="F34" s="55" t="str">
        <f>+B13</f>
        <v>2019/12</v>
      </c>
      <c r="G34" s="55" t="str">
        <f>+BS!B21</f>
        <v>2018/12</v>
      </c>
    </row>
    <row r="35" spans="1:11">
      <c r="A35" s="189" t="s">
        <v>351</v>
      </c>
      <c r="B35" s="189"/>
      <c r="C35" s="189"/>
      <c r="D35" s="189"/>
      <c r="E35" s="189"/>
      <c r="F35" s="189"/>
      <c r="G35" s="189"/>
    </row>
    <row r="36" spans="1:11">
      <c r="A36" s="189" t="s">
        <v>352</v>
      </c>
      <c r="B36" s="189"/>
      <c r="C36" s="189"/>
      <c r="D36" s="189"/>
      <c r="E36" s="189"/>
      <c r="F36" s="189"/>
      <c r="G36" s="189"/>
    </row>
    <row r="37" spans="1:11">
      <c r="A37" s="189" t="s">
        <v>353</v>
      </c>
      <c r="B37" s="189"/>
      <c r="C37" s="189"/>
      <c r="D37" s="189"/>
      <c r="E37" s="189"/>
      <c r="F37" s="189"/>
      <c r="G37" s="189"/>
    </row>
    <row r="38" spans="1:11">
      <c r="A38" s="189" t="s">
        <v>354</v>
      </c>
      <c r="B38" s="189"/>
      <c r="C38" s="189"/>
      <c r="D38" s="189"/>
      <c r="E38" s="189"/>
      <c r="F38" s="189"/>
      <c r="G38" s="189"/>
    </row>
    <row r="39" spans="1:11">
      <c r="A39" s="189" t="s">
        <v>355</v>
      </c>
      <c r="B39" s="189"/>
      <c r="C39" s="189"/>
      <c r="D39" s="189"/>
      <c r="E39" s="189"/>
      <c r="F39" s="189"/>
      <c r="G39" s="189"/>
    </row>
    <row r="40" spans="1:11">
      <c r="A40" s="189"/>
      <c r="B40" s="189"/>
      <c r="C40" s="189"/>
      <c r="D40" s="189"/>
      <c r="E40" s="189"/>
      <c r="F40" s="189"/>
      <c r="G40" s="189"/>
    </row>
    <row r="41" spans="1:11">
      <c r="A41" s="189" t="s">
        <v>356</v>
      </c>
      <c r="B41" s="189"/>
      <c r="C41" s="189"/>
      <c r="D41" s="189"/>
      <c r="E41" s="189"/>
      <c r="F41" s="189"/>
      <c r="G41" s="189"/>
    </row>
    <row r="42" spans="1:11">
      <c r="A42" s="189"/>
      <c r="B42" s="189"/>
      <c r="C42" s="189"/>
      <c r="D42" s="189"/>
      <c r="E42" s="189"/>
      <c r="F42" s="189"/>
      <c r="G42" s="189"/>
    </row>
    <row r="43" spans="1:11">
      <c r="A43" s="210"/>
      <c r="B43" s="188">
        <f>+BS!G82</f>
        <v>0</v>
      </c>
      <c r="C43" s="188">
        <f t="shared" ref="C43:G43" si="4">SUM(C35:C42)</f>
        <v>0</v>
      </c>
      <c r="D43" s="188">
        <f t="shared" si="4"/>
        <v>0</v>
      </c>
      <c r="E43" s="188">
        <f t="shared" si="4"/>
        <v>0</v>
      </c>
      <c r="F43" s="188">
        <f t="shared" si="4"/>
        <v>0</v>
      </c>
      <c r="G43" s="188">
        <f t="shared" si="4"/>
        <v>0</v>
      </c>
    </row>
    <row r="47" spans="1:11" hidden="1">
      <c r="A47" s="56" t="s">
        <v>357</v>
      </c>
      <c r="B47" s="55" t="str">
        <f>B3</f>
        <v>2020/12</v>
      </c>
      <c r="C47" s="55" t="str">
        <f>C3</f>
        <v>2021/12</v>
      </c>
      <c r="D47" s="55" t="str">
        <f>D3</f>
        <v>2022/12</v>
      </c>
      <c r="E47" s="55" t="str">
        <f>E3</f>
        <v>2023/12</v>
      </c>
      <c r="F47" s="55" t="s">
        <v>335</v>
      </c>
      <c r="G47" s="55" t="s">
        <v>336</v>
      </c>
      <c r="I47" s="57" t="str">
        <f>B56</f>
        <v>Standalone</v>
      </c>
    </row>
    <row r="48" spans="1:11" hidden="1">
      <c r="A48" s="43" t="s">
        <v>338</v>
      </c>
      <c r="B48" s="189"/>
      <c r="C48" s="189"/>
      <c r="D48" s="189"/>
      <c r="E48" s="189"/>
      <c r="F48" s="206"/>
      <c r="G48" s="206"/>
      <c r="I48" s="205" t="s">
        <v>337</v>
      </c>
      <c r="J48" s="55" t="str">
        <f>J3</f>
        <v>2023/12</v>
      </c>
      <c r="K48" s="55" t="str">
        <f>K3</f>
        <v>2022/12</v>
      </c>
    </row>
    <row r="49" spans="1:11" hidden="1">
      <c r="A49" s="43" t="s">
        <v>314</v>
      </c>
      <c r="B49" s="189"/>
      <c r="C49" s="189"/>
      <c r="D49" s="189"/>
      <c r="E49" s="189"/>
      <c r="F49" s="207"/>
      <c r="G49" s="43"/>
      <c r="I49" s="189" t="s">
        <v>314</v>
      </c>
      <c r="J49" s="189" t="e">
        <f>G50</f>
        <v>#DIV/0!</v>
      </c>
      <c r="K49" s="189">
        <f>G61</f>
        <v>0</v>
      </c>
    </row>
    <row r="50" spans="1:11" hidden="1">
      <c r="A50" s="43" t="s">
        <v>340</v>
      </c>
      <c r="B50" s="206" t="e">
        <f>B49/(B48/12)</f>
        <v>#DIV/0!</v>
      </c>
      <c r="C50" s="206" t="e">
        <f>C49/(C48/12)</f>
        <v>#DIV/0!</v>
      </c>
      <c r="D50" s="206" t="e">
        <f>D49/(D48/12)</f>
        <v>#DIV/0!</v>
      </c>
      <c r="E50" s="206" t="e">
        <f>E49/(E48/12)</f>
        <v>#DIV/0!</v>
      </c>
      <c r="F50" s="207" t="e">
        <f>AVERAGE(B50:D50)</f>
        <v>#DIV/0!</v>
      </c>
      <c r="G50" s="189" t="e">
        <f>IF((E50&gt;F50),(E50-F50)*E48/12,0)</f>
        <v>#DIV/0!</v>
      </c>
      <c r="I50" s="189" t="s">
        <v>339</v>
      </c>
      <c r="J50" s="189" t="e">
        <f>G52</f>
        <v>#DIV/0!</v>
      </c>
      <c r="K50" s="189">
        <f>G63</f>
        <v>0</v>
      </c>
    </row>
    <row r="51" spans="1:11" hidden="1">
      <c r="A51" s="43" t="s">
        <v>339</v>
      </c>
      <c r="B51" s="189"/>
      <c r="C51" s="189"/>
      <c r="D51" s="189"/>
      <c r="E51" s="189"/>
      <c r="F51" s="207"/>
      <c r="G51" s="43"/>
      <c r="I51" s="189" t="s">
        <v>341</v>
      </c>
      <c r="J51" s="189"/>
      <c r="K51" s="189"/>
    </row>
    <row r="52" spans="1:11" hidden="1">
      <c r="A52" s="43" t="s">
        <v>343</v>
      </c>
      <c r="B52" s="206" t="e">
        <f>B51/(B48/12)</f>
        <v>#DIV/0!</v>
      </c>
      <c r="C52" s="206" t="e">
        <f>C51/(C48/12)</f>
        <v>#DIV/0!</v>
      </c>
      <c r="D52" s="206" t="e">
        <f>D51/(D48/12)</f>
        <v>#DIV/0!</v>
      </c>
      <c r="E52" s="206" t="e">
        <f>E51/(E48/12)</f>
        <v>#DIV/0!</v>
      </c>
      <c r="F52" s="207" t="e">
        <f>AVERAGE(B52:D52)</f>
        <v>#DIV/0!</v>
      </c>
      <c r="G52" s="189" t="e">
        <f>IF((E52&gt;F52),(E52-F52)*E48/12,0)</f>
        <v>#DIV/0!</v>
      </c>
      <c r="I52" s="208" t="s">
        <v>358</v>
      </c>
      <c r="J52" s="209"/>
      <c r="K52" s="209"/>
    </row>
    <row r="53" spans="1:11" hidden="1">
      <c r="A53" s="43"/>
      <c r="B53" s="43"/>
      <c r="C53" s="43"/>
      <c r="D53" s="43"/>
      <c r="E53" s="43"/>
      <c r="F53" s="43"/>
      <c r="G53" s="210" t="e">
        <f>SUM(G50:G52)</f>
        <v>#DIV/0!</v>
      </c>
      <c r="I53" s="208" t="s">
        <v>344</v>
      </c>
      <c r="J53" s="209"/>
      <c r="K53" s="209"/>
    </row>
    <row r="54" spans="1:11" hidden="1">
      <c r="I54" s="189" t="s">
        <v>345</v>
      </c>
      <c r="J54" s="209"/>
      <c r="K54" s="209"/>
    </row>
    <row r="55" spans="1:11" hidden="1">
      <c r="I55" s="189" t="s">
        <v>346</v>
      </c>
      <c r="J55" s="189">
        <f>BS!G75</f>
        <v>0</v>
      </c>
      <c r="K55" s="189">
        <f>BS!F75</f>
        <v>0</v>
      </c>
    </row>
    <row r="56" spans="1:11" hidden="1">
      <c r="A56" s="52" t="s">
        <v>349</v>
      </c>
      <c r="B56" s="843" t="s">
        <v>357</v>
      </c>
      <c r="C56" s="844"/>
      <c r="I56" s="189" t="s">
        <v>355</v>
      </c>
      <c r="J56" s="189"/>
      <c r="K56" s="189"/>
    </row>
    <row r="57" spans="1:11" hidden="1">
      <c r="A57" s="205" t="s">
        <v>350</v>
      </c>
      <c r="B57" s="55" t="str">
        <f>B34</f>
        <v>2023/12</v>
      </c>
      <c r="C57" s="55" t="str">
        <f>C34</f>
        <v>2022/12</v>
      </c>
      <c r="I57" s="189" t="str">
        <f>+A57</f>
        <v>Contingent Liabilities</v>
      </c>
      <c r="J57" s="189">
        <f>+B62</f>
        <v>0</v>
      </c>
      <c r="K57" s="189"/>
    </row>
    <row r="58" spans="1:11" hidden="1">
      <c r="A58" s="189" t="s">
        <v>351</v>
      </c>
      <c r="B58" s="189"/>
      <c r="C58" s="189"/>
      <c r="I58" s="210"/>
      <c r="J58" s="188" t="e">
        <f>SUM(J49:J57)</f>
        <v>#DIV/0!</v>
      </c>
      <c r="K58" s="188">
        <f>SUM(K49:K57)</f>
        <v>0</v>
      </c>
    </row>
    <row r="59" spans="1:11" hidden="1">
      <c r="A59" s="189" t="s">
        <v>352</v>
      </c>
      <c r="B59" s="189"/>
      <c r="C59" s="189"/>
    </row>
    <row r="60" spans="1:11" hidden="1">
      <c r="A60" s="189" t="s">
        <v>353</v>
      </c>
      <c r="B60" s="189"/>
      <c r="C60" s="189"/>
    </row>
    <row r="61" spans="1:11" hidden="1">
      <c r="A61" s="189"/>
      <c r="B61" s="189"/>
      <c r="C61" s="189"/>
    </row>
    <row r="62" spans="1:11" hidden="1">
      <c r="A62" s="189" t="s">
        <v>355</v>
      </c>
      <c r="B62" s="189"/>
      <c r="C62" s="189"/>
    </row>
    <row r="63" spans="1:11" hidden="1">
      <c r="A63" s="189"/>
      <c r="B63" s="189"/>
      <c r="C63" s="189"/>
    </row>
    <row r="64" spans="1:11" hidden="1">
      <c r="A64" s="189" t="s">
        <v>356</v>
      </c>
      <c r="B64" s="189"/>
      <c r="C64" s="189"/>
    </row>
    <row r="65" spans="1:3" hidden="1">
      <c r="A65" s="189"/>
      <c r="B65" s="189"/>
      <c r="C65" s="189"/>
    </row>
    <row r="66" spans="1:3" hidden="1">
      <c r="A66" s="210"/>
      <c r="B66" s="189">
        <f>SUM(B58:B65)</f>
        <v>0</v>
      </c>
      <c r="C66" s="189">
        <f>SUM(C58:C65)</f>
        <v>0</v>
      </c>
    </row>
    <row r="67" spans="1:3" hidden="1"/>
    <row r="68" spans="1:3" hidden="1"/>
    <row r="69" spans="1:3" hidden="1"/>
    <row r="70" spans="1:3" hidden="1"/>
  </sheetData>
  <mergeCells count="2">
    <mergeCell ref="B33:C33"/>
    <mergeCell ref="B56:C5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7CDE-4783-4E48-A697-707A02C46A44}">
  <dimension ref="A1:Y55"/>
  <sheetViews>
    <sheetView showGridLines="0" zoomScaleNormal="100" workbookViewId="0">
      <selection activeCell="D16" sqref="D16"/>
    </sheetView>
  </sheetViews>
  <sheetFormatPr defaultColWidth="9" defaultRowHeight="14.5"/>
  <cols>
    <col min="1" max="1" width="34.08984375" style="731" bestFit="1" customWidth="1"/>
    <col min="2" max="6" width="11.6328125" style="732" customWidth="1"/>
    <col min="7" max="12" width="11.6328125" style="731" customWidth="1"/>
    <col min="13" max="14" width="11.90625" style="731" customWidth="1"/>
    <col min="15" max="15" width="7.7265625" style="731" customWidth="1"/>
    <col min="16" max="21" width="9" style="731" customWidth="1"/>
    <col min="22" max="25" width="9" style="792" customWidth="1"/>
    <col min="26" max="33" width="9" style="731" customWidth="1"/>
    <col min="34" max="16384" width="9" style="731"/>
  </cols>
  <sheetData>
    <row r="1" spans="1:24">
      <c r="D1" s="728" t="s">
        <v>1140</v>
      </c>
      <c r="E1" s="728" t="s">
        <v>1141</v>
      </c>
    </row>
    <row r="2" spans="1:24">
      <c r="B2" s="733"/>
      <c r="C2" s="734"/>
      <c r="D2" s="729" t="str">
        <f>BS!$B$7</f>
        <v>CNY</v>
      </c>
      <c r="E2" s="729" t="s">
        <v>1145</v>
      </c>
      <c r="F2" s="735" t="s">
        <v>1143</v>
      </c>
      <c r="V2" s="792" t="s">
        <v>1142</v>
      </c>
    </row>
    <row r="3" spans="1:24">
      <c r="A3" s="736" t="s">
        <v>1144</v>
      </c>
      <c r="V3" s="792" t="s">
        <v>1145</v>
      </c>
    </row>
    <row r="4" spans="1:24" ht="21" customHeight="1">
      <c r="A4" s="845" t="s">
        <v>1146</v>
      </c>
      <c r="B4" s="846" t="s">
        <v>1147</v>
      </c>
      <c r="C4" s="846"/>
      <c r="D4" s="846"/>
      <c r="E4" s="846"/>
      <c r="F4" s="846"/>
      <c r="G4" s="849" t="s">
        <v>1148</v>
      </c>
      <c r="H4" s="849"/>
      <c r="I4" s="849"/>
      <c r="J4" s="849"/>
      <c r="K4" s="849"/>
      <c r="L4" s="849"/>
      <c r="M4" s="850" t="s">
        <v>1149</v>
      </c>
      <c r="N4" s="850" t="s">
        <v>1150</v>
      </c>
    </row>
    <row r="5" spans="1:24" ht="21" customHeight="1">
      <c r="A5" s="845"/>
      <c r="B5" s="727" t="str">
        <f>BS!$C$21</f>
        <v>2019/12</v>
      </c>
      <c r="C5" s="727" t="str">
        <f>BS!$D$21</f>
        <v>2020/12</v>
      </c>
      <c r="D5" s="727" t="str">
        <f>BS!$E$21</f>
        <v>2021/12</v>
      </c>
      <c r="E5" s="727" t="str">
        <f>BS!$F$21</f>
        <v>2022/12</v>
      </c>
      <c r="F5" s="727" t="str">
        <f>BS!$G$21</f>
        <v>2023/12</v>
      </c>
      <c r="G5" s="728" t="s">
        <v>620</v>
      </c>
      <c r="H5" s="728" t="s">
        <v>1064</v>
      </c>
      <c r="I5" s="728" t="s">
        <v>104</v>
      </c>
      <c r="J5" s="728" t="s">
        <v>104</v>
      </c>
      <c r="K5" s="728" t="s">
        <v>621</v>
      </c>
      <c r="L5" s="728" t="s">
        <v>104</v>
      </c>
      <c r="M5" s="850"/>
      <c r="N5" s="850"/>
      <c r="X5" s="793" t="s">
        <v>104</v>
      </c>
    </row>
    <row r="6" spans="1:24">
      <c r="A6" s="737" t="s">
        <v>338</v>
      </c>
      <c r="B6" s="716">
        <f>PL!$I$6</f>
        <v>5000</v>
      </c>
      <c r="C6" s="716">
        <f>PL!$J$6</f>
        <v>40000</v>
      </c>
      <c r="D6" s="716">
        <f>PL!$K$6</f>
        <v>5000</v>
      </c>
      <c r="E6" s="716">
        <f>PL!$L$6</f>
        <v>40000</v>
      </c>
      <c r="F6" s="716">
        <f>PL!$M$6</f>
        <v>1458.5240000000001</v>
      </c>
      <c r="G6" s="714"/>
      <c r="H6" s="714"/>
      <c r="I6" s="714"/>
      <c r="J6" s="714"/>
      <c r="K6" s="714">
        <v>1500</v>
      </c>
      <c r="L6" s="714"/>
      <c r="M6" s="724">
        <f>(F6/D6)^(1/2)-1</f>
        <v>-0.45990297168008776</v>
      </c>
      <c r="N6" s="724">
        <f>(F6/B6)^(1/4)-1</f>
        <v>-0.26508706072085508</v>
      </c>
      <c r="U6" s="732"/>
      <c r="X6" s="793" t="s">
        <v>620</v>
      </c>
    </row>
    <row r="7" spans="1:24">
      <c r="A7" s="738" t="s">
        <v>1151</v>
      </c>
      <c r="B7" s="739" t="s">
        <v>328</v>
      </c>
      <c r="C7" s="717">
        <f>PL!$D$7</f>
        <v>7</v>
      </c>
      <c r="D7" s="717">
        <f>PL!$E$7</f>
        <v>-0.875</v>
      </c>
      <c r="E7" s="717">
        <f>PL!$F$7</f>
        <v>7</v>
      </c>
      <c r="F7" s="717">
        <f>PL!$G$7</f>
        <v>-0.96353690000000003</v>
      </c>
      <c r="G7" s="711">
        <f>G6/F6-1</f>
        <v>-1</v>
      </c>
      <c r="H7" s="711" t="e">
        <f t="shared" ref="H7:L7" si="0">H6/G6-1</f>
        <v>#DIV/0!</v>
      </c>
      <c r="I7" s="711" t="e">
        <f t="shared" si="0"/>
        <v>#DIV/0!</v>
      </c>
      <c r="J7" s="711" t="e">
        <f t="shared" si="0"/>
        <v>#DIV/0!</v>
      </c>
      <c r="K7" s="711" t="e">
        <f t="shared" si="0"/>
        <v>#DIV/0!</v>
      </c>
      <c r="L7" s="711">
        <f t="shared" si="0"/>
        <v>-1</v>
      </c>
      <c r="M7" s="725"/>
      <c r="N7" s="725"/>
      <c r="X7" s="793" t="s">
        <v>621</v>
      </c>
    </row>
    <row r="8" spans="1:24">
      <c r="A8" s="737" t="s">
        <v>1152</v>
      </c>
      <c r="B8" s="716">
        <f>PL!$I$8</f>
        <v>5000</v>
      </c>
      <c r="C8" s="716">
        <f>PL!$J$8</f>
        <v>5000</v>
      </c>
      <c r="D8" s="716">
        <f>PL!$K$8</f>
        <v>5000</v>
      </c>
      <c r="E8" s="716">
        <f>PL!$L$8</f>
        <v>5000</v>
      </c>
      <c r="F8" s="716">
        <f>PL!$M$8</f>
        <v>5000</v>
      </c>
      <c r="G8" s="714"/>
      <c r="H8" s="714"/>
      <c r="I8" s="714"/>
      <c r="J8" s="714"/>
      <c r="K8" s="714"/>
      <c r="L8" s="714"/>
      <c r="M8" s="725"/>
      <c r="N8" s="725"/>
      <c r="X8" s="793" t="s">
        <v>1064</v>
      </c>
    </row>
    <row r="9" spans="1:24">
      <c r="A9" s="738" t="s">
        <v>1151</v>
      </c>
      <c r="B9" s="739" t="s">
        <v>328</v>
      </c>
      <c r="C9" s="718">
        <f>($C$8-$B$8)/$B$8</f>
        <v>0</v>
      </c>
      <c r="D9" s="718">
        <f>($D$8-$C$8)/$C$8</f>
        <v>0</v>
      </c>
      <c r="E9" s="718">
        <f>($E$8-$D$8)/$D$8</f>
        <v>0</v>
      </c>
      <c r="F9" s="718">
        <f>($F$8-$E$8)/$E$8</f>
        <v>0</v>
      </c>
      <c r="G9" s="712">
        <f t="shared" ref="G9:L9" si="1">(G8-F8)/F8</f>
        <v>-1</v>
      </c>
      <c r="H9" s="712" t="e">
        <f t="shared" si="1"/>
        <v>#DIV/0!</v>
      </c>
      <c r="I9" s="712" t="e">
        <f t="shared" si="1"/>
        <v>#DIV/0!</v>
      </c>
      <c r="J9" s="712" t="e">
        <f t="shared" si="1"/>
        <v>#DIV/0!</v>
      </c>
      <c r="K9" s="712" t="e">
        <f t="shared" si="1"/>
        <v>#DIV/0!</v>
      </c>
      <c r="L9" s="712" t="e">
        <f t="shared" si="1"/>
        <v>#DIV/0!</v>
      </c>
      <c r="M9" s="725"/>
      <c r="N9" s="725"/>
      <c r="X9" s="793" t="s">
        <v>1065</v>
      </c>
    </row>
    <row r="10" spans="1:24">
      <c r="A10" s="737" t="s">
        <v>1153</v>
      </c>
      <c r="B10" s="716">
        <f>PL!$I$10</f>
        <v>0</v>
      </c>
      <c r="C10" s="716">
        <f>PL!$I$10</f>
        <v>0</v>
      </c>
      <c r="D10" s="716">
        <f>PL!$I$10</f>
        <v>0</v>
      </c>
      <c r="E10" s="716">
        <f>PL!$I$10</f>
        <v>0</v>
      </c>
      <c r="F10" s="716">
        <f>PL!$I$10</f>
        <v>0</v>
      </c>
      <c r="G10" s="714"/>
      <c r="H10" s="714"/>
      <c r="I10" s="714"/>
      <c r="J10" s="714"/>
      <c r="K10" s="714"/>
      <c r="L10" s="714"/>
      <c r="M10" s="725"/>
      <c r="N10" s="725"/>
      <c r="X10" s="793" t="s">
        <v>1066</v>
      </c>
    </row>
    <row r="11" spans="1:24">
      <c r="A11" s="738" t="s">
        <v>1151</v>
      </c>
      <c r="B11" s="739" t="s">
        <v>328</v>
      </c>
      <c r="C11" s="718" t="e">
        <f>($C$10-$B$10)/$B$10</f>
        <v>#DIV/0!</v>
      </c>
      <c r="D11" s="718" t="e">
        <f>($D$10-$C$10)/$C$10</f>
        <v>#DIV/0!</v>
      </c>
      <c r="E11" s="718" t="e">
        <f>($E$10-$D$10)/$D$10</f>
        <v>#DIV/0!</v>
      </c>
      <c r="F11" s="718" t="e">
        <f>($F$10-$E$10)/$E$10</f>
        <v>#DIV/0!</v>
      </c>
      <c r="G11" s="712" t="e">
        <f t="shared" ref="G11:L11" si="2">(G10-F10)/F10</f>
        <v>#DIV/0!</v>
      </c>
      <c r="H11" s="712" t="e">
        <f t="shared" si="2"/>
        <v>#DIV/0!</v>
      </c>
      <c r="I11" s="712" t="e">
        <f t="shared" si="2"/>
        <v>#DIV/0!</v>
      </c>
      <c r="J11" s="712" t="e">
        <f t="shared" si="2"/>
        <v>#DIV/0!</v>
      </c>
      <c r="K11" s="712" t="e">
        <f t="shared" si="2"/>
        <v>#DIV/0!</v>
      </c>
      <c r="L11" s="712" t="e">
        <f t="shared" si="2"/>
        <v>#DIV/0!</v>
      </c>
      <c r="M11" s="725"/>
      <c r="N11" s="725"/>
      <c r="X11" s="793" t="s">
        <v>1155</v>
      </c>
    </row>
    <row r="12" spans="1:24">
      <c r="A12" s="737" t="s">
        <v>301</v>
      </c>
      <c r="B12" s="716" t="e">
        <f>PL!$I$24</f>
        <v>#REF!</v>
      </c>
      <c r="C12" s="716" t="e">
        <f>PL!$J$24</f>
        <v>#REF!</v>
      </c>
      <c r="D12" s="716" t="e">
        <f>PL!$K$24</f>
        <v>#REF!</v>
      </c>
      <c r="E12" s="716" t="e">
        <f>PL!$L$24</f>
        <v>#REF!</v>
      </c>
      <c r="F12" s="716" t="e">
        <f>PL!$M$24</f>
        <v>#REF!</v>
      </c>
      <c r="G12" s="714"/>
      <c r="H12" s="714"/>
      <c r="I12" s="714"/>
      <c r="J12" s="714"/>
      <c r="K12" s="714"/>
      <c r="L12" s="714"/>
      <c r="M12" s="725"/>
      <c r="N12" s="725"/>
      <c r="X12" s="793" t="s">
        <v>1156</v>
      </c>
    </row>
    <row r="13" spans="1:24">
      <c r="A13" s="740" t="s">
        <v>1154</v>
      </c>
      <c r="B13" s="719" t="e">
        <f>$B$12/$B$6</f>
        <v>#REF!</v>
      </c>
      <c r="C13" s="719" t="e">
        <f>$C$12/$C$6</f>
        <v>#REF!</v>
      </c>
      <c r="D13" s="719" t="e">
        <f>$D$12/$D$6</f>
        <v>#REF!</v>
      </c>
      <c r="E13" s="719" t="e">
        <f>$E$12/$E$6</f>
        <v>#REF!</v>
      </c>
      <c r="F13" s="720" t="e">
        <f>$F$12/$F$6</f>
        <v>#REF!</v>
      </c>
      <c r="G13" s="711" t="e">
        <f t="shared" ref="G13:L13" si="3">G12/G6</f>
        <v>#DIV/0!</v>
      </c>
      <c r="H13" s="711" t="e">
        <f t="shared" si="3"/>
        <v>#DIV/0!</v>
      </c>
      <c r="I13" s="711" t="e">
        <f t="shared" si="3"/>
        <v>#DIV/0!</v>
      </c>
      <c r="J13" s="711" t="e">
        <f t="shared" si="3"/>
        <v>#DIV/0!</v>
      </c>
      <c r="K13" s="711">
        <f t="shared" si="3"/>
        <v>0</v>
      </c>
      <c r="L13" s="711" t="e">
        <f t="shared" si="3"/>
        <v>#DIV/0!</v>
      </c>
      <c r="M13" s="725"/>
      <c r="N13" s="725"/>
      <c r="X13" s="793" t="s">
        <v>1158</v>
      </c>
    </row>
    <row r="14" spans="1:24">
      <c r="A14" s="737" t="s">
        <v>303</v>
      </c>
      <c r="B14" s="721" t="e">
        <f>PL!$I$25</f>
        <v>#REF!</v>
      </c>
      <c r="C14" s="721" t="e">
        <f>PL!$J$25</f>
        <v>#REF!</v>
      </c>
      <c r="D14" s="721" t="e">
        <f>PL!$K$25</f>
        <v>#REF!</v>
      </c>
      <c r="E14" s="721" t="e">
        <f>PL!$L$25</f>
        <v>#REF!</v>
      </c>
      <c r="F14" s="721" t="e">
        <f>PL!$M$25</f>
        <v>#REF!</v>
      </c>
      <c r="G14" s="715"/>
      <c r="H14" s="715"/>
      <c r="I14" s="715"/>
      <c r="J14" s="715"/>
      <c r="K14" s="715"/>
      <c r="L14" s="715"/>
      <c r="M14" s="725"/>
      <c r="N14" s="725"/>
      <c r="X14" s="793" t="s">
        <v>1160</v>
      </c>
    </row>
    <row r="15" spans="1:24">
      <c r="A15" s="737" t="s">
        <v>1157</v>
      </c>
      <c r="B15" s="722">
        <f>PL!$I$13</f>
        <v>0</v>
      </c>
      <c r="C15" s="722">
        <f>PL!$J$13</f>
        <v>35000</v>
      </c>
      <c r="D15" s="722">
        <f>PL!$K$13</f>
        <v>0</v>
      </c>
      <c r="E15" s="722">
        <f>PL!$L$13</f>
        <v>35000</v>
      </c>
      <c r="F15" s="722">
        <f>PL!$M$13</f>
        <v>-3541.4759999999997</v>
      </c>
      <c r="G15" s="715"/>
      <c r="H15" s="715"/>
      <c r="I15" s="715"/>
      <c r="J15" s="715"/>
      <c r="K15" s="715"/>
      <c r="L15" s="715"/>
      <c r="M15" s="725"/>
      <c r="N15" s="725"/>
      <c r="X15" s="793" t="s">
        <v>1162</v>
      </c>
    </row>
    <row r="16" spans="1:24">
      <c r="A16" s="740" t="s">
        <v>1159</v>
      </c>
      <c r="B16" s="719">
        <f>$B$15/$B$6</f>
        <v>0</v>
      </c>
      <c r="C16" s="719">
        <f>$C$15/$C$6</f>
        <v>0.875</v>
      </c>
      <c r="D16" s="719">
        <f>$D$15/$D$6</f>
        <v>0</v>
      </c>
      <c r="E16" s="719">
        <f>$E$15/$E$6</f>
        <v>0.875</v>
      </c>
      <c r="F16" s="720">
        <f>$F$15/$F$6</f>
        <v>-2.42812322594623</v>
      </c>
      <c r="G16" s="713" t="e">
        <f>G15/G6</f>
        <v>#DIV/0!</v>
      </c>
      <c r="H16" s="711" t="e">
        <f t="shared" ref="H16:L16" si="4">H15/H6</f>
        <v>#DIV/0!</v>
      </c>
      <c r="I16" s="711" t="e">
        <f t="shared" si="4"/>
        <v>#DIV/0!</v>
      </c>
      <c r="J16" s="711" t="e">
        <f t="shared" si="4"/>
        <v>#DIV/0!</v>
      </c>
      <c r="K16" s="711">
        <f t="shared" si="4"/>
        <v>0</v>
      </c>
      <c r="L16" s="711" t="e">
        <f t="shared" si="4"/>
        <v>#DIV/0!</v>
      </c>
      <c r="M16" s="725"/>
      <c r="N16" s="725"/>
      <c r="X16" s="793" t="s">
        <v>1163</v>
      </c>
    </row>
    <row r="17" spans="1:24">
      <c r="A17" s="737" t="s">
        <v>1161</v>
      </c>
      <c r="B17" s="723" t="e">
        <f>PL!$I$23</f>
        <v>#REF!</v>
      </c>
      <c r="C17" s="723" t="e">
        <f>PL!$J$23</f>
        <v>#REF!</v>
      </c>
      <c r="D17" s="723" t="e">
        <f>PL!K23</f>
        <v>#REF!</v>
      </c>
      <c r="E17" s="723" t="e">
        <f>PL!L23</f>
        <v>#REF!</v>
      </c>
      <c r="F17" s="723" t="e">
        <f>PL!M23</f>
        <v>#REF!</v>
      </c>
      <c r="G17" s="715"/>
      <c r="H17" s="715"/>
      <c r="I17" s="715"/>
      <c r="J17" s="715"/>
      <c r="K17" s="715"/>
      <c r="L17" s="715"/>
      <c r="M17" s="725"/>
      <c r="N17" s="725"/>
      <c r="X17" s="793" t="s">
        <v>1165</v>
      </c>
    </row>
    <row r="18" spans="1:24">
      <c r="A18" s="737" t="s">
        <v>306</v>
      </c>
      <c r="B18" s="723">
        <f>PL!$I$15</f>
        <v>0</v>
      </c>
      <c r="C18" s="723">
        <f>PL!J15</f>
        <v>0</v>
      </c>
      <c r="D18" s="723">
        <f>PL!K15</f>
        <v>0</v>
      </c>
      <c r="E18" s="723">
        <f>PL!L15</f>
        <v>0</v>
      </c>
      <c r="F18" s="723">
        <f>PL!M15</f>
        <v>0</v>
      </c>
      <c r="G18" s="715"/>
      <c r="H18" s="715"/>
      <c r="I18" s="715"/>
      <c r="J18" s="715"/>
      <c r="K18" s="715"/>
      <c r="L18" s="715"/>
      <c r="M18" s="725"/>
      <c r="N18" s="725"/>
      <c r="X18" s="793" t="s">
        <v>1166</v>
      </c>
    </row>
    <row r="19" spans="1:24">
      <c r="A19" s="740" t="s">
        <v>1164</v>
      </c>
      <c r="B19" s="719" t="e">
        <f>$B$17/$B$6</f>
        <v>#REF!</v>
      </c>
      <c r="C19" s="719" t="e">
        <f t="shared" ref="C19:L19" si="5">C17/C6</f>
        <v>#REF!</v>
      </c>
      <c r="D19" s="719" t="e">
        <f t="shared" si="5"/>
        <v>#REF!</v>
      </c>
      <c r="E19" s="719" t="e">
        <f t="shared" si="5"/>
        <v>#REF!</v>
      </c>
      <c r="F19" s="720" t="e">
        <f t="shared" si="5"/>
        <v>#REF!</v>
      </c>
      <c r="G19" s="711" t="e">
        <f t="shared" si="5"/>
        <v>#DIV/0!</v>
      </c>
      <c r="H19" s="711" t="e">
        <f t="shared" si="5"/>
        <v>#DIV/0!</v>
      </c>
      <c r="I19" s="711" t="e">
        <f t="shared" si="5"/>
        <v>#DIV/0!</v>
      </c>
      <c r="J19" s="711" t="e">
        <f t="shared" si="5"/>
        <v>#DIV/0!</v>
      </c>
      <c r="K19" s="711">
        <f t="shared" si="5"/>
        <v>0</v>
      </c>
      <c r="L19" s="711" t="e">
        <f t="shared" si="5"/>
        <v>#DIV/0!</v>
      </c>
      <c r="M19" s="726"/>
      <c r="N19" s="726"/>
      <c r="X19" s="793" t="s">
        <v>1168</v>
      </c>
    </row>
    <row r="20" spans="1:24" ht="14.25" customHeight="1">
      <c r="X20" s="793" t="s">
        <v>1169</v>
      </c>
    </row>
    <row r="21" spans="1:24">
      <c r="A21" s="736" t="s">
        <v>1167</v>
      </c>
      <c r="X21" s="793" t="s">
        <v>1170</v>
      </c>
    </row>
    <row r="22" spans="1:24">
      <c r="A22" s="845" t="s">
        <v>1146</v>
      </c>
      <c r="B22" s="846" t="s">
        <v>1147</v>
      </c>
      <c r="C22" s="846"/>
      <c r="D22" s="846"/>
      <c r="E22" s="846"/>
      <c r="F22" s="846"/>
      <c r="G22" s="846" t="s">
        <v>1148</v>
      </c>
      <c r="H22" s="846"/>
      <c r="I22" s="846"/>
      <c r="J22" s="846"/>
      <c r="K22" s="846"/>
      <c r="L22" s="846"/>
      <c r="X22" s="793" t="s">
        <v>1171</v>
      </c>
    </row>
    <row r="23" spans="1:24">
      <c r="A23" s="845"/>
      <c r="B23" s="727" t="str">
        <f>[32]BS!C21</f>
        <v>2019/12</v>
      </c>
      <c r="C23" s="727" t="str">
        <f>[32]BS!D21</f>
        <v>2020/12</v>
      </c>
      <c r="D23" s="727" t="str">
        <f>[32]BS!E21</f>
        <v>2021/12</v>
      </c>
      <c r="E23" s="727" t="str">
        <f>[32]BS!F21</f>
        <v>2022/12</v>
      </c>
      <c r="F23" s="727" t="str">
        <f>[32]BS!G21</f>
        <v>2023/12</v>
      </c>
      <c r="G23" s="727" t="s">
        <v>104</v>
      </c>
      <c r="H23" s="727" t="s">
        <v>104</v>
      </c>
      <c r="I23" s="727" t="s">
        <v>104</v>
      </c>
      <c r="J23" s="727" t="s">
        <v>104</v>
      </c>
      <c r="K23" s="727" t="s">
        <v>104</v>
      </c>
      <c r="L23" s="727" t="s">
        <v>104</v>
      </c>
      <c r="X23" s="793" t="s">
        <v>1172</v>
      </c>
    </row>
    <row r="24" spans="1:24">
      <c r="A24" s="740" t="s">
        <v>316</v>
      </c>
      <c r="B24" s="741">
        <f>BS!O83</f>
        <v>0</v>
      </c>
      <c r="C24" s="741">
        <f>BS!P83</f>
        <v>0</v>
      </c>
      <c r="D24" s="741">
        <f>BS!Q83</f>
        <v>0</v>
      </c>
      <c r="E24" s="741">
        <f>BS!R83</f>
        <v>0</v>
      </c>
      <c r="F24" s="741">
        <f>BS!S83</f>
        <v>0</v>
      </c>
      <c r="G24" s="742">
        <f>G25+G27</f>
        <v>0</v>
      </c>
      <c r="H24" s="742">
        <f t="shared" ref="H24:L24" si="6">H25+H27</f>
        <v>0</v>
      </c>
      <c r="I24" s="742">
        <f t="shared" si="6"/>
        <v>0</v>
      </c>
      <c r="J24" s="742">
        <f t="shared" si="6"/>
        <v>0</v>
      </c>
      <c r="K24" s="742">
        <f t="shared" si="6"/>
        <v>0</v>
      </c>
      <c r="L24" s="742">
        <f t="shared" si="6"/>
        <v>0</v>
      </c>
      <c r="X24" s="793" t="s">
        <v>1173</v>
      </c>
    </row>
    <row r="25" spans="1:24">
      <c r="A25" s="737" t="s">
        <v>317</v>
      </c>
      <c r="B25" s="743">
        <f>BS!O50</f>
        <v>0</v>
      </c>
      <c r="C25" s="743">
        <f>BS!P50</f>
        <v>0</v>
      </c>
      <c r="D25" s="743">
        <f>BS!Q50</f>
        <v>0</v>
      </c>
      <c r="E25" s="743">
        <f>BS!R50</f>
        <v>0</v>
      </c>
      <c r="F25" s="743">
        <f>BS!S50</f>
        <v>0</v>
      </c>
      <c r="G25" s="714"/>
      <c r="H25" s="714"/>
      <c r="I25" s="714"/>
      <c r="J25" s="714"/>
      <c r="K25" s="714"/>
      <c r="L25" s="714"/>
      <c r="X25" s="793" t="s">
        <v>1174</v>
      </c>
    </row>
    <row r="26" spans="1:24">
      <c r="A26" s="737" t="s">
        <v>318</v>
      </c>
      <c r="B26" s="743">
        <f>BS!O51</f>
        <v>0</v>
      </c>
      <c r="C26" s="743">
        <f>BS!P51</f>
        <v>0</v>
      </c>
      <c r="D26" s="743">
        <f>BS!Q51</f>
        <v>0</v>
      </c>
      <c r="E26" s="743">
        <f>BS!R51</f>
        <v>0</v>
      </c>
      <c r="F26" s="743">
        <f>BS!S51</f>
        <v>0</v>
      </c>
      <c r="G26" s="714"/>
      <c r="H26" s="714"/>
      <c r="I26" s="714"/>
      <c r="J26" s="714"/>
      <c r="K26" s="714"/>
      <c r="L26" s="714"/>
      <c r="X26" s="793"/>
    </row>
    <row r="27" spans="1:24">
      <c r="A27" s="737" t="s">
        <v>319</v>
      </c>
      <c r="B27" s="743">
        <f>BS!O59</f>
        <v>0</v>
      </c>
      <c r="C27" s="743">
        <f>BS!P59</f>
        <v>0</v>
      </c>
      <c r="D27" s="743">
        <f>BS!Q59</f>
        <v>0</v>
      </c>
      <c r="E27" s="743">
        <f>BS!R59</f>
        <v>0</v>
      </c>
      <c r="F27" s="743">
        <f>BS!S59</f>
        <v>0</v>
      </c>
      <c r="G27" s="714"/>
      <c r="H27" s="714"/>
      <c r="I27" s="714"/>
      <c r="J27" s="714"/>
      <c r="K27" s="714"/>
      <c r="L27" s="714"/>
      <c r="X27" s="793"/>
    </row>
    <row r="28" spans="1:24">
      <c r="A28" s="740" t="s">
        <v>320</v>
      </c>
      <c r="B28" s="741">
        <f>BS!O74</f>
        <v>0</v>
      </c>
      <c r="C28" s="741">
        <f>BS!P74</f>
        <v>0</v>
      </c>
      <c r="D28" s="741">
        <f>BS!Q74</f>
        <v>0</v>
      </c>
      <c r="E28" s="741">
        <f>BS!R74</f>
        <v>0</v>
      </c>
      <c r="F28" s="741">
        <f>BS!S74</f>
        <v>0</v>
      </c>
      <c r="G28" s="730"/>
      <c r="H28" s="730"/>
      <c r="I28" s="730"/>
      <c r="J28" s="730"/>
      <c r="K28" s="730"/>
      <c r="L28" s="730"/>
    </row>
    <row r="29" spans="1:24">
      <c r="A29" s="737" t="s">
        <v>52</v>
      </c>
      <c r="B29" s="743" t="e">
        <f>BS!O44</f>
        <v>#REF!</v>
      </c>
      <c r="C29" s="743" t="e">
        <f>BS!P44</f>
        <v>#REF!</v>
      </c>
      <c r="D29" s="743" t="e">
        <f>BS!Q44</f>
        <v>#REF!</v>
      </c>
      <c r="E29" s="743" t="e">
        <f>BS!R44</f>
        <v>#REF!</v>
      </c>
      <c r="F29" s="743" t="e">
        <f>BS!S44</f>
        <v>#REF!</v>
      </c>
      <c r="G29" s="709"/>
      <c r="H29" s="709"/>
      <c r="I29" s="709"/>
      <c r="J29" s="709"/>
      <c r="K29" s="709"/>
      <c r="L29" s="709"/>
    </row>
    <row r="30" spans="1:24">
      <c r="A30" s="740" t="s">
        <v>1175</v>
      </c>
      <c r="B30" s="745" t="e">
        <f t="shared" ref="B30:L30" si="7">B24/B28</f>
        <v>#DIV/0!</v>
      </c>
      <c r="C30" s="745" t="e">
        <f t="shared" si="7"/>
        <v>#DIV/0!</v>
      </c>
      <c r="D30" s="745" t="e">
        <f t="shared" si="7"/>
        <v>#DIV/0!</v>
      </c>
      <c r="E30" s="745" t="e">
        <f t="shared" si="7"/>
        <v>#DIV/0!</v>
      </c>
      <c r="F30" s="745" t="e">
        <f t="shared" si="7"/>
        <v>#DIV/0!</v>
      </c>
      <c r="G30" s="746" t="e">
        <f t="shared" si="7"/>
        <v>#DIV/0!</v>
      </c>
      <c r="H30" s="746" t="e">
        <f t="shared" si="7"/>
        <v>#DIV/0!</v>
      </c>
      <c r="I30" s="746" t="e">
        <f t="shared" si="7"/>
        <v>#DIV/0!</v>
      </c>
      <c r="J30" s="746" t="e">
        <f t="shared" si="7"/>
        <v>#DIV/0!</v>
      </c>
      <c r="K30" s="746" t="e">
        <f t="shared" si="7"/>
        <v>#DIV/0!</v>
      </c>
      <c r="L30" s="746" t="e">
        <f t="shared" si="7"/>
        <v>#DIV/0!</v>
      </c>
    </row>
    <row r="31" spans="1:24">
      <c r="A31" s="740" t="s">
        <v>1220</v>
      </c>
      <c r="B31" s="747" t="e">
        <f>B24/B28</f>
        <v>#DIV/0!</v>
      </c>
      <c r="C31" s="747" t="e">
        <f t="shared" ref="C31:L31" si="8">C24/C28</f>
        <v>#DIV/0!</v>
      </c>
      <c r="D31" s="747" t="e">
        <f t="shared" si="8"/>
        <v>#DIV/0!</v>
      </c>
      <c r="E31" s="747" t="e">
        <f t="shared" si="8"/>
        <v>#DIV/0!</v>
      </c>
      <c r="F31" s="747" t="e">
        <f t="shared" si="8"/>
        <v>#DIV/0!</v>
      </c>
      <c r="G31" s="748" t="e">
        <f t="shared" si="8"/>
        <v>#DIV/0!</v>
      </c>
      <c r="H31" s="748" t="e">
        <f t="shared" si="8"/>
        <v>#DIV/0!</v>
      </c>
      <c r="I31" s="748" t="e">
        <f t="shared" si="8"/>
        <v>#DIV/0!</v>
      </c>
      <c r="J31" s="748" t="e">
        <f t="shared" si="8"/>
        <v>#DIV/0!</v>
      </c>
      <c r="K31" s="748" t="e">
        <f t="shared" si="8"/>
        <v>#DIV/0!</v>
      </c>
      <c r="L31" s="748" t="e">
        <f t="shared" si="8"/>
        <v>#DIV/0!</v>
      </c>
    </row>
    <row r="32" spans="1:24">
      <c r="A32" s="740" t="s">
        <v>1221</v>
      </c>
      <c r="B32" s="749" t="e">
        <f t="shared" ref="B32:L32" si="9">B24/(B28+B24)</f>
        <v>#DIV/0!</v>
      </c>
      <c r="C32" s="749" t="e">
        <f t="shared" si="9"/>
        <v>#DIV/0!</v>
      </c>
      <c r="D32" s="749" t="e">
        <f t="shared" si="9"/>
        <v>#DIV/0!</v>
      </c>
      <c r="E32" s="749" t="e">
        <f t="shared" si="9"/>
        <v>#DIV/0!</v>
      </c>
      <c r="F32" s="749" t="e">
        <f t="shared" si="9"/>
        <v>#DIV/0!</v>
      </c>
      <c r="G32" s="750" t="e">
        <f t="shared" si="9"/>
        <v>#DIV/0!</v>
      </c>
      <c r="H32" s="750" t="e">
        <f t="shared" si="9"/>
        <v>#DIV/0!</v>
      </c>
      <c r="I32" s="750" t="e">
        <f t="shared" si="9"/>
        <v>#DIV/0!</v>
      </c>
      <c r="J32" s="750" t="e">
        <f t="shared" si="9"/>
        <v>#DIV/0!</v>
      </c>
      <c r="K32" s="750" t="e">
        <f t="shared" si="9"/>
        <v>#DIV/0!</v>
      </c>
      <c r="L32" s="750" t="e">
        <f t="shared" si="9"/>
        <v>#DIV/0!</v>
      </c>
    </row>
    <row r="33" spans="1:12">
      <c r="A33" s="737" t="s">
        <v>1218</v>
      </c>
      <c r="B33" s="743" t="e">
        <f>BS!O31</f>
        <v>#REF!</v>
      </c>
      <c r="C33" s="743" t="e">
        <f>BS!P31</f>
        <v>#REF!</v>
      </c>
      <c r="D33" s="743" t="e">
        <f>BS!Q31</f>
        <v>#REF!</v>
      </c>
      <c r="E33" s="743" t="e">
        <f>BS!R31</f>
        <v>#REF!</v>
      </c>
      <c r="F33" s="743" t="e">
        <f>BS!S31</f>
        <v>#REF!</v>
      </c>
      <c r="G33" s="714"/>
      <c r="H33" s="714"/>
      <c r="I33" s="714"/>
      <c r="J33" s="714"/>
      <c r="K33" s="714"/>
      <c r="L33" s="714"/>
    </row>
    <row r="34" spans="1:12">
      <c r="A34" s="737" t="s">
        <v>35</v>
      </c>
      <c r="B34" s="743">
        <f>BS!O24</f>
        <v>0</v>
      </c>
      <c r="C34" s="743">
        <f>BS!P24</f>
        <v>0</v>
      </c>
      <c r="D34" s="743">
        <f>BS!Q24</f>
        <v>0</v>
      </c>
      <c r="E34" s="743">
        <f>BS!R24</f>
        <v>0</v>
      </c>
      <c r="F34" s="743">
        <f>BS!S24</f>
        <v>0</v>
      </c>
      <c r="G34" s="714"/>
      <c r="H34" s="714"/>
      <c r="I34" s="714"/>
      <c r="J34" s="714"/>
      <c r="K34" s="714"/>
      <c r="L34" s="714"/>
    </row>
    <row r="35" spans="1:12">
      <c r="A35" s="737" t="s">
        <v>36</v>
      </c>
      <c r="B35" s="743">
        <f>BS!O25</f>
        <v>0</v>
      </c>
      <c r="C35" s="743">
        <f>BS!P25</f>
        <v>0</v>
      </c>
      <c r="D35" s="743">
        <f>BS!Q25</f>
        <v>0</v>
      </c>
      <c r="E35" s="743">
        <f>BS!R25</f>
        <v>0</v>
      </c>
      <c r="F35" s="743">
        <f>BS!S25</f>
        <v>0</v>
      </c>
      <c r="G35" s="714"/>
      <c r="H35" s="714"/>
      <c r="I35" s="714"/>
      <c r="J35" s="714"/>
      <c r="K35" s="714"/>
      <c r="L35" s="714"/>
    </row>
    <row r="36" spans="1:12">
      <c r="A36" s="737" t="s">
        <v>57</v>
      </c>
      <c r="B36" s="743">
        <f>BS!O53</f>
        <v>0</v>
      </c>
      <c r="C36" s="743">
        <f>BS!P53</f>
        <v>0</v>
      </c>
      <c r="D36" s="743">
        <f>BS!Q53</f>
        <v>0</v>
      </c>
      <c r="E36" s="743">
        <f>BS!R53</f>
        <v>0</v>
      </c>
      <c r="F36" s="743">
        <f>BS!S53</f>
        <v>0</v>
      </c>
      <c r="G36" s="714"/>
      <c r="H36" s="714"/>
      <c r="I36" s="714"/>
      <c r="J36" s="714"/>
      <c r="K36" s="714"/>
      <c r="L36" s="714"/>
    </row>
    <row r="37" spans="1:12">
      <c r="A37" s="740" t="s">
        <v>325</v>
      </c>
      <c r="B37" s="741">
        <f>B34+B35-B36</f>
        <v>0</v>
      </c>
      <c r="C37" s="741">
        <f t="shared" ref="C37:L37" si="10">C34+C35-C36</f>
        <v>0</v>
      </c>
      <c r="D37" s="741">
        <f t="shared" si="10"/>
        <v>0</v>
      </c>
      <c r="E37" s="741">
        <f t="shared" si="10"/>
        <v>0</v>
      </c>
      <c r="F37" s="741">
        <f t="shared" si="10"/>
        <v>0</v>
      </c>
      <c r="G37" s="742"/>
      <c r="H37" s="742">
        <f t="shared" si="10"/>
        <v>0</v>
      </c>
      <c r="I37" s="742">
        <f t="shared" si="10"/>
        <v>0</v>
      </c>
      <c r="J37" s="742">
        <f t="shared" si="10"/>
        <v>0</v>
      </c>
      <c r="K37" s="751">
        <f t="shared" si="10"/>
        <v>0</v>
      </c>
      <c r="L37" s="742">
        <f t="shared" si="10"/>
        <v>0</v>
      </c>
    </row>
    <row r="38" spans="1:12">
      <c r="A38" s="740" t="s">
        <v>326</v>
      </c>
      <c r="B38" s="752" t="e">
        <f>B18/B12</f>
        <v>#REF!</v>
      </c>
      <c r="C38" s="752" t="e">
        <f t="shared" ref="C38:L38" si="11">C18/C12</f>
        <v>#REF!</v>
      </c>
      <c r="D38" s="752" t="e">
        <f t="shared" si="11"/>
        <v>#REF!</v>
      </c>
      <c r="E38" s="752" t="e">
        <f t="shared" si="11"/>
        <v>#REF!</v>
      </c>
      <c r="F38" s="752" t="e">
        <f t="shared" si="11"/>
        <v>#REF!</v>
      </c>
      <c r="G38" s="753" t="e">
        <f t="shared" si="11"/>
        <v>#DIV/0!</v>
      </c>
      <c r="H38" s="753" t="e">
        <f t="shared" si="11"/>
        <v>#DIV/0!</v>
      </c>
      <c r="I38" s="753" t="e">
        <f t="shared" si="11"/>
        <v>#DIV/0!</v>
      </c>
      <c r="J38" s="753" t="e">
        <f t="shared" si="11"/>
        <v>#DIV/0!</v>
      </c>
      <c r="K38" s="753" t="e">
        <f t="shared" si="11"/>
        <v>#DIV/0!</v>
      </c>
      <c r="L38" s="753" t="e">
        <f t="shared" si="11"/>
        <v>#DIV/0!</v>
      </c>
    </row>
    <row r="39" spans="1:12">
      <c r="A39" s="740" t="s">
        <v>1219</v>
      </c>
      <c r="B39" s="754" t="e">
        <f t="shared" ref="B39:L39" si="12">B12/(B18+B26)</f>
        <v>#REF!</v>
      </c>
      <c r="C39" s="754" t="e">
        <f t="shared" si="12"/>
        <v>#REF!</v>
      </c>
      <c r="D39" s="754" t="e">
        <f t="shared" si="12"/>
        <v>#REF!</v>
      </c>
      <c r="E39" s="754" t="e">
        <f t="shared" si="12"/>
        <v>#REF!</v>
      </c>
      <c r="F39" s="754" t="e">
        <f t="shared" si="12"/>
        <v>#REF!</v>
      </c>
      <c r="G39" s="755" t="e">
        <f t="shared" si="12"/>
        <v>#DIV/0!</v>
      </c>
      <c r="H39" s="755" t="e">
        <f t="shared" si="12"/>
        <v>#DIV/0!</v>
      </c>
      <c r="I39" s="755" t="e">
        <f t="shared" si="12"/>
        <v>#DIV/0!</v>
      </c>
      <c r="J39" s="755" t="e">
        <f t="shared" si="12"/>
        <v>#DIV/0!</v>
      </c>
      <c r="K39" s="755" t="e">
        <f t="shared" si="12"/>
        <v>#DIV/0!</v>
      </c>
      <c r="L39" s="755" t="e">
        <f t="shared" si="12"/>
        <v>#DIV/0!</v>
      </c>
    </row>
    <row r="40" spans="1:12">
      <c r="A40" s="740" t="s">
        <v>1176</v>
      </c>
      <c r="B40" s="756" t="e">
        <f t="shared" ref="B40:L40" si="13">B29/B28</f>
        <v>#REF!</v>
      </c>
      <c r="C40" s="756" t="e">
        <f t="shared" si="13"/>
        <v>#REF!</v>
      </c>
      <c r="D40" s="756" t="e">
        <f t="shared" si="13"/>
        <v>#REF!</v>
      </c>
      <c r="E40" s="756" t="e">
        <f t="shared" si="13"/>
        <v>#REF!</v>
      </c>
      <c r="F40" s="756" t="e">
        <f t="shared" si="13"/>
        <v>#REF!</v>
      </c>
      <c r="G40" s="757" t="e">
        <f t="shared" si="13"/>
        <v>#DIV/0!</v>
      </c>
      <c r="H40" s="757" t="e">
        <f t="shared" si="13"/>
        <v>#DIV/0!</v>
      </c>
      <c r="I40" s="757" t="e">
        <f t="shared" si="13"/>
        <v>#DIV/0!</v>
      </c>
      <c r="J40" s="757" t="e">
        <f t="shared" si="13"/>
        <v>#DIV/0!</v>
      </c>
      <c r="K40" s="757" t="e">
        <f t="shared" si="13"/>
        <v>#DIV/0!</v>
      </c>
      <c r="L40" s="757" t="e">
        <f t="shared" si="13"/>
        <v>#DIV/0!</v>
      </c>
    </row>
    <row r="42" spans="1:12">
      <c r="A42" s="758" t="s">
        <v>1177</v>
      </c>
    </row>
    <row r="43" spans="1:12" ht="15" customHeight="1">
      <c r="A43" s="847" t="s">
        <v>1146</v>
      </c>
      <c r="B43" s="846" t="s">
        <v>1147</v>
      </c>
      <c r="C43" s="846"/>
      <c r="D43" s="846"/>
      <c r="E43" s="846"/>
      <c r="F43" s="846"/>
      <c r="G43" s="846" t="s">
        <v>1148</v>
      </c>
      <c r="H43" s="846"/>
      <c r="I43" s="846"/>
      <c r="J43" s="846"/>
      <c r="K43" s="846"/>
      <c r="L43" s="846"/>
    </row>
    <row r="44" spans="1:12">
      <c r="A44" s="848"/>
      <c r="B44" s="727" t="str">
        <f>[32]BS!C21</f>
        <v>2019/12</v>
      </c>
      <c r="C44" s="727" t="str">
        <f>[32]BS!D21</f>
        <v>2020/12</v>
      </c>
      <c r="D44" s="727" t="str">
        <f>[32]BS!E21</f>
        <v>2021/12</v>
      </c>
      <c r="E44" s="727" t="str">
        <f>[32]BS!F21</f>
        <v>2022/12</v>
      </c>
      <c r="F44" s="727" t="str">
        <f>[32]BS!G21</f>
        <v>2023/12</v>
      </c>
      <c r="G44" s="727" t="s">
        <v>1064</v>
      </c>
      <c r="H44" s="727" t="s">
        <v>1155</v>
      </c>
      <c r="I44" s="727" t="s">
        <v>1160</v>
      </c>
      <c r="J44" s="727" t="s">
        <v>1165</v>
      </c>
      <c r="K44" s="727" t="s">
        <v>1169</v>
      </c>
      <c r="L44" s="727" t="s">
        <v>1172</v>
      </c>
    </row>
    <row r="45" spans="1:12" ht="29">
      <c r="A45" s="759" t="s">
        <v>1178</v>
      </c>
      <c r="B45" s="741" t="e">
        <f>CF!I12</f>
        <v>#REF!</v>
      </c>
      <c r="C45" s="741" t="e">
        <f>CF!J12</f>
        <v>#REF!</v>
      </c>
      <c r="D45" s="741" t="e">
        <f>CF!K12</f>
        <v>#REF!</v>
      </c>
      <c r="E45" s="741" t="e">
        <f>CF!L12</f>
        <v>#REF!</v>
      </c>
      <c r="F45" s="741" t="e">
        <f>CF!M12</f>
        <v>#REF!</v>
      </c>
      <c r="G45" s="744"/>
      <c r="H45" s="744"/>
      <c r="I45" s="744"/>
      <c r="J45" s="744"/>
      <c r="K45" s="744"/>
      <c r="L45" s="744"/>
    </row>
    <row r="46" spans="1:12">
      <c r="A46" s="737" t="s">
        <v>1179</v>
      </c>
      <c r="B46" s="743">
        <f>CF!I13</f>
        <v>0</v>
      </c>
      <c r="C46" s="743">
        <f>CF!J13</f>
        <v>0</v>
      </c>
      <c r="D46" s="743">
        <f>CF!K13</f>
        <v>0</v>
      </c>
      <c r="E46" s="743">
        <f>CF!L13</f>
        <v>0</v>
      </c>
      <c r="F46" s="743">
        <f>CF!M13</f>
        <v>0</v>
      </c>
      <c r="G46" s="714"/>
      <c r="H46" s="714"/>
      <c r="I46" s="714"/>
      <c r="J46" s="714"/>
      <c r="K46" s="714"/>
      <c r="L46" s="714"/>
    </row>
    <row r="47" spans="1:12">
      <c r="A47" s="737" t="s">
        <v>1180</v>
      </c>
      <c r="B47" s="743">
        <f>CF!I21</f>
        <v>0</v>
      </c>
      <c r="C47" s="743">
        <f>CF!J21</f>
        <v>0</v>
      </c>
      <c r="D47" s="743">
        <f>CF!K21</f>
        <v>0</v>
      </c>
      <c r="E47" s="743">
        <f>CF!L21</f>
        <v>0</v>
      </c>
      <c r="F47" s="743">
        <f>CF!M21</f>
        <v>0</v>
      </c>
      <c r="G47" s="714"/>
      <c r="H47" s="714"/>
      <c r="I47" s="714"/>
      <c r="J47" s="714"/>
      <c r="K47" s="714"/>
      <c r="L47" s="714"/>
    </row>
    <row r="48" spans="1:12">
      <c r="A48" s="740" t="s">
        <v>1181</v>
      </c>
      <c r="B48" s="741" t="e">
        <f t="shared" ref="B48:L48" si="14">B45-B46-B47</f>
        <v>#REF!</v>
      </c>
      <c r="C48" s="741" t="e">
        <f t="shared" si="14"/>
        <v>#REF!</v>
      </c>
      <c r="D48" s="741" t="e">
        <f t="shared" si="14"/>
        <v>#REF!</v>
      </c>
      <c r="E48" s="741" t="e">
        <f t="shared" si="14"/>
        <v>#REF!</v>
      </c>
      <c r="F48" s="741" t="e">
        <f t="shared" si="14"/>
        <v>#REF!</v>
      </c>
      <c r="G48" s="742">
        <f t="shared" si="14"/>
        <v>0</v>
      </c>
      <c r="H48" s="742">
        <f t="shared" si="14"/>
        <v>0</v>
      </c>
      <c r="I48" s="742">
        <f t="shared" si="14"/>
        <v>0</v>
      </c>
      <c r="J48" s="742">
        <f t="shared" si="14"/>
        <v>0</v>
      </c>
      <c r="K48" s="742">
        <f t="shared" si="14"/>
        <v>0</v>
      </c>
      <c r="L48" s="742">
        <f t="shared" si="14"/>
        <v>0</v>
      </c>
    </row>
    <row r="49" spans="1:12" ht="29">
      <c r="A49" s="760" t="s">
        <v>1182</v>
      </c>
      <c r="B49" s="761"/>
      <c r="C49" s="761"/>
      <c r="D49" s="761"/>
      <c r="E49" s="761"/>
      <c r="F49" s="761"/>
      <c r="G49" s="714"/>
      <c r="H49" s="714"/>
      <c r="I49" s="714"/>
      <c r="J49" s="714"/>
      <c r="K49" s="714"/>
      <c r="L49" s="714"/>
    </row>
    <row r="50" spans="1:12">
      <c r="A50" s="760" t="s">
        <v>1183</v>
      </c>
      <c r="B50" s="743">
        <f t="shared" ref="B50:L50" si="15">+B26+B25+B18</f>
        <v>0</v>
      </c>
      <c r="C50" s="743">
        <f t="shared" si="15"/>
        <v>0</v>
      </c>
      <c r="D50" s="743">
        <f t="shared" si="15"/>
        <v>0</v>
      </c>
      <c r="E50" s="743">
        <f t="shared" si="15"/>
        <v>0</v>
      </c>
      <c r="F50" s="743">
        <f t="shared" si="15"/>
        <v>0</v>
      </c>
      <c r="G50" s="710">
        <f t="shared" si="15"/>
        <v>0</v>
      </c>
      <c r="H50" s="710">
        <f t="shared" si="15"/>
        <v>0</v>
      </c>
      <c r="I50" s="710">
        <f t="shared" si="15"/>
        <v>0</v>
      </c>
      <c r="J50" s="710">
        <f t="shared" si="15"/>
        <v>0</v>
      </c>
      <c r="K50" s="710">
        <f t="shared" si="15"/>
        <v>0</v>
      </c>
      <c r="L50" s="710">
        <f t="shared" si="15"/>
        <v>0</v>
      </c>
    </row>
    <row r="51" spans="1:12">
      <c r="A51" s="760" t="s">
        <v>1184</v>
      </c>
      <c r="B51" s="762" t="e">
        <f>IF(B50&lt;B49+B48,"Sufficient","Insufficient")</f>
        <v>#REF!</v>
      </c>
      <c r="C51" s="762" t="e">
        <f t="shared" ref="C51:L51" si="16">IF(C50&lt;C49+C48,"Sufficient","Insufficient")</f>
        <v>#REF!</v>
      </c>
      <c r="D51" s="762" t="e">
        <f t="shared" si="16"/>
        <v>#REF!</v>
      </c>
      <c r="E51" s="762" t="e">
        <f t="shared" si="16"/>
        <v>#REF!</v>
      </c>
      <c r="F51" s="762" t="e">
        <f t="shared" si="16"/>
        <v>#REF!</v>
      </c>
      <c r="G51" s="763" t="str">
        <f t="shared" si="16"/>
        <v>Insufficient</v>
      </c>
      <c r="H51" s="763" t="str">
        <f t="shared" si="16"/>
        <v>Insufficient</v>
      </c>
      <c r="I51" s="763" t="str">
        <f t="shared" si="16"/>
        <v>Insufficient</v>
      </c>
      <c r="J51" s="763" t="str">
        <f t="shared" si="16"/>
        <v>Insufficient</v>
      </c>
      <c r="K51" s="763" t="str">
        <f t="shared" si="16"/>
        <v>Insufficient</v>
      </c>
      <c r="L51" s="763" t="str">
        <f t="shared" si="16"/>
        <v>Insufficient</v>
      </c>
    </row>
    <row r="52" spans="1:12">
      <c r="A52" s="740" t="s">
        <v>143</v>
      </c>
      <c r="B52" s="741">
        <f>CF!I18</f>
        <v>0</v>
      </c>
      <c r="C52" s="741">
        <f>CF!J18</f>
        <v>0</v>
      </c>
      <c r="D52" s="741">
        <f>CF!K18</f>
        <v>0</v>
      </c>
      <c r="E52" s="741">
        <f>CF!L18</f>
        <v>0</v>
      </c>
      <c r="F52" s="741">
        <f>CF!M18</f>
        <v>0</v>
      </c>
      <c r="G52" s="744"/>
      <c r="H52" s="744"/>
      <c r="I52" s="744"/>
      <c r="J52" s="744"/>
      <c r="K52" s="744"/>
      <c r="L52" s="744"/>
    </row>
    <row r="53" spans="1:12">
      <c r="A53" s="740" t="s">
        <v>150</v>
      </c>
      <c r="B53" s="741">
        <f>CF!I25</f>
        <v>0</v>
      </c>
      <c r="C53" s="741">
        <f>CF!J25</f>
        <v>0</v>
      </c>
      <c r="D53" s="741">
        <f>CF!K25</f>
        <v>0</v>
      </c>
      <c r="E53" s="741">
        <f>CF!L25</f>
        <v>0</v>
      </c>
      <c r="F53" s="741">
        <f>CF!M25</f>
        <v>0</v>
      </c>
      <c r="G53" s="744"/>
      <c r="H53" s="744"/>
      <c r="I53" s="744"/>
      <c r="J53" s="744"/>
      <c r="K53" s="744"/>
      <c r="L53" s="744"/>
    </row>
    <row r="54" spans="1:12">
      <c r="A54" s="740" t="s">
        <v>1185</v>
      </c>
      <c r="B54" s="741" t="e">
        <f>CF!I27</f>
        <v>#REF!</v>
      </c>
      <c r="C54" s="741" t="e">
        <f>CF!J27</f>
        <v>#REF!</v>
      </c>
      <c r="D54" s="741" t="e">
        <f>CF!K27</f>
        <v>#REF!</v>
      </c>
      <c r="E54" s="741" t="e">
        <f>CF!L27</f>
        <v>#REF!</v>
      </c>
      <c r="F54" s="741" t="e">
        <f>CF!M27</f>
        <v>#REF!</v>
      </c>
      <c r="G54" s="744"/>
      <c r="H54" s="744"/>
      <c r="I54" s="744"/>
      <c r="J54" s="744"/>
      <c r="K54" s="744"/>
      <c r="L54" s="744"/>
    </row>
    <row r="55" spans="1:12">
      <c r="A55" s="737" t="s">
        <v>1186</v>
      </c>
      <c r="B55" s="743">
        <f>B46+B47</f>
        <v>0</v>
      </c>
      <c r="C55" s="743">
        <f>C46+C47</f>
        <v>0</v>
      </c>
      <c r="D55" s="743">
        <f>D46+D47</f>
        <v>0</v>
      </c>
      <c r="E55" s="743">
        <f t="shared" ref="E55:L55" si="17">E46+E47</f>
        <v>0</v>
      </c>
      <c r="F55" s="743">
        <f>F46+F47</f>
        <v>0</v>
      </c>
      <c r="G55" s="710">
        <f>G46+G47</f>
        <v>0</v>
      </c>
      <c r="H55" s="710">
        <f t="shared" si="17"/>
        <v>0</v>
      </c>
      <c r="I55" s="710">
        <f t="shared" si="17"/>
        <v>0</v>
      </c>
      <c r="J55" s="710">
        <f t="shared" si="17"/>
        <v>0</v>
      </c>
      <c r="K55" s="710">
        <f t="shared" si="17"/>
        <v>0</v>
      </c>
      <c r="L55" s="710">
        <f t="shared" si="17"/>
        <v>0</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type="list" allowBlank="1" showInputMessage="1" showErrorMessage="1" sqref="G5:L5 G23:L23" xr:uid="{195F0EFB-A162-4A75-9298-328929F328DD}">
      <formula1>$X$5:$X$27</formula1>
    </dataValidation>
    <dataValidation type="list" allowBlank="1" showInputMessage="1" showErrorMessage="1" sqref="E2" xr:uid="{73F33862-2EDB-40D1-B602-B53DE29D453D}">
      <formula1>$V$2:$V$3</formula1>
    </dataValidation>
    <dataValidation type="list" allowBlank="1" showInputMessage="1" showErrorMessage="1" sqref="G44:L44" xr:uid="{C0B7F219-109E-4400-8956-0C6E10CC9350}">
      <formula1>$X$5:$X$26</formula1>
    </dataValidation>
  </dataValidations>
  <hyperlinks>
    <hyperlink ref="A34" location="BS_LineItems!A15" display="Account Receivables " xr:uid="{9BD740D8-5E1A-4DF5-B3F5-C2D76897CEFF}"/>
    <hyperlink ref="A35" location="BS_LineItems!A25" display="Inventories " xr:uid="{557E549C-16D2-4012-A071-A33B935880ED}"/>
    <hyperlink ref="A36" location="BS_LineItems!A128" display="Accounts Payable " xr:uid="{C8D3EE65-1CEE-485D-8656-D1B585DDC8E4}"/>
  </hyperlinks>
  <pageMargins left="0.7" right="0.7" top="0.75" bottom="0.75" header="0.3" footer="0.3"/>
  <pageSetup paperSize="9" scale="36" orientation="portrait" r:id="rId1"/>
  <colBreaks count="1" manualBreakCount="1">
    <brk id="21" max="55" man="1"/>
  </colBreaks>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5314-3B49-48D5-806D-A5CDBEF0EA84}">
  <dimension ref="A2:K18"/>
  <sheetViews>
    <sheetView showGridLines="0" zoomScaleNormal="100" workbookViewId="0">
      <selection activeCell="D16" sqref="D16"/>
    </sheetView>
  </sheetViews>
  <sheetFormatPr defaultColWidth="9" defaultRowHeight="14"/>
  <cols>
    <col min="1" max="1" width="20" style="764" customWidth="1"/>
    <col min="2" max="2" width="25.36328125" style="764" bestFit="1" customWidth="1"/>
    <col min="3" max="3" width="26.26953125" style="779" customWidth="1"/>
    <col min="4" max="4" width="12.7265625" style="775" hidden="1" customWidth="1"/>
    <col min="5" max="5" width="17.453125" style="772" customWidth="1"/>
    <col min="6" max="7" width="12.7265625" style="781" customWidth="1"/>
    <col min="8" max="8" width="40.7265625" style="769" bestFit="1" customWidth="1"/>
    <col min="9" max="9" width="9" style="770" customWidth="1"/>
    <col min="10" max="10" width="16.08984375" style="770" bestFit="1" customWidth="1"/>
    <col min="11" max="11" width="18" style="769" bestFit="1" customWidth="1"/>
    <col min="12" max="16384" width="9" style="764"/>
  </cols>
  <sheetData>
    <row r="2" spans="1:11" ht="17.25" customHeight="1">
      <c r="A2" s="785" t="s">
        <v>1232</v>
      </c>
      <c r="B2" s="786"/>
      <c r="C2" s="787"/>
    </row>
    <row r="4" spans="1:11" ht="28">
      <c r="A4" s="782" t="s">
        <v>1146</v>
      </c>
      <c r="B4" s="771" t="s">
        <v>1187</v>
      </c>
      <c r="C4" s="771" t="s">
        <v>1188</v>
      </c>
      <c r="D4" s="783"/>
      <c r="E4" s="784" t="s">
        <v>1231</v>
      </c>
      <c r="F4" s="780"/>
      <c r="G4" s="780"/>
    </row>
    <row r="5" spans="1:11">
      <c r="A5" s="765" t="s">
        <v>1189</v>
      </c>
      <c r="B5" s="766" t="s">
        <v>1190</v>
      </c>
      <c r="C5" s="776">
        <v>2000</v>
      </c>
      <c r="D5" s="788">
        <f ca="1">YEAR(TODAY())</f>
        <v>2023</v>
      </c>
      <c r="E5" s="773">
        <f ca="1">D5-C5</f>
        <v>23</v>
      </c>
      <c r="F5" s="780"/>
      <c r="G5" s="789"/>
    </row>
    <row r="6" spans="1:11" ht="27.75" customHeight="1">
      <c r="A6" s="765" t="s">
        <v>1191</v>
      </c>
      <c r="B6" s="766" t="s">
        <v>1192</v>
      </c>
      <c r="C6" s="632" t="s">
        <v>1202</v>
      </c>
      <c r="D6" s="788"/>
      <c r="E6" s="773"/>
      <c r="F6" s="780"/>
      <c r="G6" s="790"/>
    </row>
    <row r="7" spans="1:11" ht="42">
      <c r="A7" s="765" t="s">
        <v>1194</v>
      </c>
      <c r="B7" s="766" t="s">
        <v>1192</v>
      </c>
      <c r="C7" s="630" t="s">
        <v>1199</v>
      </c>
      <c r="D7" s="788"/>
      <c r="E7" s="773"/>
      <c r="F7" s="780"/>
      <c r="H7" s="769" t="s">
        <v>1222</v>
      </c>
      <c r="J7" s="770" t="s">
        <v>1196</v>
      </c>
      <c r="K7" s="769" t="s">
        <v>1197</v>
      </c>
    </row>
    <row r="8" spans="1:11" ht="42.75" customHeight="1">
      <c r="A8" s="765" t="s">
        <v>1198</v>
      </c>
      <c r="B8" s="766" t="s">
        <v>1192</v>
      </c>
      <c r="C8" s="777" t="s">
        <v>1223</v>
      </c>
      <c r="D8" s="788"/>
      <c r="E8" s="773"/>
      <c r="F8" s="780"/>
      <c r="G8" s="790"/>
      <c r="H8" s="769" t="s">
        <v>1223</v>
      </c>
      <c r="J8" s="770" t="s">
        <v>1199</v>
      </c>
      <c r="K8" s="769" t="s">
        <v>1200</v>
      </c>
    </row>
    <row r="9" spans="1:11" ht="34.5" customHeight="1">
      <c r="A9" s="765" t="s">
        <v>1201</v>
      </c>
      <c r="B9" s="766" t="s">
        <v>1192</v>
      </c>
      <c r="C9" s="777" t="s">
        <v>1230</v>
      </c>
      <c r="D9" s="788"/>
      <c r="E9" s="773"/>
      <c r="F9" s="780"/>
      <c r="G9" s="790"/>
      <c r="H9" s="769" t="s">
        <v>1224</v>
      </c>
      <c r="J9" s="770" t="s">
        <v>1195</v>
      </c>
      <c r="K9" s="769" t="s">
        <v>1202</v>
      </c>
    </row>
    <row r="10" spans="1:11" ht="46.5" customHeight="1">
      <c r="A10" s="767" t="s">
        <v>1203</v>
      </c>
      <c r="B10" s="768" t="s">
        <v>1192</v>
      </c>
      <c r="C10" s="778" t="s">
        <v>1226</v>
      </c>
      <c r="D10" s="791"/>
      <c r="E10" s="774"/>
      <c r="F10" s="780"/>
      <c r="G10" s="790"/>
      <c r="K10" s="769" t="s">
        <v>1204</v>
      </c>
    </row>
    <row r="11" spans="1:11" ht="28">
      <c r="K11" s="769" t="s">
        <v>1205</v>
      </c>
    </row>
    <row r="12" spans="1:11" ht="28">
      <c r="H12" s="769" t="s">
        <v>1229</v>
      </c>
      <c r="K12" s="769" t="s">
        <v>1193</v>
      </c>
    </row>
    <row r="13" spans="1:11" ht="28">
      <c r="H13" s="769" t="s">
        <v>1230</v>
      </c>
      <c r="K13" s="769" t="s">
        <v>1206</v>
      </c>
    </row>
    <row r="14" spans="1:11" ht="28">
      <c r="K14" s="769" t="s">
        <v>1207</v>
      </c>
    </row>
    <row r="15" spans="1:11" ht="28">
      <c r="H15" s="769" t="s">
        <v>1225</v>
      </c>
    </row>
    <row r="16" spans="1:11" ht="28">
      <c r="H16" s="769" t="s">
        <v>1226</v>
      </c>
    </row>
    <row r="17" spans="8:8" ht="28">
      <c r="H17" s="769" t="s">
        <v>1227</v>
      </c>
    </row>
    <row r="18" spans="8:8" ht="28">
      <c r="H18" s="769" t="s">
        <v>1228</v>
      </c>
    </row>
  </sheetData>
  <sheetProtection sheet="1" objects="1" scenarios="1"/>
  <dataValidations count="5">
    <dataValidation type="list" allowBlank="1" showInputMessage="1" showErrorMessage="1" sqref="C6" xr:uid="{29ED0657-32BD-4294-9B68-A1A2FAD7A771}">
      <formula1>$K$7:$K$14</formula1>
    </dataValidation>
    <dataValidation type="list" allowBlank="1" showInputMessage="1" showErrorMessage="1" sqref="C10" xr:uid="{E8E78575-255F-41A2-B689-FD534B802C67}">
      <formula1>$H$15:$H$18</formula1>
    </dataValidation>
    <dataValidation type="list" allowBlank="1" showInputMessage="1" showErrorMessage="1" sqref="C9" xr:uid="{967AF7FC-F85B-4A37-AB1C-78C0AB21DA12}">
      <formula1>$H$12:$H$13</formula1>
    </dataValidation>
    <dataValidation type="list" allowBlank="1" showInputMessage="1" showErrorMessage="1" sqref="C8" xr:uid="{8BC12879-FB6D-4B18-9133-700C0F4DDEC6}">
      <formula1>$H$7:$H$10</formula1>
    </dataValidation>
    <dataValidation type="list" allowBlank="1" showInputMessage="1" showErrorMessage="1" sqref="C7" xr:uid="{2101F71B-1F61-49EA-808E-8EA867B93A27}">
      <formula1>$J$7:$J$9</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B5BF-A3AC-4B79-A18B-A3E72770C2B3}">
  <dimension ref="A1:Q49"/>
  <sheetViews>
    <sheetView workbookViewId="0">
      <selection activeCell="D16" sqref="D16"/>
    </sheetView>
  </sheetViews>
  <sheetFormatPr defaultColWidth="9" defaultRowHeight="14"/>
  <cols>
    <col min="1" max="1" width="38.26953125" style="437" bestFit="1" customWidth="1"/>
    <col min="2" max="8" width="10.453125" style="696" customWidth="1"/>
    <col min="10" max="11" width="0" hidden="1" customWidth="1"/>
  </cols>
  <sheetData>
    <row r="1" spans="1:17">
      <c r="A1" s="697" t="s">
        <v>1146</v>
      </c>
      <c r="B1" s="851" t="s">
        <v>1208</v>
      </c>
      <c r="C1" s="851"/>
      <c r="D1" s="851"/>
      <c r="E1" s="851"/>
      <c r="F1" s="851"/>
      <c r="G1" s="698"/>
      <c r="H1" s="698"/>
    </row>
    <row r="2" spans="1:17" ht="28">
      <c r="A2" s="697" t="s">
        <v>1209</v>
      </c>
      <c r="B2" s="699" t="str">
        <f>'Financial Review'!B5</f>
        <v>2019/12</v>
      </c>
      <c r="C2" s="699" t="str">
        <f>'Financial Review'!C5</f>
        <v>2020/12</v>
      </c>
      <c r="D2" s="699" t="str">
        <f>'Financial Review'!D5</f>
        <v>2021/12</v>
      </c>
      <c r="E2" s="699" t="str">
        <f>'Financial Review'!E5</f>
        <v>2022/12</v>
      </c>
      <c r="F2" s="699" t="str">
        <f>'Financial Review'!F5</f>
        <v>2023/12</v>
      </c>
      <c r="G2" s="700" t="s">
        <v>1210</v>
      </c>
      <c r="H2" s="700" t="s">
        <v>1211</v>
      </c>
    </row>
    <row r="3" spans="1:17">
      <c r="A3" s="701" t="str">
        <f>'[33]Financial Review'!A6</f>
        <v>Sales</v>
      </c>
      <c r="B3" s="702">
        <f>'Financial Review'!B6</f>
        <v>5000</v>
      </c>
      <c r="C3" s="702">
        <f>'Financial Review'!C6</f>
        <v>40000</v>
      </c>
      <c r="D3" s="702">
        <f>'Financial Review'!D6</f>
        <v>5000</v>
      </c>
      <c r="E3" s="702">
        <f>'Financial Review'!E6</f>
        <v>40000</v>
      </c>
      <c r="F3" s="702">
        <f>'Financial Review'!F6</f>
        <v>1458.5240000000001</v>
      </c>
      <c r="G3" s="852">
        <f>'Financial Review'!M6</f>
        <v>-0.45990297168008776</v>
      </c>
      <c r="H3" s="852">
        <f>'Financial Review'!N6</f>
        <v>-0.26508706072085508</v>
      </c>
      <c r="J3" s="434">
        <f>1/3</f>
        <v>0.33333333333333331</v>
      </c>
      <c r="K3" s="434">
        <f>1/5</f>
        <v>0.2</v>
      </c>
    </row>
    <row r="4" spans="1:17">
      <c r="A4" s="701" t="s">
        <v>1212</v>
      </c>
      <c r="B4" s="794" t="str">
        <f>'Financial Review'!B7</f>
        <v>NA</v>
      </c>
      <c r="C4" s="794">
        <f>'Financial Review'!C7</f>
        <v>7</v>
      </c>
      <c r="D4" s="794">
        <f>'Financial Review'!D7</f>
        <v>-0.875</v>
      </c>
      <c r="E4" s="794">
        <f>'Financial Review'!E7</f>
        <v>7</v>
      </c>
      <c r="F4" s="794">
        <f>'Financial Review'!F7</f>
        <v>-0.96353690000000003</v>
      </c>
      <c r="G4" s="853"/>
      <c r="H4" s="853"/>
      <c r="L4" s="703"/>
      <c r="M4" s="703"/>
    </row>
    <row r="5" spans="1:17">
      <c r="A5" s="701" t="str">
        <f>'[33]Financial Review'!A13</f>
        <v>EBITDA margin (in %)</v>
      </c>
      <c r="B5" s="795" t="e">
        <f>'Financial Review'!B13</f>
        <v>#REF!</v>
      </c>
      <c r="C5" s="795" t="e">
        <f>'Financial Review'!C13</f>
        <v>#REF!</v>
      </c>
      <c r="D5" s="795" t="e">
        <f>'Financial Review'!D13</f>
        <v>#REF!</v>
      </c>
      <c r="E5" s="795" t="e">
        <f>'Financial Review'!E13</f>
        <v>#REF!</v>
      </c>
      <c r="F5" s="795" t="e">
        <f>'Financial Review'!F13</f>
        <v>#REF!</v>
      </c>
      <c r="G5" s="853"/>
      <c r="H5" s="853"/>
    </row>
    <row r="6" spans="1:17">
      <c r="A6" s="701" t="str">
        <f>'[33]Financial Review'!A16</f>
        <v>EBITmargin (in %)</v>
      </c>
      <c r="B6" s="795">
        <f>'Financial Review'!B16</f>
        <v>0</v>
      </c>
      <c r="C6" s="795">
        <f>'Financial Review'!C16</f>
        <v>0.875</v>
      </c>
      <c r="D6" s="795">
        <f>'Financial Review'!D16</f>
        <v>0</v>
      </c>
      <c r="E6" s="795">
        <f>'Financial Review'!E16</f>
        <v>0.875</v>
      </c>
      <c r="F6" s="795">
        <f>'Financial Review'!F16</f>
        <v>-2.42812322594623</v>
      </c>
      <c r="G6" s="853"/>
      <c r="H6" s="853"/>
    </row>
    <row r="7" spans="1:17">
      <c r="A7" s="701" t="str">
        <f>'[33]Financial Review'!A19</f>
        <v>Net profit margin (in %)</v>
      </c>
      <c r="B7" s="795" t="e">
        <f>'Financial Review'!B19</f>
        <v>#REF!</v>
      </c>
      <c r="C7" s="795" t="e">
        <f>'Financial Review'!C19</f>
        <v>#REF!</v>
      </c>
      <c r="D7" s="795" t="e">
        <f>'Financial Review'!D19</f>
        <v>#REF!</v>
      </c>
      <c r="E7" s="795" t="e">
        <f>'Financial Review'!E19</f>
        <v>#REF!</v>
      </c>
      <c r="F7" s="795" t="e">
        <f>'Financial Review'!F19</f>
        <v>#REF!</v>
      </c>
      <c r="G7" s="853"/>
      <c r="H7" s="853"/>
    </row>
    <row r="8" spans="1:17">
      <c r="A8" s="163" t="str">
        <f>'[33]Financial Review'!A31</f>
        <v>Debt / SH Equity (times)</v>
      </c>
      <c r="B8" s="704" t="e">
        <f>'Financial Review'!B30</f>
        <v>#DIV/0!</v>
      </c>
      <c r="C8" s="704" t="e">
        <f>'Financial Review'!C30</f>
        <v>#DIV/0!</v>
      </c>
      <c r="D8" s="704" t="e">
        <f>'Financial Review'!D30</f>
        <v>#DIV/0!</v>
      </c>
      <c r="E8" s="704" t="e">
        <f>'Financial Review'!E30</f>
        <v>#DIV/0!</v>
      </c>
      <c r="F8" s="704" t="e">
        <f>'Financial Review'!F30</f>
        <v>#DIV/0!</v>
      </c>
      <c r="G8" s="853"/>
      <c r="H8" s="853"/>
    </row>
    <row r="9" spans="1:17" ht="14.5">
      <c r="A9" s="740" t="s">
        <v>1220</v>
      </c>
      <c r="B9" s="704" t="e">
        <f>'Financial Review'!B31</f>
        <v>#DIV/0!</v>
      </c>
      <c r="C9" s="704" t="e">
        <f>'Financial Review'!C31</f>
        <v>#DIV/0!</v>
      </c>
      <c r="D9" s="704" t="e">
        <f>'Financial Review'!D31</f>
        <v>#DIV/0!</v>
      </c>
      <c r="E9" s="704" t="e">
        <f>'Financial Review'!E31</f>
        <v>#DIV/0!</v>
      </c>
      <c r="F9" s="704" t="e">
        <f>'Financial Review'!F31</f>
        <v>#DIV/0!</v>
      </c>
      <c r="G9" s="853"/>
      <c r="H9" s="853"/>
    </row>
    <row r="11" spans="1:17">
      <c r="A11" s="705" t="s">
        <v>1213</v>
      </c>
    </row>
    <row r="12" spans="1:17" ht="21" customHeight="1">
      <c r="A12" s="705" t="s">
        <v>1214</v>
      </c>
    </row>
    <row r="13" spans="1:17" ht="21" customHeight="1">
      <c r="A13" s="437" t="str">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xml:space="preserve">
 - The company has experience of less than a decade in  manufacturing of  &lt;list the mainly activity conducted by the company&gt; and has witnessed Y-o-Y decline in revenue by -96.35% / -45.99%  over a period of 3 years/-26.51%  over a period of 5 years .</v>
      </c>
    </row>
    <row r="14" spans="1:17" ht="21" customHeight="1">
      <c r="A14" s="706" t="str">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xml:space="preserve">
 - For FY 2023/12, Net sales declined to CNY  1458.52 k (FY 2022/12 : AUD  40000 mn), mainly on account of &lt;State related reasons&gt;</v>
      </c>
      <c r="Q14" s="703"/>
    </row>
    <row r="15" spans="1:17" ht="21" customHeight="1">
      <c r="A15" s="706" t="str">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xml:space="preserve">
 - EBIT  declined to CNY -3541.48 mn (FY 2022/12 : CNY  35000 mn), due to  increase in cost of sales/ SG&amp;A. &lt;Check the % increase or decrease in COS/SG&amp;A compared to Sales growth&gt;</v>
      </c>
    </row>
    <row r="16" spans="1:17" ht="21" customHeight="1">
      <c r="A16" s="706" t="str">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xml:space="preserve">
 - EBIT margin declined/remained stagnant  to -242.81 % (FY 2022/12 : 87.5  %), due to increase in cost of sales (mainly XXX, YYY expense).  &lt;Check the % increase or decrease in COS/SG&amp;A compared to Sales growth&gt;".</v>
      </c>
    </row>
    <row r="17" spans="1:17" ht="21" customHeight="1">
      <c r="A17" s="437" t="str">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xml:space="preserve">
 - Net income declined  to AUD -7534.18  k (FY 2022/12 : AUD  -3353.75 k), due to increase in cost of sales (mainly XXX, YYY expense)/decline in non operating income .</v>
      </c>
    </row>
    <row r="18" spans="1:17" ht="21" customHeight="1">
      <c r="A18" s="706" t="e">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#REF!</v>
      </c>
    </row>
    <row r="19" spans="1:17" ht="21" customHeight="1">
      <c r="A19" s="437" t="str">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xml:space="preserve">
 - NOCF declined  to AUD  -2522.85 k (FY 2022/12 :AUD -1875.26 k), due to cash outflows on account of XXX  &lt;State related reasons&gt;.</v>
      </c>
    </row>
    <row r="20" spans="1:17" ht="21" customHeight="1">
      <c r="A20" s="437" t="str">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xml:space="preserve">
 - The company recorded negative FCF  of AUD  -4777.53 k, which remained insufficient to cover CAPEX and Cash dividend of AUD 2254.68 k".</v>
      </c>
    </row>
    <row r="21" spans="1:17" ht="21" customHeight="1">
      <c r="A21" s="437" t="str">
        <f>"
 - Remaining cash inflow/outflow of "&amp;'[33]Financial Review'!$D$2&amp;"  XXXX "&amp;'[33]Financial Review'!$E$2&amp;", was met through XXXX XXXXX "&amp;IF('[33]Financial Review'!$F$56&gt;0,"resulting in Net cash inflow of XXX which was retained in books","resulting in negative Net cash inflow of XXX.")</f>
        <v xml:space="preserve">
 - Remaining cash inflow/outflow of AUD  XXXX k, was met through XXXX XXXXX resulting in negative Net cash inflow of XXX.</v>
      </c>
      <c r="P21">
        <f>[33]BS!S83</f>
        <v>280000</v>
      </c>
      <c r="Q21">
        <f>[33]BS!F83</f>
        <v>207925.20999999996</v>
      </c>
    </row>
    <row r="22" spans="1:17" ht="21" customHeight="1">
      <c r="A22" s="437" t="str">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xml:space="preserve">
 - The company has recorded total debt of AUD  280000 k, Shareholders' Equity of AUD  24753.53 k, and Total Assets  of AUD  254686.78 k. </v>
      </c>
    </row>
    <row r="23" spans="1:17" ht="21" customHeight="1">
      <c r="A23" s="437" t="str">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xml:space="preserve">
 - For  FY 2023/12, Total debt increased to AUD  280000 k (FY 2022/12 : AUD  207925.21 k) owing to additional XXX debt availed &lt;State related reasons&gt; </v>
      </c>
    </row>
    <row r="24" spans="1:17" ht="21" customHeight="1">
      <c r="A24" s="437" t="str">
        <f>"
 -  The entity has recorded "&amp;IF('[33]Financial Review'!$F$31&gt;1,"moderate/high","low")&amp;" Gearing of "&amp;ROUND('[33]Financial Review'!$F$31,2)&amp;" times. Total assets/Equity of "&amp;ROUND('[33]Financial Review'!$F$41*100,2)&amp;" % also remained  "&amp;IF('[33]Financial Review'!$F$41&gt;100%,"high","low")&amp;""</f>
        <v xml:space="preserve">
 -  The entity has recorded moderate/high Gearing of 11.31 times. Total assets/Equity of 1028.89 % also remained  high</v>
      </c>
    </row>
    <row r="25" spans="1:17" ht="21" customHeight="1"/>
    <row r="26" spans="1:17" ht="21" customHeight="1">
      <c r="A26" s="705" t="s">
        <v>1215</v>
      </c>
    </row>
    <row r="27" spans="1:17" ht="21" customHeight="1">
      <c r="A27" s="437" t="str">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xml:space="preserve">
 - The company experience of more than two decades in  servicing of  XXX and has recorded decline in revenue of 0.22%  over a period of 1 year/ -45.99%  over a period of 3 years/-26.51%  over a period of 5 years .</v>
      </c>
    </row>
    <row r="28" spans="1:17" ht="21" customHeight="1">
      <c r="A28" s="706" t="str">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xml:space="preserve">
 - For FY 2023/12, Net sales declined to AUD  1458.52 k (FY 2022/12 : AUD  40000 k), a Y-o-Y change of 0.2%. Fall in net sales was mainly on account of &lt;State related reasons&gt;</v>
      </c>
    </row>
    <row r="29" spans="1:17" ht="21" customHeight="1">
      <c r="A29" s="706" t="str">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xml:space="preserve">
 - The company recorded losses at operating level as reflected in EBIT of  AUD -7193.96 k  (FY 2022/12 : AUD  -3362.62 k), due to  increase in cost of sales/SG&amp;A (mainly XXX, YYY expense) &lt;Check the % increase or decrease in COS/SG&amp;A compared to Sales growth&gt;.</v>
      </c>
    </row>
    <row r="30" spans="1:17" ht="21" customHeight="1">
      <c r="A30" s="706" t="str">
        <f>"
 - Negative EBIT margin of "&amp;ROUND($F$6*100,2)&amp;" "&amp;'[33]Financial Review'!$F$2&amp;" (FY "&amp;$E$2&amp;" : "&amp;ROUND($E$6*100,2)&amp;"  "&amp;'[33]Financial Review'!$F$2&amp;"), was due to "&amp;IF($F$6&lt;$E$6,"increase in cost of sales (mainly XXX, YYY expense)","decline in cost of sales (mainly XXX, YYY expense)")&amp;" ."</f>
        <v xml:space="preserve">
 - Negative EBIT margin of -242.81 % (FY 2022/12 : 87.5  %), was due to increase in cost of sales (mainly XXX, YYY expense) .</v>
      </c>
    </row>
    <row r="31" spans="1:17" ht="21" customHeight="1">
      <c r="A31" s="437" t="str">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xml:space="preserve">
 - Net loss of AUD -7534.18  k (FY 2022/12 : AUD  -3353.75 k), was due to increase in cost of sales (mainly XXX, YYY expense)/decline in non operating income .</v>
      </c>
    </row>
    <row r="32" spans="1:17" ht="21" customHeight="1">
      <c r="A32" s="437" t="str">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xml:space="preserve">
 - NOCF remained negative at AUD  -2522.85 k (FY 2022/12 :AUD -1875.26 k), due to cash outflows on account of XXX .</v>
      </c>
    </row>
    <row r="33" spans="1:17" ht="21" customHeight="1">
      <c r="A33" s="437" t="str">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xml:space="preserve">
 - The company recorded negative FCF  of AUD  -4777.53 k, which remained insufficient to cover CAPEX and Cash dividend of AUD 2254.68 k".</v>
      </c>
    </row>
    <row r="34" spans="1:17" ht="21" customHeight="1">
      <c r="A34" s="437" t="str">
        <f>"
 - Remaining cash inflow/outflow of "&amp;'[33]Financial Review'!$D$2&amp;"  XXXX "&amp;'[33]Financial Review'!$E$2&amp;", was met through XXXX XXXXX "&amp;IF('[33]Financial Review'!$F$56&gt;0,"resulting in Net cash inflow of XXX which was retained in books","resulting in negative Net cash inflow of XXX.")</f>
        <v xml:space="preserve">
 - Remaining cash inflow/outflow of AUD  XXXX k, was met through XXXX XXXXX resulting in negative Net cash inflow of XXX.</v>
      </c>
    </row>
    <row r="35" spans="1:17" ht="21" customHeight="1">
      <c r="A35" s="437" t="str">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xml:space="preserve">
 - The company has recorded total debt of AUD  280000 k, Shareholders' Equity of AUD  24753.53 k, and Total Assets  of AUD  254686.78 k. </v>
      </c>
    </row>
    <row r="36" spans="1:17" ht="21" customHeight="1">
      <c r="A36" s="437" t="str">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xml:space="preserve">
 - For  FY 2023/12, Total debt increased to AUD  280000 k (FY 2022/12 : AUD  207925.21 k) owning to additional XXX debt availed . </v>
      </c>
    </row>
    <row r="37" spans="1:17" ht="21" customHeight="1">
      <c r="A37" s="437" t="str">
        <f>"
 -  The entity has recorded "&amp;IF('[33]Financial Review'!$F$31&gt;1,"moderate/high","low")&amp;" Gearing of "&amp;ROUND('[33]Financial Review'!$F$31,2)&amp;" times. Total assets/Equity of "&amp;ROUND('[33]Financial Review'!$F$41*100,2)&amp;" % also remained  "&amp;IF('[33]Financial Review'!$F$41&gt;100%,"high","low")&amp;""</f>
        <v xml:space="preserve">
 -  The entity has recorded moderate/high Gearing of 11.31 times. Total assets/Equity of 1028.89 % also remained  high</v>
      </c>
    </row>
    <row r="38" spans="1:17" ht="21" customHeight="1"/>
    <row r="39" spans="1:17" ht="21" customHeight="1">
      <c r="A39" s="705" t="s">
        <v>1216</v>
      </c>
    </row>
    <row r="40" spans="1:17" ht="21" customHeight="1">
      <c r="A40" s="437" t="str">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xml:space="preserve">
 - For 2022/03, the company has forecasted net sales of AUD  1155.23 k, EBIT of AUD  5644.21 k, and net income of AUD  4500.12 k .</v>
      </c>
    </row>
    <row r="41" spans="1:17" ht="21" customHeight="1">
      <c r="A41" s="437" t="str">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xml:space="preserve">
 - The company has forecasted total debt of AUD  224145.75 k, Shareholders' Equity of AUD  145896.53 k, and Total Assets  of AUD  854698.23 k. </v>
      </c>
    </row>
    <row r="42" spans="1:17" ht="21" customHeight="1">
      <c r="A42" s="437" t="str">
        <f>"
 - Gearing of "&amp;ROUND('[33]Financial Review'!$G$31,2)&amp;" times is forecasted to remain "&amp;IF('[33]Financial Review'!$G$31&gt;1,"high","low")&amp;". Total assets/Equity of "&amp;ROUND('[33]Financial Review'!$G$41*100,2)&amp;" % also remained  "&amp;IF('[33]Financial Review'!$G$41&gt;100%,"high","low")&amp;""</f>
        <v xml:space="preserve">
 - Gearing of 1.54 times is forecasted to remain high. Total assets/Equity of 585.82 % also remained  high</v>
      </c>
    </row>
    <row r="43" spans="1:17" ht="21" customHeight="1"/>
    <row r="44" spans="1:17" ht="21" customHeight="1">
      <c r="A44" s="705" t="s">
        <v>1217</v>
      </c>
    </row>
    <row r="45" spans="1:17" ht="21" customHeight="1">
      <c r="A45" s="437" t="str">
        <f>"
  - The company commenced its operations in "&amp;'[33]Business Review'!$C$3&amp;" and is involved in "&amp;'[33]Business Review'!$C$5&amp;"  XXX."</f>
        <v xml:space="preserve">
  - The company commenced its operations in 2015 and is involved in servicing of  XXX.</v>
      </c>
    </row>
    <row r="46" spans="1:17" ht="21" customHeight="1">
      <c r="A46" s="437" t="str">
        <f>"
 - Geographic concentration exists/does not exist as the company has  "&amp;'[33]Business Review'!$C$6&amp;""</f>
        <v xml:space="preserve">
 - Geographic concentration exists/does not exist as the company has  PAN India presence</v>
      </c>
    </row>
    <row r="47" spans="1:17" s="696" customFormat="1" ht="21" customHeight="1">
      <c r="A47" s="437" t="str">
        <f>"
 - Product concentration exists/does not exist as the company has "&amp;'[33]Business Review'!$C$7&amp;"."</f>
        <v xml:space="preserve">
 - Product concentration exists/does not exist as the company has sale of multiple products.</v>
      </c>
      <c r="I47"/>
      <c r="J47"/>
      <c r="K47"/>
      <c r="L47"/>
      <c r="M47"/>
      <c r="N47"/>
      <c r="O47"/>
      <c r="P47"/>
      <c r="Q47"/>
    </row>
    <row r="48" spans="1:17" s="696" customFormat="1" ht="21" customHeight="1">
      <c r="A48" s="437" t="str">
        <f>"
 - Customer concentration exists/does not exist as the company has "&amp;'[33]Business Review'!$C$8&amp;"."</f>
        <v xml:space="preserve">
 - Customer concentration exists/does not exist as the company has XXX customer accounts for more than 75% of total revenue .</v>
      </c>
      <c r="I48"/>
      <c r="J48"/>
      <c r="K48"/>
      <c r="L48"/>
      <c r="M48"/>
      <c r="N48"/>
      <c r="O48"/>
      <c r="P48"/>
      <c r="Q48"/>
    </row>
    <row r="49" spans="1:17" s="696" customFormat="1" ht="21" customHeight="1">
      <c r="A49" s="437"/>
      <c r="I49"/>
      <c r="J49"/>
      <c r="K49"/>
      <c r="L49"/>
      <c r="M49"/>
      <c r="N49"/>
      <c r="O49"/>
      <c r="P49"/>
      <c r="Q49"/>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Z213"/>
  <sheetViews>
    <sheetView zoomScale="150" zoomScaleNormal="150" workbookViewId="0">
      <selection activeCell="A4" sqref="A4"/>
    </sheetView>
  </sheetViews>
  <sheetFormatPr defaultColWidth="0.90625" defaultRowHeight="6" customHeight="1"/>
  <cols>
    <col min="1" max="16384" width="0.90625" style="171"/>
  </cols>
  <sheetData>
    <row r="1" spans="1:168" ht="13.5" customHeight="1">
      <c r="A1" s="916" t="s">
        <v>624</v>
      </c>
      <c r="B1" s="916"/>
      <c r="C1" s="916"/>
      <c r="D1" s="916"/>
      <c r="E1" s="916"/>
      <c r="F1" s="916"/>
      <c r="G1" s="916"/>
      <c r="H1" s="916"/>
      <c r="I1" s="916"/>
      <c r="J1" s="958">
        <f ca="1">TODAY()</f>
        <v>45007</v>
      </c>
      <c r="K1" s="958"/>
      <c r="L1" s="958"/>
      <c r="M1" s="958"/>
      <c r="N1" s="958"/>
      <c r="O1" s="958"/>
      <c r="P1" s="958"/>
      <c r="Q1" s="958"/>
      <c r="R1" s="958"/>
      <c r="S1" s="958"/>
      <c r="T1" s="958"/>
      <c r="U1" s="958"/>
      <c r="V1" s="958"/>
      <c r="Y1" s="916" t="s">
        <v>625</v>
      </c>
      <c r="Z1" s="916"/>
      <c r="AA1" s="916"/>
      <c r="AB1" s="916"/>
      <c r="AC1" s="916"/>
      <c r="AD1" s="916"/>
      <c r="AE1" s="916"/>
      <c r="AF1" s="916"/>
      <c r="AG1" s="916"/>
      <c r="AH1" s="916"/>
      <c r="AI1" s="916"/>
      <c r="AJ1" s="916"/>
      <c r="AK1" s="959" t="str">
        <f>BS!S21</f>
        <v>2023/12</v>
      </c>
      <c r="AL1" s="870"/>
      <c r="AM1" s="870"/>
      <c r="AN1" s="870"/>
      <c r="AO1" s="870"/>
      <c r="AP1" s="870"/>
      <c r="AQ1" s="870"/>
      <c r="AR1" s="870"/>
      <c r="AS1" s="870"/>
      <c r="AT1" s="871"/>
      <c r="AW1" s="16" t="s">
        <v>361</v>
      </c>
      <c r="AX1" s="14"/>
      <c r="AY1" s="14"/>
      <c r="AZ1" s="14"/>
      <c r="BA1" s="14"/>
      <c r="BB1" s="14"/>
      <c r="BC1" s="14"/>
      <c r="BD1" s="14"/>
      <c r="BE1" s="14"/>
      <c r="BF1" s="14"/>
      <c r="BG1" s="15"/>
      <c r="BH1" s="957" t="str">
        <f>'BS (Assets) breakdown'!$C$8</f>
        <v>Consolidated</v>
      </c>
      <c r="BI1" s="870"/>
      <c r="BJ1" s="870"/>
      <c r="BK1" s="870"/>
      <c r="BL1" s="870"/>
      <c r="BM1" s="870"/>
      <c r="BN1" s="870"/>
      <c r="BO1" s="870"/>
      <c r="BP1" s="870"/>
      <c r="BQ1" s="870"/>
      <c r="BR1" s="870"/>
      <c r="BS1" s="870"/>
      <c r="BT1" s="871"/>
      <c r="BW1" s="16" t="s">
        <v>362</v>
      </c>
      <c r="BX1" s="14"/>
      <c r="BY1" s="14"/>
      <c r="BZ1" s="14"/>
      <c r="CA1" s="14"/>
      <c r="CB1" s="14"/>
      <c r="CC1" s="14"/>
      <c r="CD1" s="960" t="str">
        <f>BS!B7</f>
        <v>CNY</v>
      </c>
      <c r="CE1" s="870"/>
      <c r="CF1" s="870"/>
      <c r="CG1" s="870"/>
      <c r="CH1" s="870"/>
      <c r="CI1" s="870"/>
      <c r="CJ1" s="870"/>
      <c r="CK1" s="871"/>
      <c r="CN1" s="16" t="s">
        <v>363</v>
      </c>
      <c r="CO1" s="14"/>
      <c r="CP1" s="14"/>
      <c r="CQ1" s="14"/>
      <c r="CR1" s="14"/>
      <c r="CS1" s="960" t="str">
        <f>BS!B10</f>
        <v>Millions</v>
      </c>
      <c r="CT1" s="870"/>
      <c r="CU1" s="870"/>
      <c r="CV1" s="870"/>
      <c r="CW1" s="870"/>
      <c r="CX1" s="870"/>
      <c r="CY1" s="870"/>
      <c r="CZ1" s="870"/>
      <c r="DA1" s="870"/>
      <c r="DB1" s="870"/>
      <c r="DC1" s="870"/>
      <c r="DD1" s="870"/>
      <c r="DE1" s="871"/>
      <c r="DV1" s="956"/>
      <c r="DW1" s="956"/>
      <c r="DX1" s="956"/>
      <c r="DY1" s="956"/>
      <c r="DZ1" s="956"/>
      <c r="EA1" s="956"/>
      <c r="EB1" s="956"/>
      <c r="EC1" s="956"/>
      <c r="ED1" s="956"/>
      <c r="EE1" s="955"/>
      <c r="EF1" s="955"/>
      <c r="EG1" s="955"/>
      <c r="EH1" s="955"/>
      <c r="EI1" s="955"/>
      <c r="EJ1" s="955"/>
      <c r="EK1" s="955"/>
      <c r="EL1" s="955"/>
      <c r="EM1" s="955"/>
      <c r="EN1" s="955"/>
      <c r="EO1" s="955"/>
      <c r="EP1" s="955"/>
      <c r="EQ1" s="955"/>
      <c r="ER1" s="955"/>
      <c r="ES1" s="955"/>
      <c r="ET1" s="955"/>
      <c r="EU1" s="955"/>
      <c r="EV1" s="955"/>
      <c r="EW1" s="955"/>
      <c r="EX1" s="955"/>
      <c r="EY1" s="955"/>
      <c r="EZ1" s="955"/>
      <c r="FA1" s="955"/>
      <c r="FB1" s="955"/>
      <c r="FC1" s="955"/>
      <c r="FD1" s="955"/>
      <c r="FE1" s="955"/>
      <c r="FF1" s="955"/>
      <c r="FG1" s="955"/>
      <c r="FH1" s="955"/>
      <c r="FI1" s="955"/>
      <c r="FJ1" s="955"/>
      <c r="FK1" s="955"/>
      <c r="FL1" s="955"/>
    </row>
    <row r="2" spans="1:168" ht="3" customHeight="1">
      <c r="DV2" s="956"/>
      <c r="DW2" s="956"/>
      <c r="DX2" s="956"/>
      <c r="DY2" s="956"/>
      <c r="DZ2" s="956"/>
      <c r="EA2" s="956"/>
      <c r="EB2" s="956"/>
      <c r="EC2" s="956"/>
      <c r="ED2" s="956"/>
      <c r="EE2" s="956"/>
      <c r="EF2" s="956"/>
      <c r="EG2" s="956"/>
      <c r="EH2" s="956"/>
      <c r="EI2" s="956"/>
      <c r="EJ2" s="956"/>
      <c r="EK2" s="956"/>
      <c r="EL2" s="956"/>
      <c r="EM2" s="956"/>
      <c r="EN2" s="956"/>
      <c r="EO2" s="956"/>
      <c r="EP2" s="956"/>
      <c r="EQ2" s="956"/>
      <c r="ER2" s="956"/>
      <c r="ES2" s="956"/>
      <c r="ET2" s="956"/>
      <c r="EU2" s="956"/>
      <c r="EV2" s="956"/>
      <c r="EW2" s="956"/>
      <c r="EX2" s="956"/>
      <c r="EY2" s="956"/>
      <c r="EZ2" s="956"/>
      <c r="FA2" s="956"/>
      <c r="FB2" s="956"/>
      <c r="FC2" s="956"/>
      <c r="FD2" s="956"/>
      <c r="FE2" s="956"/>
      <c r="FF2" s="956"/>
      <c r="FG2" s="956"/>
      <c r="FH2" s="956"/>
      <c r="FI2" s="956"/>
      <c r="FJ2" s="956"/>
      <c r="FK2" s="956"/>
      <c r="FL2" s="956"/>
    </row>
    <row r="3" spans="1:168" ht="13.5" customHeight="1">
      <c r="A3" s="916" t="s">
        <v>626</v>
      </c>
      <c r="B3" s="916"/>
      <c r="C3" s="916"/>
      <c r="D3" s="916"/>
      <c r="E3" s="916"/>
      <c r="F3" s="916"/>
      <c r="G3" s="916"/>
      <c r="H3" s="916"/>
      <c r="I3" s="916"/>
      <c r="J3" s="916"/>
      <c r="K3" s="916"/>
      <c r="L3" s="916"/>
      <c r="M3" s="916" t="s">
        <v>627</v>
      </c>
      <c r="N3" s="916"/>
      <c r="O3" s="916"/>
      <c r="P3" s="916"/>
      <c r="Q3" s="916"/>
      <c r="R3" s="916"/>
      <c r="S3" s="916"/>
      <c r="T3" s="916"/>
      <c r="U3" s="916"/>
      <c r="V3" s="916"/>
      <c r="W3" s="916"/>
      <c r="X3" s="916"/>
      <c r="Y3" s="916"/>
      <c r="Z3" s="916"/>
      <c r="AA3" s="916"/>
      <c r="AB3" s="916"/>
      <c r="AC3" s="916"/>
      <c r="AD3" s="916"/>
      <c r="AE3" s="916"/>
      <c r="AF3" s="916"/>
      <c r="AG3" s="916"/>
      <c r="AH3" s="916"/>
      <c r="AI3" s="916"/>
      <c r="AJ3" s="916"/>
      <c r="AK3" s="916"/>
      <c r="AL3" s="916"/>
      <c r="AM3" s="916"/>
      <c r="AN3" s="916"/>
      <c r="AO3" s="916"/>
      <c r="AP3" s="916"/>
      <c r="AQ3" s="916"/>
      <c r="AR3" s="916"/>
      <c r="AS3" s="916"/>
      <c r="AT3" s="916" t="s">
        <v>628</v>
      </c>
      <c r="AU3" s="916"/>
      <c r="AV3" s="916"/>
      <c r="AW3" s="916"/>
      <c r="AX3" s="916"/>
      <c r="AY3" s="916"/>
      <c r="AZ3" s="916"/>
      <c r="BA3" s="916"/>
      <c r="BB3" s="916"/>
      <c r="BC3" s="916"/>
      <c r="BD3" s="916"/>
      <c r="BE3" s="916"/>
      <c r="BF3" s="916"/>
      <c r="BG3" s="916"/>
      <c r="BH3" s="916"/>
      <c r="BI3" s="916"/>
      <c r="BJ3" s="916"/>
      <c r="BK3" s="916"/>
      <c r="BL3" s="916"/>
      <c r="BM3" s="916"/>
      <c r="BN3" s="916"/>
      <c r="BO3" s="916"/>
      <c r="BP3" s="916"/>
      <c r="BQ3" s="916"/>
      <c r="BR3" s="916"/>
      <c r="BS3" s="916"/>
      <c r="BT3" s="916"/>
      <c r="BU3" s="916"/>
      <c r="BV3" s="916"/>
      <c r="BW3" s="916"/>
      <c r="BX3" s="916"/>
      <c r="BY3" s="916"/>
      <c r="BZ3" s="916"/>
      <c r="CA3" s="916"/>
      <c r="CB3" s="916"/>
      <c r="CC3" s="916"/>
      <c r="CD3" s="916"/>
      <c r="CE3" s="916"/>
      <c r="CF3" s="916"/>
      <c r="CG3" s="916"/>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V3" s="956"/>
      <c r="DW3" s="956"/>
      <c r="DX3" s="956"/>
      <c r="DY3" s="956"/>
      <c r="DZ3" s="956"/>
      <c r="EA3" s="956"/>
      <c r="EB3" s="956"/>
      <c r="EC3" s="956"/>
      <c r="ED3" s="956"/>
      <c r="EE3" s="956"/>
      <c r="EF3" s="956"/>
      <c r="EG3" s="956"/>
      <c r="EH3" s="956"/>
      <c r="EI3" s="956"/>
      <c r="EJ3" s="956"/>
      <c r="EK3" s="956"/>
      <c r="EL3" s="956"/>
      <c r="EM3" s="956"/>
      <c r="EN3" s="956"/>
      <c r="EO3" s="956"/>
      <c r="EP3" s="956"/>
      <c r="EQ3" s="956"/>
      <c r="ER3" s="956"/>
      <c r="ES3" s="956"/>
      <c r="ET3" s="956"/>
      <c r="EU3" s="956"/>
      <c r="EV3" s="956"/>
      <c r="EW3" s="956"/>
      <c r="EX3" s="956"/>
      <c r="EY3" s="956"/>
      <c r="EZ3" s="956"/>
      <c r="FA3" s="956"/>
      <c r="FB3" s="956"/>
      <c r="FC3" s="956"/>
      <c r="FD3" s="956"/>
      <c r="FE3" s="956"/>
      <c r="FF3" s="956"/>
      <c r="FG3" s="956"/>
      <c r="FH3" s="956"/>
      <c r="FI3" s="956"/>
      <c r="FJ3" s="956"/>
      <c r="FK3" s="956"/>
      <c r="FL3" s="956"/>
    </row>
    <row r="4" spans="1:168" ht="13.5" customHeight="1">
      <c r="A4" s="957" t="str">
        <f>BS!B3</f>
        <v>0306612351</v>
      </c>
      <c r="B4" s="870"/>
      <c r="C4" s="870"/>
      <c r="D4" s="870"/>
      <c r="E4" s="870"/>
      <c r="F4" s="870"/>
      <c r="G4" s="870"/>
      <c r="H4" s="870"/>
      <c r="I4" s="870"/>
      <c r="J4" s="870"/>
      <c r="K4" s="870"/>
      <c r="L4" s="871"/>
      <c r="M4" s="957">
        <f>+BS!H5</f>
        <v>0</v>
      </c>
      <c r="N4" s="870"/>
      <c r="O4" s="870"/>
      <c r="P4" s="870"/>
      <c r="Q4" s="870"/>
      <c r="R4" s="870"/>
      <c r="S4" s="870"/>
      <c r="T4" s="870"/>
      <c r="U4" s="870"/>
      <c r="V4" s="870"/>
      <c r="W4" s="870"/>
      <c r="X4" s="870"/>
      <c r="Y4" s="870"/>
      <c r="Z4" s="870"/>
      <c r="AA4" s="870"/>
      <c r="AB4" s="870"/>
      <c r="AC4" s="870"/>
      <c r="AD4" s="870"/>
      <c r="AE4" s="870"/>
      <c r="AF4" s="870"/>
      <c r="AG4" s="870"/>
      <c r="AH4" s="870"/>
      <c r="AI4" s="870"/>
      <c r="AJ4" s="870"/>
      <c r="AK4" s="870"/>
      <c r="AL4" s="870"/>
      <c r="AM4" s="870"/>
      <c r="AN4" s="870"/>
      <c r="AO4" s="870"/>
      <c r="AP4" s="870"/>
      <c r="AQ4" s="870"/>
      <c r="AR4" s="870"/>
      <c r="AS4" s="871"/>
      <c r="AT4" s="957" t="str">
        <f>BS!B2</f>
        <v>ABC Private Limited</v>
      </c>
      <c r="AU4" s="870"/>
      <c r="AV4" s="870"/>
      <c r="AW4" s="870"/>
      <c r="AX4" s="870"/>
      <c r="AY4" s="870"/>
      <c r="AZ4" s="870"/>
      <c r="BA4" s="870"/>
      <c r="BB4" s="870"/>
      <c r="BC4" s="870"/>
      <c r="BD4" s="870"/>
      <c r="BE4" s="870"/>
      <c r="BF4" s="870"/>
      <c r="BG4" s="870"/>
      <c r="BH4" s="870"/>
      <c r="BI4" s="870"/>
      <c r="BJ4" s="870"/>
      <c r="BK4" s="870"/>
      <c r="BL4" s="870"/>
      <c r="BM4" s="870"/>
      <c r="BN4" s="870"/>
      <c r="BO4" s="870"/>
      <c r="BP4" s="870"/>
      <c r="BQ4" s="870"/>
      <c r="BR4" s="870"/>
      <c r="BS4" s="870"/>
      <c r="BT4" s="870"/>
      <c r="BU4" s="870"/>
      <c r="BV4" s="870"/>
      <c r="BW4" s="870"/>
      <c r="BX4" s="870"/>
      <c r="BY4" s="870"/>
      <c r="BZ4" s="870"/>
      <c r="CA4" s="870"/>
      <c r="CB4" s="870"/>
      <c r="CC4" s="870"/>
      <c r="CD4" s="870"/>
      <c r="CE4" s="870"/>
      <c r="CF4" s="870"/>
      <c r="CG4" s="870"/>
      <c r="CH4" s="870"/>
      <c r="CI4" s="870"/>
      <c r="CJ4" s="870"/>
      <c r="CK4" s="870"/>
      <c r="CL4" s="870"/>
      <c r="CM4" s="870"/>
      <c r="CN4" s="870"/>
      <c r="CO4" s="870"/>
      <c r="CP4" s="870"/>
      <c r="CQ4" s="870"/>
      <c r="CR4" s="870"/>
      <c r="CS4" s="870"/>
      <c r="CT4" s="870"/>
      <c r="CU4" s="870"/>
      <c r="CV4" s="870"/>
      <c r="CW4" s="870"/>
      <c r="CX4" s="870"/>
      <c r="CY4" s="870"/>
      <c r="CZ4" s="870"/>
      <c r="DA4" s="870"/>
      <c r="DB4" s="870"/>
      <c r="DC4" s="870"/>
      <c r="DD4" s="870"/>
      <c r="DE4" s="870"/>
      <c r="DF4" s="870"/>
      <c r="DG4" s="870"/>
      <c r="DH4" s="870"/>
      <c r="DI4" s="870"/>
      <c r="DJ4" s="870"/>
      <c r="DK4" s="870"/>
      <c r="DL4" s="870"/>
      <c r="DM4" s="870"/>
      <c r="DN4" s="870"/>
      <c r="DO4" s="870"/>
      <c r="DP4" s="870"/>
      <c r="DQ4" s="870"/>
      <c r="DR4" s="871"/>
      <c r="DV4" s="956"/>
      <c r="DW4" s="956"/>
      <c r="DX4" s="956"/>
      <c r="DY4" s="956"/>
      <c r="DZ4" s="956"/>
      <c r="EA4" s="956"/>
      <c r="EB4" s="956"/>
      <c r="EC4" s="956"/>
      <c r="ED4" s="956"/>
      <c r="EE4" s="956"/>
      <c r="EF4" s="956"/>
      <c r="EG4" s="956"/>
      <c r="EH4" s="956"/>
      <c r="EI4" s="956"/>
      <c r="EJ4" s="956"/>
      <c r="EK4" s="956"/>
      <c r="EL4" s="956"/>
      <c r="EM4" s="956"/>
      <c r="EN4" s="956"/>
      <c r="EO4" s="956"/>
      <c r="EP4" s="956"/>
      <c r="EQ4" s="956"/>
      <c r="ER4" s="956"/>
      <c r="ES4" s="956"/>
      <c r="ET4" s="956"/>
      <c r="EU4" s="956"/>
      <c r="EV4" s="956"/>
      <c r="EW4" s="956"/>
      <c r="EX4" s="956"/>
      <c r="EY4" s="956"/>
      <c r="EZ4" s="956"/>
      <c r="FA4" s="956"/>
      <c r="FB4" s="956"/>
      <c r="FC4" s="956"/>
      <c r="FD4" s="956"/>
      <c r="FE4" s="956"/>
      <c r="FF4" s="956"/>
      <c r="FG4" s="956"/>
      <c r="FH4" s="956"/>
      <c r="FI4" s="956"/>
      <c r="FJ4" s="956"/>
      <c r="FK4" s="956"/>
      <c r="FL4" s="956"/>
    </row>
    <row r="5" spans="1:168" ht="6" customHeight="1">
      <c r="A5" s="6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V5" s="956"/>
      <c r="DW5" s="956"/>
      <c r="DX5" s="956"/>
      <c r="DY5" s="956"/>
      <c r="DZ5" s="956"/>
      <c r="EA5" s="956"/>
      <c r="EB5" s="956"/>
      <c r="EC5" s="956"/>
      <c r="ED5" s="956"/>
      <c r="EE5" s="956"/>
      <c r="EF5" s="956"/>
      <c r="EG5" s="956"/>
      <c r="EH5" s="956"/>
      <c r="EI5" s="956"/>
      <c r="EJ5" s="956"/>
      <c r="EK5" s="956"/>
      <c r="EL5" s="956"/>
      <c r="EM5" s="956"/>
      <c r="EN5" s="956"/>
      <c r="EO5" s="956"/>
      <c r="EP5" s="956"/>
      <c r="EQ5" s="956"/>
      <c r="ER5" s="956"/>
      <c r="ES5" s="956"/>
      <c r="ET5" s="956"/>
      <c r="EU5" s="956"/>
      <c r="EV5" s="956"/>
      <c r="EW5" s="956"/>
      <c r="EX5" s="956"/>
      <c r="EY5" s="956"/>
      <c r="EZ5" s="956"/>
      <c r="FA5" s="956"/>
      <c r="FB5" s="956"/>
      <c r="FC5" s="956"/>
      <c r="FD5" s="956"/>
      <c r="FE5" s="956"/>
      <c r="FF5" s="956"/>
      <c r="FG5" s="956"/>
      <c r="FH5" s="956"/>
      <c r="FI5" s="956"/>
      <c r="FJ5" s="956"/>
      <c r="FK5" s="956"/>
      <c r="FL5" s="956"/>
    </row>
    <row r="6" spans="1:168" ht="4" customHeight="1">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961" t="s">
        <v>629</v>
      </c>
      <c r="AF6" s="962"/>
      <c r="AG6" s="962"/>
      <c r="AH6" s="962"/>
      <c r="AI6" s="962"/>
      <c r="AJ6" s="962"/>
      <c r="AK6" s="962"/>
      <c r="AL6" s="962"/>
      <c r="AM6" s="962"/>
      <c r="AN6" s="962"/>
      <c r="AO6" s="962"/>
      <c r="AP6" s="962"/>
      <c r="AQ6" s="962"/>
      <c r="AR6" s="962"/>
      <c r="AS6" s="962"/>
      <c r="AT6" s="962"/>
      <c r="AU6" s="962"/>
      <c r="AV6" s="962"/>
      <c r="AW6" s="962"/>
      <c r="AX6" s="962"/>
      <c r="AY6" s="962"/>
      <c r="AZ6" s="963"/>
      <c r="BA6" s="966" t="s">
        <v>630</v>
      </c>
      <c r="BB6" s="966"/>
      <c r="BC6" s="966"/>
      <c r="BD6" s="966"/>
      <c r="BE6" s="966"/>
      <c r="BF6" s="966"/>
      <c r="BG6" s="966"/>
      <c r="BH6" s="966"/>
      <c r="BI6" s="966"/>
      <c r="BJ6" s="966"/>
      <c r="BK6" s="966"/>
      <c r="BL6" s="966"/>
      <c r="BM6" s="966"/>
      <c r="BN6" s="966"/>
      <c r="BO6" s="966"/>
      <c r="BP6" s="966"/>
      <c r="BQ6" s="966"/>
      <c r="BR6" s="966"/>
      <c r="BS6" s="966"/>
      <c r="BT6" s="966"/>
      <c r="BU6" s="966"/>
      <c r="BV6" s="9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row>
    <row r="7" spans="1:168" ht="6"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964"/>
      <c r="AF7" s="956"/>
      <c r="AG7" s="956"/>
      <c r="AH7" s="956"/>
      <c r="AI7" s="956"/>
      <c r="AJ7" s="956"/>
      <c r="AK7" s="956"/>
      <c r="AL7" s="956"/>
      <c r="AM7" s="956"/>
      <c r="AN7" s="956"/>
      <c r="AO7" s="956"/>
      <c r="AP7" s="956"/>
      <c r="AQ7" s="956"/>
      <c r="AR7" s="956"/>
      <c r="AS7" s="956"/>
      <c r="AT7" s="956"/>
      <c r="AU7" s="956"/>
      <c r="AV7" s="956"/>
      <c r="AW7" s="956"/>
      <c r="AX7" s="956"/>
      <c r="AY7" s="956"/>
      <c r="AZ7" s="965"/>
      <c r="BA7" s="967"/>
      <c r="BB7" s="967"/>
      <c r="BC7" s="967"/>
      <c r="BD7" s="967"/>
      <c r="BE7" s="967"/>
      <c r="BF7" s="967"/>
      <c r="BG7" s="967"/>
      <c r="BH7" s="967"/>
      <c r="BI7" s="967"/>
      <c r="BJ7" s="967"/>
      <c r="BK7" s="967"/>
      <c r="BL7" s="967"/>
      <c r="BM7" s="967"/>
      <c r="BN7" s="967"/>
      <c r="BO7" s="967"/>
      <c r="BP7" s="967"/>
      <c r="BQ7" s="967"/>
      <c r="BR7" s="967"/>
      <c r="BS7" s="967"/>
      <c r="BT7" s="967"/>
      <c r="BU7" s="967"/>
      <c r="BV7" s="967"/>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row>
    <row r="8" spans="1:168" ht="1"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17"/>
      <c r="AF8" s="18"/>
      <c r="AG8" s="18"/>
      <c r="AH8" s="18"/>
      <c r="AI8" s="18"/>
      <c r="AJ8" s="18"/>
      <c r="AK8" s="18"/>
      <c r="AL8" s="18"/>
      <c r="AM8" s="18"/>
      <c r="AN8" s="18"/>
      <c r="AO8" s="18"/>
      <c r="AP8" s="18"/>
      <c r="AQ8" s="18"/>
      <c r="AR8" s="18"/>
      <c r="AS8" s="18"/>
      <c r="AT8" s="18"/>
      <c r="AU8" s="18"/>
      <c r="AV8" s="18"/>
      <c r="AW8" s="18"/>
      <c r="AX8" s="18"/>
      <c r="AY8" s="18"/>
      <c r="AZ8" s="19"/>
      <c r="BA8" s="17"/>
      <c r="BB8" s="18"/>
      <c r="BC8" s="18"/>
      <c r="BD8" s="18"/>
      <c r="BE8" s="18"/>
      <c r="BF8" s="18"/>
      <c r="BG8" s="18"/>
      <c r="BH8" s="18"/>
      <c r="BI8" s="18"/>
      <c r="BJ8" s="18"/>
      <c r="BK8" s="18"/>
      <c r="BL8" s="18"/>
      <c r="BM8" s="18"/>
      <c r="BN8" s="18"/>
      <c r="BO8" s="18"/>
      <c r="BP8" s="18"/>
      <c r="BQ8" s="18"/>
      <c r="BR8" s="18"/>
      <c r="BS8" s="18"/>
      <c r="BT8" s="18"/>
      <c r="BU8" s="18"/>
      <c r="BV8" s="19"/>
      <c r="BW8" s="956"/>
      <c r="BX8" s="956"/>
      <c r="BY8" s="956"/>
      <c r="BZ8" s="956"/>
      <c r="CA8" s="956"/>
      <c r="CB8" s="956"/>
      <c r="CC8" s="956"/>
      <c r="CD8" s="956"/>
      <c r="CE8" s="956"/>
      <c r="CF8" s="956"/>
      <c r="CG8" s="956"/>
      <c r="CH8" s="956"/>
      <c r="CI8" s="956"/>
      <c r="CJ8" s="956"/>
      <c r="CK8" s="956"/>
      <c r="CL8" s="956"/>
      <c r="CM8" s="956"/>
      <c r="CN8" s="956"/>
      <c r="CO8" s="956"/>
      <c r="CP8" s="956"/>
      <c r="CQ8" s="956"/>
      <c r="CR8" s="956"/>
      <c r="CS8" s="956"/>
      <c r="CT8" s="956"/>
      <c r="CU8" s="956"/>
      <c r="CV8" s="956"/>
      <c r="CW8" s="956"/>
      <c r="CX8" s="956"/>
      <c r="CY8" s="956"/>
      <c r="CZ8" s="956"/>
      <c r="DA8" s="956"/>
      <c r="DB8" s="956"/>
      <c r="DC8" s="956"/>
      <c r="DD8" s="956"/>
      <c r="DE8" s="956"/>
      <c r="DF8" s="956"/>
      <c r="DG8" s="956"/>
      <c r="DH8" s="956"/>
      <c r="DI8" s="956"/>
      <c r="DJ8" s="956"/>
      <c r="DK8" s="956"/>
      <c r="DL8" s="956"/>
      <c r="DM8" s="956"/>
      <c r="DN8" s="956"/>
      <c r="DO8" s="956"/>
      <c r="DP8" s="956"/>
      <c r="DQ8" s="956"/>
      <c r="DR8" s="956"/>
      <c r="DS8" s="956"/>
      <c r="DT8" s="956"/>
      <c r="DU8" s="956"/>
      <c r="DV8" s="956"/>
      <c r="DW8" s="66"/>
      <c r="DX8" s="66"/>
      <c r="DY8" s="968" t="s">
        <v>631</v>
      </c>
      <c r="DZ8" s="968"/>
      <c r="EA8" s="968"/>
      <c r="EB8" s="968"/>
      <c r="EC8" s="968"/>
      <c r="ED8" s="968"/>
      <c r="EE8" s="968"/>
      <c r="EF8" s="968"/>
      <c r="EG8" s="968"/>
      <c r="EH8" s="968"/>
      <c r="EI8" s="968"/>
      <c r="EJ8" s="968"/>
      <c r="EK8" s="968"/>
      <c r="EL8" s="968"/>
      <c r="EM8" s="968"/>
      <c r="EN8" s="968"/>
      <c r="EO8" s="968"/>
      <c r="EP8" s="968"/>
      <c r="EQ8" s="968"/>
      <c r="ER8" s="968"/>
      <c r="ES8" s="968"/>
      <c r="ET8" s="968"/>
      <c r="EU8" s="968"/>
      <c r="EV8" s="968"/>
      <c r="EW8" s="968"/>
      <c r="EX8" s="968"/>
      <c r="EY8" s="968"/>
      <c r="EZ8" s="947" t="s">
        <v>632</v>
      </c>
      <c r="FA8" s="947"/>
      <c r="FB8" s="947"/>
      <c r="FC8" s="947"/>
      <c r="FD8" s="947"/>
      <c r="FE8" s="947"/>
      <c r="FF8" s="947"/>
      <c r="FG8" s="947"/>
      <c r="FH8" s="947"/>
      <c r="FI8" s="947"/>
      <c r="FJ8" s="947"/>
      <c r="FK8" s="947"/>
      <c r="FL8" s="947"/>
    </row>
    <row r="9" spans="1:168" ht="5.5" customHeight="1">
      <c r="A9" s="971" t="s">
        <v>633</v>
      </c>
      <c r="B9" s="972"/>
      <c r="C9" s="972"/>
      <c r="D9" s="972"/>
      <c r="E9" s="972"/>
      <c r="F9" s="972"/>
      <c r="G9" s="972"/>
      <c r="H9" s="972"/>
      <c r="I9" s="972"/>
      <c r="J9" s="972"/>
      <c r="K9" s="972"/>
      <c r="L9" s="972"/>
      <c r="M9" s="972"/>
      <c r="N9" s="972"/>
      <c r="O9" s="972"/>
      <c r="P9" s="972"/>
      <c r="Q9" s="972"/>
      <c r="R9" s="972"/>
      <c r="S9" s="972"/>
      <c r="T9" s="951" t="s">
        <v>632</v>
      </c>
      <c r="U9" s="951"/>
      <c r="V9" s="951"/>
      <c r="W9" s="951"/>
      <c r="X9" s="951"/>
      <c r="Y9" s="951"/>
      <c r="Z9" s="951"/>
      <c r="AA9" s="951"/>
      <c r="AB9" s="951"/>
      <c r="AC9" s="951"/>
      <c r="AD9" s="952"/>
      <c r="AE9" s="975" t="s">
        <v>634</v>
      </c>
      <c r="AF9" s="976"/>
      <c r="AG9" s="976"/>
      <c r="AH9" s="976"/>
      <c r="AI9" s="976"/>
      <c r="AJ9" s="976"/>
      <c r="AK9" s="976"/>
      <c r="AL9" s="976"/>
      <c r="AM9" s="976"/>
      <c r="AN9" s="976"/>
      <c r="AO9" s="977"/>
      <c r="AP9" s="951" t="s">
        <v>635</v>
      </c>
      <c r="AQ9" s="951"/>
      <c r="AR9" s="951"/>
      <c r="AS9" s="951"/>
      <c r="AT9" s="951"/>
      <c r="AU9" s="951"/>
      <c r="AV9" s="951"/>
      <c r="AW9" s="951"/>
      <c r="AX9" s="951"/>
      <c r="AY9" s="951"/>
      <c r="AZ9" s="981"/>
      <c r="BA9" s="975" t="s">
        <v>636</v>
      </c>
      <c r="BB9" s="976"/>
      <c r="BC9" s="976"/>
      <c r="BD9" s="976"/>
      <c r="BE9" s="976"/>
      <c r="BF9" s="976"/>
      <c r="BG9" s="976"/>
      <c r="BH9" s="976"/>
      <c r="BI9" s="976"/>
      <c r="BJ9" s="976"/>
      <c r="BK9" s="977"/>
      <c r="BL9" s="951" t="s">
        <v>637</v>
      </c>
      <c r="BM9" s="951"/>
      <c r="BN9" s="951"/>
      <c r="BO9" s="951"/>
      <c r="BP9" s="951"/>
      <c r="BQ9" s="951"/>
      <c r="BR9" s="951"/>
      <c r="BS9" s="951"/>
      <c r="BT9" s="951"/>
      <c r="BU9" s="951"/>
      <c r="BV9" s="952"/>
      <c r="BW9" s="950" t="s">
        <v>638</v>
      </c>
      <c r="BX9" s="950"/>
      <c r="BY9" s="950"/>
      <c r="BZ9" s="950"/>
      <c r="CA9" s="950"/>
      <c r="CB9" s="950"/>
      <c r="CC9" s="950"/>
      <c r="CD9" s="950"/>
      <c r="CE9" s="950"/>
      <c r="CF9" s="950"/>
      <c r="CG9" s="950"/>
      <c r="CH9" s="950"/>
      <c r="CI9" s="950"/>
      <c r="CJ9" s="950"/>
      <c r="CK9" s="950"/>
      <c r="CL9" s="950"/>
      <c r="CM9" s="950"/>
      <c r="CN9" s="950"/>
      <c r="CO9" s="950"/>
      <c r="CP9" s="950"/>
      <c r="CQ9" s="950"/>
      <c r="CR9" s="950"/>
      <c r="CS9" s="950"/>
      <c r="CT9" s="950"/>
      <c r="CU9" s="950"/>
      <c r="CV9" s="950"/>
      <c r="CW9" s="950"/>
      <c r="CX9" s="950"/>
      <c r="CY9" s="950"/>
      <c r="CZ9" s="950"/>
      <c r="DA9" s="950"/>
      <c r="DB9" s="950"/>
      <c r="DC9" s="950"/>
      <c r="DD9" s="950"/>
      <c r="DE9" s="950"/>
      <c r="DF9" s="950"/>
      <c r="DG9" s="950"/>
      <c r="DH9" s="950"/>
      <c r="DI9" s="950"/>
      <c r="DJ9" s="950"/>
      <c r="DK9" s="950"/>
      <c r="DL9" s="950"/>
      <c r="DM9" s="950"/>
      <c r="DN9" s="950"/>
      <c r="DO9" s="950"/>
      <c r="DP9" s="950"/>
      <c r="DQ9" s="950"/>
      <c r="DR9" s="950"/>
      <c r="DS9" s="950"/>
      <c r="DT9" s="950"/>
      <c r="DU9" s="950"/>
      <c r="DV9" s="950"/>
      <c r="DY9" s="969"/>
      <c r="DZ9" s="969"/>
      <c r="EA9" s="969"/>
      <c r="EB9" s="969"/>
      <c r="EC9" s="969"/>
      <c r="ED9" s="969"/>
      <c r="EE9" s="969"/>
      <c r="EF9" s="969"/>
      <c r="EG9" s="969"/>
      <c r="EH9" s="969"/>
      <c r="EI9" s="969"/>
      <c r="EJ9" s="969"/>
      <c r="EK9" s="969"/>
      <c r="EL9" s="969"/>
      <c r="EM9" s="969"/>
      <c r="EN9" s="969"/>
      <c r="EO9" s="969"/>
      <c r="EP9" s="969"/>
      <c r="EQ9" s="969"/>
      <c r="ER9" s="969"/>
      <c r="ES9" s="969"/>
      <c r="ET9" s="969"/>
      <c r="EU9" s="969"/>
      <c r="EV9" s="969"/>
      <c r="EW9" s="969"/>
      <c r="EX9" s="969"/>
      <c r="EY9" s="969"/>
      <c r="EZ9" s="948"/>
      <c r="FA9" s="948"/>
      <c r="FB9" s="948"/>
      <c r="FC9" s="948"/>
      <c r="FD9" s="948"/>
      <c r="FE9" s="948"/>
      <c r="FF9" s="948"/>
      <c r="FG9" s="948"/>
      <c r="FH9" s="948"/>
      <c r="FI9" s="948"/>
      <c r="FJ9" s="948"/>
      <c r="FK9" s="948"/>
      <c r="FL9" s="948"/>
    </row>
    <row r="10" spans="1:168" ht="5.5" customHeight="1">
      <c r="A10" s="973"/>
      <c r="B10" s="974"/>
      <c r="C10" s="974"/>
      <c r="D10" s="974"/>
      <c r="E10" s="974"/>
      <c r="F10" s="974"/>
      <c r="G10" s="974"/>
      <c r="H10" s="974"/>
      <c r="I10" s="974"/>
      <c r="J10" s="974"/>
      <c r="K10" s="974"/>
      <c r="L10" s="974"/>
      <c r="M10" s="974"/>
      <c r="N10" s="974"/>
      <c r="O10" s="974"/>
      <c r="P10" s="974"/>
      <c r="Q10" s="974"/>
      <c r="R10" s="974"/>
      <c r="S10" s="974"/>
      <c r="T10" s="953"/>
      <c r="U10" s="953"/>
      <c r="V10" s="953"/>
      <c r="W10" s="953"/>
      <c r="X10" s="953"/>
      <c r="Y10" s="953"/>
      <c r="Z10" s="953"/>
      <c r="AA10" s="953"/>
      <c r="AB10" s="953"/>
      <c r="AC10" s="953"/>
      <c r="AD10" s="954"/>
      <c r="AE10" s="978"/>
      <c r="AF10" s="979"/>
      <c r="AG10" s="979"/>
      <c r="AH10" s="979"/>
      <c r="AI10" s="979"/>
      <c r="AJ10" s="979"/>
      <c r="AK10" s="979"/>
      <c r="AL10" s="979"/>
      <c r="AM10" s="979"/>
      <c r="AN10" s="979"/>
      <c r="AO10" s="980"/>
      <c r="AP10" s="953"/>
      <c r="AQ10" s="953"/>
      <c r="AR10" s="953"/>
      <c r="AS10" s="953"/>
      <c r="AT10" s="953"/>
      <c r="AU10" s="953"/>
      <c r="AV10" s="953"/>
      <c r="AW10" s="953"/>
      <c r="AX10" s="953"/>
      <c r="AY10" s="953"/>
      <c r="AZ10" s="982"/>
      <c r="BA10" s="978"/>
      <c r="BB10" s="979"/>
      <c r="BC10" s="979"/>
      <c r="BD10" s="979"/>
      <c r="BE10" s="979"/>
      <c r="BF10" s="979"/>
      <c r="BG10" s="979"/>
      <c r="BH10" s="979"/>
      <c r="BI10" s="979"/>
      <c r="BJ10" s="979"/>
      <c r="BK10" s="980"/>
      <c r="BL10" s="953"/>
      <c r="BM10" s="953"/>
      <c r="BN10" s="953"/>
      <c r="BO10" s="953"/>
      <c r="BP10" s="953"/>
      <c r="BQ10" s="953"/>
      <c r="BR10" s="953"/>
      <c r="BS10" s="953"/>
      <c r="BT10" s="953"/>
      <c r="BU10" s="953"/>
      <c r="BV10" s="954"/>
      <c r="BW10" s="950"/>
      <c r="BX10" s="950"/>
      <c r="BY10" s="950"/>
      <c r="BZ10" s="950"/>
      <c r="CA10" s="950"/>
      <c r="CB10" s="950"/>
      <c r="CC10" s="950"/>
      <c r="CD10" s="950"/>
      <c r="CE10" s="950"/>
      <c r="CF10" s="950"/>
      <c r="CG10" s="950"/>
      <c r="CH10" s="950"/>
      <c r="CI10" s="950"/>
      <c r="CJ10" s="950"/>
      <c r="CK10" s="950"/>
      <c r="CL10" s="950"/>
      <c r="CM10" s="950"/>
      <c r="CN10" s="950"/>
      <c r="CO10" s="950"/>
      <c r="CP10" s="950"/>
      <c r="CQ10" s="950"/>
      <c r="CR10" s="950"/>
      <c r="CS10" s="950"/>
      <c r="CT10" s="950"/>
      <c r="CU10" s="950"/>
      <c r="CV10" s="950"/>
      <c r="CW10" s="950"/>
      <c r="CX10" s="950"/>
      <c r="CY10" s="950"/>
      <c r="CZ10" s="950"/>
      <c r="DA10" s="950"/>
      <c r="DB10" s="950"/>
      <c r="DC10" s="950"/>
      <c r="DD10" s="950"/>
      <c r="DE10" s="950"/>
      <c r="DF10" s="950"/>
      <c r="DG10" s="950"/>
      <c r="DH10" s="950"/>
      <c r="DI10" s="950"/>
      <c r="DJ10" s="950"/>
      <c r="DK10" s="950"/>
      <c r="DL10" s="950"/>
      <c r="DM10" s="950"/>
      <c r="DN10" s="950"/>
      <c r="DO10" s="950"/>
      <c r="DP10" s="950"/>
      <c r="DQ10" s="950"/>
      <c r="DR10" s="950"/>
      <c r="DS10" s="950"/>
      <c r="DT10" s="950"/>
      <c r="DU10" s="950"/>
      <c r="DV10" s="950"/>
      <c r="DY10" s="970"/>
      <c r="DZ10" s="970"/>
      <c r="EA10" s="970"/>
      <c r="EB10" s="970"/>
      <c r="EC10" s="970"/>
      <c r="ED10" s="970"/>
      <c r="EE10" s="970"/>
      <c r="EF10" s="970"/>
      <c r="EG10" s="970"/>
      <c r="EH10" s="970"/>
      <c r="EI10" s="970"/>
      <c r="EJ10" s="970"/>
      <c r="EK10" s="970"/>
      <c r="EL10" s="970"/>
      <c r="EM10" s="970"/>
      <c r="EN10" s="970"/>
      <c r="EO10" s="970"/>
      <c r="EP10" s="970"/>
      <c r="EQ10" s="970"/>
      <c r="ER10" s="970"/>
      <c r="ES10" s="970"/>
      <c r="ET10" s="970"/>
      <c r="EU10" s="970"/>
      <c r="EV10" s="970"/>
      <c r="EW10" s="970"/>
      <c r="EX10" s="970"/>
      <c r="EY10" s="970"/>
      <c r="EZ10" s="949"/>
      <c r="FA10" s="949"/>
      <c r="FB10" s="949"/>
      <c r="FC10" s="949"/>
      <c r="FD10" s="949"/>
      <c r="FE10" s="949"/>
      <c r="FF10" s="949"/>
      <c r="FG10" s="949"/>
      <c r="FH10" s="949"/>
      <c r="FI10" s="949"/>
      <c r="FJ10" s="949"/>
      <c r="FK10" s="949"/>
      <c r="FL10" s="949"/>
    </row>
    <row r="11" spans="1:168" ht="6" customHeight="1">
      <c r="A11" s="20"/>
      <c r="B11" s="940" t="s">
        <v>639</v>
      </c>
      <c r="C11" s="940"/>
      <c r="D11" s="940"/>
      <c r="E11" s="940"/>
      <c r="F11" s="940"/>
      <c r="G11" s="940"/>
      <c r="H11" s="940"/>
      <c r="I11" s="940"/>
      <c r="J11" s="940"/>
      <c r="K11" s="940"/>
      <c r="L11" s="940"/>
      <c r="M11" s="940"/>
      <c r="N11" s="940"/>
      <c r="O11" s="940"/>
      <c r="P11" s="940"/>
      <c r="Q11" s="940"/>
      <c r="R11" s="940"/>
      <c r="S11" s="940"/>
      <c r="T11" s="904">
        <f>BS!S23</f>
        <v>0</v>
      </c>
      <c r="U11" s="899"/>
      <c r="V11" s="899"/>
      <c r="W11" s="899"/>
      <c r="X11" s="899"/>
      <c r="Y11" s="899"/>
      <c r="Z11" s="899"/>
      <c r="AA11" s="899"/>
      <c r="AB11" s="899"/>
      <c r="AC11" s="899"/>
      <c r="AD11" s="900"/>
      <c r="AE11" s="905"/>
      <c r="AF11" s="899"/>
      <c r="AG11" s="899"/>
      <c r="AH11" s="899"/>
      <c r="AI11" s="899"/>
      <c r="AJ11" s="899"/>
      <c r="AK11" s="899"/>
      <c r="AL11" s="899"/>
      <c r="AM11" s="899"/>
      <c r="AN11" s="899"/>
      <c r="AO11" s="900"/>
      <c r="AP11" s="904">
        <f>+T11+AE11</f>
        <v>0</v>
      </c>
      <c r="AQ11" s="899"/>
      <c r="AR11" s="899"/>
      <c r="AS11" s="899"/>
      <c r="AT11" s="899"/>
      <c r="AU11" s="899"/>
      <c r="AV11" s="899"/>
      <c r="AW11" s="899"/>
      <c r="AX11" s="899"/>
      <c r="AY11" s="899"/>
      <c r="AZ11" s="900"/>
      <c r="BA11" s="905">
        <f>AE11</f>
        <v>0</v>
      </c>
      <c r="BB11" s="899"/>
      <c r="BC11" s="899"/>
      <c r="BD11" s="899"/>
      <c r="BE11" s="899"/>
      <c r="BF11" s="899"/>
      <c r="BG11" s="899"/>
      <c r="BH11" s="899"/>
      <c r="BI11" s="899"/>
      <c r="BJ11" s="899"/>
      <c r="BK11" s="900"/>
      <c r="BL11" s="904">
        <f>+T11+BA11</f>
        <v>0</v>
      </c>
      <c r="BM11" s="899"/>
      <c r="BN11" s="899"/>
      <c r="BO11" s="899"/>
      <c r="BP11" s="899"/>
      <c r="BQ11" s="899"/>
      <c r="BR11" s="899"/>
      <c r="BS11" s="899"/>
      <c r="BT11" s="899"/>
      <c r="BU11" s="899"/>
      <c r="BV11" s="900"/>
      <c r="BW11" s="878"/>
      <c r="BX11" s="879"/>
      <c r="BY11" s="879"/>
      <c r="BZ11" s="879"/>
      <c r="CA11" s="879"/>
      <c r="CB11" s="879"/>
      <c r="CC11" s="879"/>
      <c r="CD11" s="879"/>
      <c r="CE11" s="879"/>
      <c r="CF11" s="879"/>
      <c r="CG11" s="879"/>
      <c r="CH11" s="879"/>
      <c r="CI11" s="879"/>
      <c r="CJ11" s="879"/>
      <c r="CK11" s="879"/>
      <c r="CL11" s="879"/>
      <c r="CM11" s="879"/>
      <c r="CN11" s="879"/>
      <c r="CO11" s="879"/>
      <c r="CP11" s="879"/>
      <c r="CQ11" s="879"/>
      <c r="CR11" s="879"/>
      <c r="CS11" s="879"/>
      <c r="CT11" s="879"/>
      <c r="CU11" s="879"/>
      <c r="CV11" s="879"/>
      <c r="CW11" s="879"/>
      <c r="CX11" s="879"/>
      <c r="CY11" s="879"/>
      <c r="CZ11" s="879"/>
      <c r="DA11" s="879"/>
      <c r="DB11" s="879"/>
      <c r="DC11" s="879"/>
      <c r="DD11" s="879"/>
      <c r="DE11" s="879"/>
      <c r="DF11" s="879"/>
      <c r="DG11" s="879"/>
      <c r="DH11" s="879"/>
      <c r="DI11" s="879"/>
      <c r="DJ11" s="879"/>
      <c r="DK11" s="879"/>
      <c r="DL11" s="879"/>
      <c r="DM11" s="879"/>
      <c r="DN11" s="879"/>
      <c r="DO11" s="879"/>
      <c r="DP11" s="879"/>
      <c r="DQ11" s="879"/>
      <c r="DR11" s="879"/>
      <c r="DS11" s="879"/>
      <c r="DT11" s="879"/>
      <c r="DU11" s="879"/>
      <c r="DV11" s="880"/>
      <c r="DW11" s="211"/>
      <c r="DY11" s="21"/>
      <c r="DZ11" s="923" t="s">
        <v>640</v>
      </c>
      <c r="EA11" s="923"/>
      <c r="EB11" s="923"/>
      <c r="EC11" s="923"/>
      <c r="ED11" s="923"/>
      <c r="EE11" s="923"/>
      <c r="EF11" s="923"/>
      <c r="EG11" s="923"/>
      <c r="EH11" s="923"/>
      <c r="EI11" s="923"/>
      <c r="EJ11" s="923"/>
      <c r="EK11" s="923"/>
      <c r="EL11" s="923"/>
      <c r="EM11" s="923"/>
      <c r="EN11" s="923"/>
      <c r="EO11" s="923"/>
      <c r="EP11" s="923"/>
      <c r="EQ11" s="923"/>
      <c r="ER11" s="923"/>
      <c r="ES11" s="923"/>
      <c r="ET11" s="923"/>
      <c r="EU11" s="923"/>
      <c r="EV11" s="923"/>
      <c r="EW11" s="923"/>
      <c r="EX11" s="923"/>
      <c r="EY11" s="923"/>
      <c r="EZ11" s="939">
        <f>BS!S53</f>
        <v>0</v>
      </c>
      <c r="FA11" s="873"/>
      <c r="FB11" s="873"/>
      <c r="FC11" s="873"/>
      <c r="FD11" s="873"/>
      <c r="FE11" s="873"/>
      <c r="FF11" s="873"/>
      <c r="FG11" s="873"/>
      <c r="FH11" s="873"/>
      <c r="FI11" s="873"/>
      <c r="FJ11" s="873"/>
      <c r="FK11" s="873"/>
      <c r="FL11" s="874"/>
    </row>
    <row r="12" spans="1:168" ht="6" customHeight="1">
      <c r="A12" s="22"/>
      <c r="B12" s="923"/>
      <c r="C12" s="923"/>
      <c r="D12" s="923"/>
      <c r="E12" s="923"/>
      <c r="F12" s="923"/>
      <c r="G12" s="923"/>
      <c r="H12" s="923"/>
      <c r="I12" s="923"/>
      <c r="J12" s="923"/>
      <c r="K12" s="923"/>
      <c r="L12" s="923"/>
      <c r="M12" s="923"/>
      <c r="N12" s="923"/>
      <c r="O12" s="923"/>
      <c r="P12" s="923"/>
      <c r="Q12" s="923"/>
      <c r="R12" s="923"/>
      <c r="S12" s="923"/>
      <c r="T12" s="875"/>
      <c r="U12" s="876"/>
      <c r="V12" s="876"/>
      <c r="W12" s="876"/>
      <c r="X12" s="876"/>
      <c r="Y12" s="876"/>
      <c r="Z12" s="876"/>
      <c r="AA12" s="876"/>
      <c r="AB12" s="876"/>
      <c r="AC12" s="876"/>
      <c r="AD12" s="877"/>
      <c r="AE12" s="897"/>
      <c r="AF12" s="876"/>
      <c r="AG12" s="876"/>
      <c r="AH12" s="876"/>
      <c r="AI12" s="876"/>
      <c r="AJ12" s="876"/>
      <c r="AK12" s="876"/>
      <c r="AL12" s="876"/>
      <c r="AM12" s="876"/>
      <c r="AN12" s="876"/>
      <c r="AO12" s="877"/>
      <c r="AP12" s="875"/>
      <c r="AQ12" s="876"/>
      <c r="AR12" s="876"/>
      <c r="AS12" s="876"/>
      <c r="AT12" s="876"/>
      <c r="AU12" s="876"/>
      <c r="AV12" s="876"/>
      <c r="AW12" s="876"/>
      <c r="AX12" s="876"/>
      <c r="AY12" s="876"/>
      <c r="AZ12" s="877"/>
      <c r="BA12" s="897"/>
      <c r="BB12" s="876"/>
      <c r="BC12" s="876"/>
      <c r="BD12" s="876"/>
      <c r="BE12" s="876"/>
      <c r="BF12" s="876"/>
      <c r="BG12" s="876"/>
      <c r="BH12" s="876"/>
      <c r="BI12" s="876"/>
      <c r="BJ12" s="876"/>
      <c r="BK12" s="877"/>
      <c r="BL12" s="875"/>
      <c r="BM12" s="876"/>
      <c r="BN12" s="876"/>
      <c r="BO12" s="876"/>
      <c r="BP12" s="876"/>
      <c r="BQ12" s="876"/>
      <c r="BR12" s="876"/>
      <c r="BS12" s="876"/>
      <c r="BT12" s="876"/>
      <c r="BU12" s="876"/>
      <c r="BV12" s="877"/>
      <c r="BW12" s="915"/>
      <c r="BX12" s="916"/>
      <c r="BY12" s="916"/>
      <c r="BZ12" s="916"/>
      <c r="CA12" s="916"/>
      <c r="CB12" s="916"/>
      <c r="CC12" s="916"/>
      <c r="CD12" s="916"/>
      <c r="CE12" s="916"/>
      <c r="CF12" s="916"/>
      <c r="CG12" s="916"/>
      <c r="CH12" s="916"/>
      <c r="CI12" s="916"/>
      <c r="CJ12" s="916"/>
      <c r="CK12" s="916"/>
      <c r="CL12" s="916"/>
      <c r="CM12" s="916"/>
      <c r="CN12" s="916"/>
      <c r="CO12" s="916"/>
      <c r="CP12" s="916"/>
      <c r="CQ12" s="916"/>
      <c r="CR12" s="916"/>
      <c r="CS12" s="916"/>
      <c r="CT12" s="916"/>
      <c r="CU12" s="916"/>
      <c r="CV12" s="916"/>
      <c r="CW12" s="916"/>
      <c r="CX12" s="916"/>
      <c r="CY12" s="916"/>
      <c r="CZ12" s="916"/>
      <c r="DA12" s="916"/>
      <c r="DB12" s="916"/>
      <c r="DC12" s="916"/>
      <c r="DD12" s="916"/>
      <c r="DE12" s="916"/>
      <c r="DF12" s="916"/>
      <c r="DG12" s="916"/>
      <c r="DH12" s="916"/>
      <c r="DI12" s="916"/>
      <c r="DJ12" s="916"/>
      <c r="DK12" s="916"/>
      <c r="DL12" s="916"/>
      <c r="DM12" s="916"/>
      <c r="DN12" s="916"/>
      <c r="DO12" s="916"/>
      <c r="DP12" s="916"/>
      <c r="DQ12" s="916"/>
      <c r="DR12" s="916"/>
      <c r="DS12" s="916"/>
      <c r="DT12" s="916"/>
      <c r="DU12" s="916"/>
      <c r="DV12" s="917"/>
      <c r="DW12" s="211"/>
      <c r="DY12" s="23"/>
      <c r="DZ12" s="923"/>
      <c r="EA12" s="923"/>
      <c r="EB12" s="923"/>
      <c r="EC12" s="923"/>
      <c r="ED12" s="923"/>
      <c r="EE12" s="923"/>
      <c r="EF12" s="923"/>
      <c r="EG12" s="923"/>
      <c r="EH12" s="923"/>
      <c r="EI12" s="923"/>
      <c r="EJ12" s="923"/>
      <c r="EK12" s="923"/>
      <c r="EL12" s="923"/>
      <c r="EM12" s="923"/>
      <c r="EN12" s="923"/>
      <c r="EO12" s="923"/>
      <c r="EP12" s="923"/>
      <c r="EQ12" s="923"/>
      <c r="ER12" s="923"/>
      <c r="ES12" s="923"/>
      <c r="ET12" s="923"/>
      <c r="EU12" s="923"/>
      <c r="EV12" s="923"/>
      <c r="EW12" s="923"/>
      <c r="EX12" s="923"/>
      <c r="EY12" s="923"/>
      <c r="EZ12" s="875"/>
      <c r="FA12" s="876"/>
      <c r="FB12" s="876"/>
      <c r="FC12" s="876"/>
      <c r="FD12" s="876"/>
      <c r="FE12" s="876"/>
      <c r="FF12" s="876"/>
      <c r="FG12" s="876"/>
      <c r="FH12" s="876"/>
      <c r="FI12" s="876"/>
      <c r="FJ12" s="876"/>
      <c r="FK12" s="876"/>
      <c r="FL12" s="877"/>
    </row>
    <row r="13" spans="1:168" ht="6" customHeight="1">
      <c r="A13" s="22"/>
      <c r="B13" s="923" t="s">
        <v>641</v>
      </c>
      <c r="C13" s="923"/>
      <c r="D13" s="923"/>
      <c r="E13" s="923"/>
      <c r="F13" s="923"/>
      <c r="G13" s="923"/>
      <c r="H13" s="923"/>
      <c r="I13" s="923"/>
      <c r="J13" s="923"/>
      <c r="K13" s="923"/>
      <c r="L13" s="923"/>
      <c r="M13" s="923"/>
      <c r="N13" s="923"/>
      <c r="O13" s="923"/>
      <c r="P13" s="923"/>
      <c r="Q13" s="923"/>
      <c r="R13" s="923"/>
      <c r="S13" s="923"/>
      <c r="T13" s="872">
        <f>BS!S24</f>
        <v>0</v>
      </c>
      <c r="U13" s="873"/>
      <c r="V13" s="873"/>
      <c r="W13" s="873"/>
      <c r="X13" s="873"/>
      <c r="Y13" s="873"/>
      <c r="Z13" s="873"/>
      <c r="AA13" s="873"/>
      <c r="AB13" s="873"/>
      <c r="AC13" s="873"/>
      <c r="AD13" s="874"/>
      <c r="AE13" s="914" t="e">
        <f>-'Unrealised loss working'!J5</f>
        <v>#DIV/0!</v>
      </c>
      <c r="AF13" s="873"/>
      <c r="AG13" s="873"/>
      <c r="AH13" s="873"/>
      <c r="AI13" s="873"/>
      <c r="AJ13" s="873"/>
      <c r="AK13" s="873"/>
      <c r="AL13" s="873"/>
      <c r="AM13" s="873"/>
      <c r="AN13" s="873"/>
      <c r="AO13" s="874"/>
      <c r="AP13" s="872" t="e">
        <f>+T13+AE13</f>
        <v>#DIV/0!</v>
      </c>
      <c r="AQ13" s="873"/>
      <c r="AR13" s="873"/>
      <c r="AS13" s="873"/>
      <c r="AT13" s="873"/>
      <c r="AU13" s="873"/>
      <c r="AV13" s="873"/>
      <c r="AW13" s="873"/>
      <c r="AX13" s="873"/>
      <c r="AY13" s="873"/>
      <c r="AZ13" s="874"/>
      <c r="BA13" s="905" t="e">
        <f>AE13</f>
        <v>#DIV/0!</v>
      </c>
      <c r="BB13" s="899"/>
      <c r="BC13" s="899"/>
      <c r="BD13" s="899"/>
      <c r="BE13" s="899"/>
      <c r="BF13" s="899"/>
      <c r="BG13" s="899"/>
      <c r="BH13" s="899"/>
      <c r="BI13" s="899"/>
      <c r="BJ13" s="899"/>
      <c r="BK13" s="900"/>
      <c r="BL13" s="872" t="e">
        <f>+T13+BA13</f>
        <v>#DIV/0!</v>
      </c>
      <c r="BM13" s="873"/>
      <c r="BN13" s="873"/>
      <c r="BO13" s="873"/>
      <c r="BP13" s="873"/>
      <c r="BQ13" s="873"/>
      <c r="BR13" s="873"/>
      <c r="BS13" s="873"/>
      <c r="BT13" s="873"/>
      <c r="BU13" s="873"/>
      <c r="BV13" s="874"/>
      <c r="BW13" s="915"/>
      <c r="BX13" s="916"/>
      <c r="BY13" s="916"/>
      <c r="BZ13" s="916"/>
      <c r="CA13" s="916"/>
      <c r="CB13" s="916"/>
      <c r="CC13" s="916"/>
      <c r="CD13" s="916"/>
      <c r="CE13" s="916"/>
      <c r="CF13" s="916"/>
      <c r="CG13" s="916"/>
      <c r="CH13" s="916"/>
      <c r="CI13" s="916"/>
      <c r="CJ13" s="916"/>
      <c r="CK13" s="916"/>
      <c r="CL13" s="916"/>
      <c r="CM13" s="916"/>
      <c r="CN13" s="916"/>
      <c r="CO13" s="916"/>
      <c r="CP13" s="916"/>
      <c r="CQ13" s="916"/>
      <c r="CR13" s="916"/>
      <c r="CS13" s="916"/>
      <c r="CT13" s="916"/>
      <c r="CU13" s="916"/>
      <c r="CV13" s="916"/>
      <c r="CW13" s="916"/>
      <c r="CX13" s="916"/>
      <c r="CY13" s="916"/>
      <c r="CZ13" s="916"/>
      <c r="DA13" s="916"/>
      <c r="DB13" s="916"/>
      <c r="DC13" s="916"/>
      <c r="DD13" s="916"/>
      <c r="DE13" s="916"/>
      <c r="DF13" s="916"/>
      <c r="DG13" s="916"/>
      <c r="DH13" s="916"/>
      <c r="DI13" s="916"/>
      <c r="DJ13" s="916"/>
      <c r="DK13" s="916"/>
      <c r="DL13" s="916"/>
      <c r="DM13" s="916"/>
      <c r="DN13" s="916"/>
      <c r="DO13" s="916"/>
      <c r="DP13" s="916"/>
      <c r="DQ13" s="916"/>
      <c r="DR13" s="916"/>
      <c r="DS13" s="916"/>
      <c r="DT13" s="916"/>
      <c r="DU13" s="916"/>
      <c r="DV13" s="917"/>
      <c r="DW13" s="211"/>
      <c r="DY13" s="23"/>
      <c r="DZ13" s="923" t="s">
        <v>642</v>
      </c>
      <c r="EA13" s="923"/>
      <c r="EB13" s="923"/>
      <c r="EC13" s="923"/>
      <c r="ED13" s="923"/>
      <c r="EE13" s="923"/>
      <c r="EF13" s="923"/>
      <c r="EG13" s="923"/>
      <c r="EH13" s="923"/>
      <c r="EI13" s="923"/>
      <c r="EJ13" s="923"/>
      <c r="EK13" s="923"/>
      <c r="EL13" s="923"/>
      <c r="EM13" s="923"/>
      <c r="EN13" s="923"/>
      <c r="EO13" s="923"/>
      <c r="EP13" s="923"/>
      <c r="EQ13" s="923"/>
      <c r="ER13" s="923"/>
      <c r="ES13" s="923"/>
      <c r="ET13" s="923"/>
      <c r="EU13" s="923"/>
      <c r="EV13" s="923"/>
      <c r="EW13" s="923"/>
      <c r="EX13" s="923"/>
      <c r="EY13" s="923"/>
      <c r="EZ13" s="939">
        <f>SUM(BS!S50:S52)</f>
        <v>0</v>
      </c>
      <c r="FA13" s="873"/>
      <c r="FB13" s="873"/>
      <c r="FC13" s="873"/>
      <c r="FD13" s="873"/>
      <c r="FE13" s="873"/>
      <c r="FF13" s="873"/>
      <c r="FG13" s="873"/>
      <c r="FH13" s="873"/>
      <c r="FI13" s="873"/>
      <c r="FJ13" s="873"/>
      <c r="FK13" s="873"/>
      <c r="FL13" s="874"/>
    </row>
    <row r="14" spans="1:168" ht="6" customHeight="1">
      <c r="A14" s="22"/>
      <c r="B14" s="923"/>
      <c r="C14" s="923"/>
      <c r="D14" s="923"/>
      <c r="E14" s="923"/>
      <c r="F14" s="923"/>
      <c r="G14" s="923"/>
      <c r="H14" s="923"/>
      <c r="I14" s="923"/>
      <c r="J14" s="923"/>
      <c r="K14" s="923"/>
      <c r="L14" s="923"/>
      <c r="M14" s="923"/>
      <c r="N14" s="923"/>
      <c r="O14" s="923"/>
      <c r="P14" s="923"/>
      <c r="Q14" s="923"/>
      <c r="R14" s="923"/>
      <c r="S14" s="923"/>
      <c r="T14" s="875"/>
      <c r="U14" s="876"/>
      <c r="V14" s="876"/>
      <c r="W14" s="876"/>
      <c r="X14" s="876"/>
      <c r="Y14" s="876"/>
      <c r="Z14" s="876"/>
      <c r="AA14" s="876"/>
      <c r="AB14" s="876"/>
      <c r="AC14" s="876"/>
      <c r="AD14" s="877"/>
      <c r="AE14" s="897"/>
      <c r="AF14" s="876"/>
      <c r="AG14" s="876"/>
      <c r="AH14" s="876"/>
      <c r="AI14" s="876"/>
      <c r="AJ14" s="876"/>
      <c r="AK14" s="876"/>
      <c r="AL14" s="876"/>
      <c r="AM14" s="876"/>
      <c r="AN14" s="876"/>
      <c r="AO14" s="877"/>
      <c r="AP14" s="875"/>
      <c r="AQ14" s="876"/>
      <c r="AR14" s="876"/>
      <c r="AS14" s="876"/>
      <c r="AT14" s="876"/>
      <c r="AU14" s="876"/>
      <c r="AV14" s="876"/>
      <c r="AW14" s="876"/>
      <c r="AX14" s="876"/>
      <c r="AY14" s="876"/>
      <c r="AZ14" s="877"/>
      <c r="BA14" s="897"/>
      <c r="BB14" s="876"/>
      <c r="BC14" s="876"/>
      <c r="BD14" s="876"/>
      <c r="BE14" s="876"/>
      <c r="BF14" s="876"/>
      <c r="BG14" s="876"/>
      <c r="BH14" s="876"/>
      <c r="BI14" s="876"/>
      <c r="BJ14" s="876"/>
      <c r="BK14" s="877"/>
      <c r="BL14" s="875"/>
      <c r="BM14" s="876"/>
      <c r="BN14" s="876"/>
      <c r="BO14" s="876"/>
      <c r="BP14" s="876"/>
      <c r="BQ14" s="876"/>
      <c r="BR14" s="876"/>
      <c r="BS14" s="876"/>
      <c r="BT14" s="876"/>
      <c r="BU14" s="876"/>
      <c r="BV14" s="877"/>
      <c r="BW14" s="915"/>
      <c r="BX14" s="916"/>
      <c r="BY14" s="916"/>
      <c r="BZ14" s="916"/>
      <c r="CA14" s="916"/>
      <c r="CB14" s="916"/>
      <c r="CC14" s="916"/>
      <c r="CD14" s="916"/>
      <c r="CE14" s="916"/>
      <c r="CF14" s="916"/>
      <c r="CG14" s="916"/>
      <c r="CH14" s="916"/>
      <c r="CI14" s="916"/>
      <c r="CJ14" s="916"/>
      <c r="CK14" s="916"/>
      <c r="CL14" s="916"/>
      <c r="CM14" s="916"/>
      <c r="CN14" s="916"/>
      <c r="CO14" s="916"/>
      <c r="CP14" s="916"/>
      <c r="CQ14" s="916"/>
      <c r="CR14" s="916"/>
      <c r="CS14" s="916"/>
      <c r="CT14" s="916"/>
      <c r="CU14" s="916"/>
      <c r="CV14" s="916"/>
      <c r="CW14" s="916"/>
      <c r="CX14" s="916"/>
      <c r="CY14" s="916"/>
      <c r="CZ14" s="916"/>
      <c r="DA14" s="916"/>
      <c r="DB14" s="916"/>
      <c r="DC14" s="916"/>
      <c r="DD14" s="916"/>
      <c r="DE14" s="916"/>
      <c r="DF14" s="916"/>
      <c r="DG14" s="916"/>
      <c r="DH14" s="916"/>
      <c r="DI14" s="916"/>
      <c r="DJ14" s="916"/>
      <c r="DK14" s="916"/>
      <c r="DL14" s="916"/>
      <c r="DM14" s="916"/>
      <c r="DN14" s="916"/>
      <c r="DO14" s="916"/>
      <c r="DP14" s="916"/>
      <c r="DQ14" s="916"/>
      <c r="DR14" s="916"/>
      <c r="DS14" s="916"/>
      <c r="DT14" s="916"/>
      <c r="DU14" s="916"/>
      <c r="DV14" s="917"/>
      <c r="DW14" s="211"/>
      <c r="DY14" s="23"/>
      <c r="DZ14" s="923"/>
      <c r="EA14" s="923"/>
      <c r="EB14" s="923"/>
      <c r="EC14" s="923"/>
      <c r="ED14" s="923"/>
      <c r="EE14" s="923"/>
      <c r="EF14" s="923"/>
      <c r="EG14" s="923"/>
      <c r="EH14" s="923"/>
      <c r="EI14" s="923"/>
      <c r="EJ14" s="923"/>
      <c r="EK14" s="923"/>
      <c r="EL14" s="923"/>
      <c r="EM14" s="923"/>
      <c r="EN14" s="923"/>
      <c r="EO14" s="923"/>
      <c r="EP14" s="923"/>
      <c r="EQ14" s="923"/>
      <c r="ER14" s="923"/>
      <c r="ES14" s="923"/>
      <c r="ET14" s="923"/>
      <c r="EU14" s="923"/>
      <c r="EV14" s="923"/>
      <c r="EW14" s="923"/>
      <c r="EX14" s="923"/>
      <c r="EY14" s="923"/>
      <c r="EZ14" s="875"/>
      <c r="FA14" s="876"/>
      <c r="FB14" s="876"/>
      <c r="FC14" s="876"/>
      <c r="FD14" s="876"/>
      <c r="FE14" s="876"/>
      <c r="FF14" s="876"/>
      <c r="FG14" s="876"/>
      <c r="FH14" s="876"/>
      <c r="FI14" s="876"/>
      <c r="FJ14" s="876"/>
      <c r="FK14" s="876"/>
      <c r="FL14" s="877"/>
    </row>
    <row r="15" spans="1:168" ht="6" customHeight="1">
      <c r="A15" s="22"/>
      <c r="B15" s="923" t="s">
        <v>643</v>
      </c>
      <c r="C15" s="923"/>
      <c r="D15" s="923"/>
      <c r="E15" s="923"/>
      <c r="F15" s="923"/>
      <c r="G15" s="923"/>
      <c r="H15" s="923"/>
      <c r="I15" s="923"/>
      <c r="J15" s="923"/>
      <c r="K15" s="923"/>
      <c r="L15" s="923"/>
      <c r="M15" s="923"/>
      <c r="N15" s="923"/>
      <c r="O15" s="923"/>
      <c r="P15" s="923"/>
      <c r="Q15" s="923"/>
      <c r="R15" s="923"/>
      <c r="S15" s="923"/>
      <c r="T15" s="872"/>
      <c r="U15" s="873"/>
      <c r="V15" s="873"/>
      <c r="W15" s="873"/>
      <c r="X15" s="873"/>
      <c r="Y15" s="873"/>
      <c r="Z15" s="873"/>
      <c r="AA15" s="873"/>
      <c r="AB15" s="873"/>
      <c r="AC15" s="873"/>
      <c r="AD15" s="874"/>
      <c r="AE15" s="914"/>
      <c r="AF15" s="873"/>
      <c r="AG15" s="873"/>
      <c r="AH15" s="873"/>
      <c r="AI15" s="873"/>
      <c r="AJ15" s="873"/>
      <c r="AK15" s="873"/>
      <c r="AL15" s="873"/>
      <c r="AM15" s="873"/>
      <c r="AN15" s="873"/>
      <c r="AO15" s="874"/>
      <c r="AP15" s="872">
        <f>+T15+AE15</f>
        <v>0</v>
      </c>
      <c r="AQ15" s="873"/>
      <c r="AR15" s="873"/>
      <c r="AS15" s="873"/>
      <c r="AT15" s="873"/>
      <c r="AU15" s="873"/>
      <c r="AV15" s="873"/>
      <c r="AW15" s="873"/>
      <c r="AX15" s="873"/>
      <c r="AY15" s="873"/>
      <c r="AZ15" s="874"/>
      <c r="BA15" s="905">
        <f>AE15</f>
        <v>0</v>
      </c>
      <c r="BB15" s="899"/>
      <c r="BC15" s="899"/>
      <c r="BD15" s="899"/>
      <c r="BE15" s="899"/>
      <c r="BF15" s="899"/>
      <c r="BG15" s="899"/>
      <c r="BH15" s="899"/>
      <c r="BI15" s="899"/>
      <c r="BJ15" s="899"/>
      <c r="BK15" s="900"/>
      <c r="BL15" s="872">
        <f>+T15+BA15</f>
        <v>0</v>
      </c>
      <c r="BM15" s="873"/>
      <c r="BN15" s="873"/>
      <c r="BO15" s="873"/>
      <c r="BP15" s="873"/>
      <c r="BQ15" s="873"/>
      <c r="BR15" s="873"/>
      <c r="BS15" s="873"/>
      <c r="BT15" s="873"/>
      <c r="BU15" s="873"/>
      <c r="BV15" s="874"/>
      <c r="BW15" s="915"/>
      <c r="BX15" s="916"/>
      <c r="BY15" s="916"/>
      <c r="BZ15" s="916"/>
      <c r="CA15" s="916"/>
      <c r="CB15" s="916"/>
      <c r="CC15" s="916"/>
      <c r="CD15" s="916"/>
      <c r="CE15" s="916"/>
      <c r="CF15" s="916"/>
      <c r="CG15" s="916"/>
      <c r="CH15" s="916"/>
      <c r="CI15" s="916"/>
      <c r="CJ15" s="916"/>
      <c r="CK15" s="916"/>
      <c r="CL15" s="916"/>
      <c r="CM15" s="916"/>
      <c r="CN15" s="916"/>
      <c r="CO15" s="916"/>
      <c r="CP15" s="916"/>
      <c r="CQ15" s="916"/>
      <c r="CR15" s="916"/>
      <c r="CS15" s="916"/>
      <c r="CT15" s="916"/>
      <c r="CU15" s="916"/>
      <c r="CV15" s="916"/>
      <c r="CW15" s="916"/>
      <c r="CX15" s="916"/>
      <c r="CY15" s="916"/>
      <c r="CZ15" s="916"/>
      <c r="DA15" s="916"/>
      <c r="DB15" s="916"/>
      <c r="DC15" s="916"/>
      <c r="DD15" s="916"/>
      <c r="DE15" s="916"/>
      <c r="DF15" s="916"/>
      <c r="DG15" s="916"/>
      <c r="DH15" s="916"/>
      <c r="DI15" s="916"/>
      <c r="DJ15" s="916"/>
      <c r="DK15" s="916"/>
      <c r="DL15" s="916"/>
      <c r="DM15" s="916"/>
      <c r="DN15" s="916"/>
      <c r="DO15" s="916"/>
      <c r="DP15" s="916"/>
      <c r="DQ15" s="916"/>
      <c r="DR15" s="916"/>
      <c r="DS15" s="916"/>
      <c r="DT15" s="916"/>
      <c r="DU15" s="916"/>
      <c r="DV15" s="917"/>
      <c r="DW15" s="211"/>
      <c r="DY15" s="23"/>
      <c r="DZ15" s="923" t="s">
        <v>644</v>
      </c>
      <c r="EA15" s="923"/>
      <c r="EB15" s="923"/>
      <c r="EC15" s="923"/>
      <c r="ED15" s="923"/>
      <c r="EE15" s="923"/>
      <c r="EF15" s="923"/>
      <c r="EG15" s="923"/>
      <c r="EH15" s="923"/>
      <c r="EI15" s="923"/>
      <c r="EJ15" s="923"/>
      <c r="EK15" s="923"/>
      <c r="EL15" s="923"/>
      <c r="EM15" s="923"/>
      <c r="EN15" s="923"/>
      <c r="EO15" s="923"/>
      <c r="EP15" s="923"/>
      <c r="EQ15" s="923"/>
      <c r="ER15" s="923"/>
      <c r="ES15" s="923"/>
      <c r="ET15" s="923"/>
      <c r="EU15" s="923"/>
      <c r="EV15" s="923"/>
      <c r="EW15" s="923"/>
      <c r="EX15" s="923"/>
      <c r="EY15" s="923"/>
      <c r="EZ15" s="939">
        <f>SUM(BS!S54:S56)</f>
        <v>0</v>
      </c>
      <c r="FA15" s="873"/>
      <c r="FB15" s="873"/>
      <c r="FC15" s="873"/>
      <c r="FD15" s="873"/>
      <c r="FE15" s="873"/>
      <c r="FF15" s="873"/>
      <c r="FG15" s="873"/>
      <c r="FH15" s="873"/>
      <c r="FI15" s="873"/>
      <c r="FJ15" s="873"/>
      <c r="FK15" s="873"/>
      <c r="FL15" s="874"/>
    </row>
    <row r="16" spans="1:168" ht="6" customHeight="1">
      <c r="A16" s="22"/>
      <c r="B16" s="923"/>
      <c r="C16" s="923"/>
      <c r="D16" s="923"/>
      <c r="E16" s="923"/>
      <c r="F16" s="923"/>
      <c r="G16" s="923"/>
      <c r="H16" s="923"/>
      <c r="I16" s="923"/>
      <c r="J16" s="923"/>
      <c r="K16" s="923"/>
      <c r="L16" s="923"/>
      <c r="M16" s="923"/>
      <c r="N16" s="923"/>
      <c r="O16" s="923"/>
      <c r="P16" s="923"/>
      <c r="Q16" s="923"/>
      <c r="R16" s="923"/>
      <c r="S16" s="923"/>
      <c r="T16" s="875"/>
      <c r="U16" s="876"/>
      <c r="V16" s="876"/>
      <c r="W16" s="876"/>
      <c r="X16" s="876"/>
      <c r="Y16" s="876"/>
      <c r="Z16" s="876"/>
      <c r="AA16" s="876"/>
      <c r="AB16" s="876"/>
      <c r="AC16" s="876"/>
      <c r="AD16" s="877"/>
      <c r="AE16" s="897"/>
      <c r="AF16" s="876"/>
      <c r="AG16" s="876"/>
      <c r="AH16" s="876"/>
      <c r="AI16" s="876"/>
      <c r="AJ16" s="876"/>
      <c r="AK16" s="876"/>
      <c r="AL16" s="876"/>
      <c r="AM16" s="876"/>
      <c r="AN16" s="876"/>
      <c r="AO16" s="877"/>
      <c r="AP16" s="875"/>
      <c r="AQ16" s="876"/>
      <c r="AR16" s="876"/>
      <c r="AS16" s="876"/>
      <c r="AT16" s="876"/>
      <c r="AU16" s="876"/>
      <c r="AV16" s="876"/>
      <c r="AW16" s="876"/>
      <c r="AX16" s="876"/>
      <c r="AY16" s="876"/>
      <c r="AZ16" s="877"/>
      <c r="BA16" s="897"/>
      <c r="BB16" s="876"/>
      <c r="BC16" s="876"/>
      <c r="BD16" s="876"/>
      <c r="BE16" s="876"/>
      <c r="BF16" s="876"/>
      <c r="BG16" s="876"/>
      <c r="BH16" s="876"/>
      <c r="BI16" s="876"/>
      <c r="BJ16" s="876"/>
      <c r="BK16" s="877"/>
      <c r="BL16" s="875"/>
      <c r="BM16" s="876"/>
      <c r="BN16" s="876"/>
      <c r="BO16" s="876"/>
      <c r="BP16" s="876"/>
      <c r="BQ16" s="876"/>
      <c r="BR16" s="876"/>
      <c r="BS16" s="876"/>
      <c r="BT16" s="876"/>
      <c r="BU16" s="876"/>
      <c r="BV16" s="877"/>
      <c r="BW16" s="915"/>
      <c r="BX16" s="916"/>
      <c r="BY16" s="916"/>
      <c r="BZ16" s="916"/>
      <c r="CA16" s="916"/>
      <c r="CB16" s="916"/>
      <c r="CC16" s="916"/>
      <c r="CD16" s="916"/>
      <c r="CE16" s="916"/>
      <c r="CF16" s="916"/>
      <c r="CG16" s="916"/>
      <c r="CH16" s="916"/>
      <c r="CI16" s="916"/>
      <c r="CJ16" s="916"/>
      <c r="CK16" s="916"/>
      <c r="CL16" s="916"/>
      <c r="CM16" s="916"/>
      <c r="CN16" s="916"/>
      <c r="CO16" s="916"/>
      <c r="CP16" s="916"/>
      <c r="CQ16" s="916"/>
      <c r="CR16" s="916"/>
      <c r="CS16" s="916"/>
      <c r="CT16" s="916"/>
      <c r="CU16" s="916"/>
      <c r="CV16" s="916"/>
      <c r="CW16" s="916"/>
      <c r="CX16" s="916"/>
      <c r="CY16" s="916"/>
      <c r="CZ16" s="916"/>
      <c r="DA16" s="916"/>
      <c r="DB16" s="916"/>
      <c r="DC16" s="916"/>
      <c r="DD16" s="916"/>
      <c r="DE16" s="916"/>
      <c r="DF16" s="916"/>
      <c r="DG16" s="916"/>
      <c r="DH16" s="916"/>
      <c r="DI16" s="916"/>
      <c r="DJ16" s="916"/>
      <c r="DK16" s="916"/>
      <c r="DL16" s="916"/>
      <c r="DM16" s="916"/>
      <c r="DN16" s="916"/>
      <c r="DO16" s="916"/>
      <c r="DP16" s="916"/>
      <c r="DQ16" s="916"/>
      <c r="DR16" s="916"/>
      <c r="DS16" s="916"/>
      <c r="DT16" s="916"/>
      <c r="DU16" s="916"/>
      <c r="DV16" s="917"/>
      <c r="DW16" s="211"/>
      <c r="DY16" s="170"/>
      <c r="DZ16" s="923"/>
      <c r="EA16" s="923"/>
      <c r="EB16" s="923"/>
      <c r="EC16" s="923"/>
      <c r="ED16" s="923"/>
      <c r="EE16" s="923"/>
      <c r="EF16" s="923"/>
      <c r="EG16" s="923"/>
      <c r="EH16" s="923"/>
      <c r="EI16" s="923"/>
      <c r="EJ16" s="923"/>
      <c r="EK16" s="923"/>
      <c r="EL16" s="923"/>
      <c r="EM16" s="923"/>
      <c r="EN16" s="923"/>
      <c r="EO16" s="923"/>
      <c r="EP16" s="923"/>
      <c r="EQ16" s="923"/>
      <c r="ER16" s="923"/>
      <c r="ES16" s="923"/>
      <c r="ET16" s="923"/>
      <c r="EU16" s="923"/>
      <c r="EV16" s="923"/>
      <c r="EW16" s="923"/>
      <c r="EX16" s="923"/>
      <c r="EY16" s="923"/>
      <c r="EZ16" s="875"/>
      <c r="FA16" s="876"/>
      <c r="FB16" s="876"/>
      <c r="FC16" s="876"/>
      <c r="FD16" s="876"/>
      <c r="FE16" s="876"/>
      <c r="FF16" s="876"/>
      <c r="FG16" s="876"/>
      <c r="FH16" s="876"/>
      <c r="FI16" s="876"/>
      <c r="FJ16" s="876"/>
      <c r="FK16" s="876"/>
      <c r="FL16" s="877"/>
    </row>
    <row r="17" spans="1:168" ht="6" customHeight="1">
      <c r="A17" s="22"/>
      <c r="B17" s="923" t="s">
        <v>645</v>
      </c>
      <c r="C17" s="923"/>
      <c r="D17" s="923"/>
      <c r="E17" s="923"/>
      <c r="F17" s="923"/>
      <c r="G17" s="923"/>
      <c r="H17" s="923"/>
      <c r="I17" s="923"/>
      <c r="J17" s="923"/>
      <c r="K17" s="923"/>
      <c r="L17" s="923"/>
      <c r="M17" s="923"/>
      <c r="N17" s="923"/>
      <c r="O17" s="923"/>
      <c r="P17" s="923"/>
      <c r="Q17" s="923"/>
      <c r="R17" s="923"/>
      <c r="S17" s="923"/>
      <c r="T17" s="872">
        <f>BS!S25</f>
        <v>0</v>
      </c>
      <c r="U17" s="873"/>
      <c r="V17" s="873"/>
      <c r="W17" s="873"/>
      <c r="X17" s="873"/>
      <c r="Y17" s="873"/>
      <c r="Z17" s="873"/>
      <c r="AA17" s="873"/>
      <c r="AB17" s="873"/>
      <c r="AC17" s="873"/>
      <c r="AD17" s="874"/>
      <c r="AE17" s="914" t="e">
        <f>-'Unrealised loss working'!J4</f>
        <v>#DIV/0!</v>
      </c>
      <c r="AF17" s="873"/>
      <c r="AG17" s="873"/>
      <c r="AH17" s="873"/>
      <c r="AI17" s="873"/>
      <c r="AJ17" s="873"/>
      <c r="AK17" s="873"/>
      <c r="AL17" s="873"/>
      <c r="AM17" s="873"/>
      <c r="AN17" s="873"/>
      <c r="AO17" s="874"/>
      <c r="AP17" s="872" t="e">
        <f>+T17+AE17</f>
        <v>#DIV/0!</v>
      </c>
      <c r="AQ17" s="873"/>
      <c r="AR17" s="873"/>
      <c r="AS17" s="873"/>
      <c r="AT17" s="873"/>
      <c r="AU17" s="873"/>
      <c r="AV17" s="873"/>
      <c r="AW17" s="873"/>
      <c r="AX17" s="873"/>
      <c r="AY17" s="873"/>
      <c r="AZ17" s="874"/>
      <c r="BA17" s="905" t="e">
        <f>AE17</f>
        <v>#DIV/0!</v>
      </c>
      <c r="BB17" s="899"/>
      <c r="BC17" s="899"/>
      <c r="BD17" s="899"/>
      <c r="BE17" s="899"/>
      <c r="BF17" s="899"/>
      <c r="BG17" s="899"/>
      <c r="BH17" s="899"/>
      <c r="BI17" s="899"/>
      <c r="BJ17" s="899"/>
      <c r="BK17" s="900"/>
      <c r="BL17" s="872" t="e">
        <f>+T17+BA17</f>
        <v>#DIV/0!</v>
      </c>
      <c r="BM17" s="873"/>
      <c r="BN17" s="873"/>
      <c r="BO17" s="873"/>
      <c r="BP17" s="873"/>
      <c r="BQ17" s="873"/>
      <c r="BR17" s="873"/>
      <c r="BS17" s="873"/>
      <c r="BT17" s="873"/>
      <c r="BU17" s="873"/>
      <c r="BV17" s="874"/>
      <c r="BW17" s="915"/>
      <c r="BX17" s="916"/>
      <c r="BY17" s="916"/>
      <c r="BZ17" s="916"/>
      <c r="CA17" s="916"/>
      <c r="CB17" s="916"/>
      <c r="CC17" s="916"/>
      <c r="CD17" s="916"/>
      <c r="CE17" s="916"/>
      <c r="CF17" s="916"/>
      <c r="CG17" s="916"/>
      <c r="CH17" s="916"/>
      <c r="CI17" s="916"/>
      <c r="CJ17" s="916"/>
      <c r="CK17" s="916"/>
      <c r="CL17" s="916"/>
      <c r="CM17" s="916"/>
      <c r="CN17" s="916"/>
      <c r="CO17" s="916"/>
      <c r="CP17" s="916"/>
      <c r="CQ17" s="916"/>
      <c r="CR17" s="916"/>
      <c r="CS17" s="916"/>
      <c r="CT17" s="916"/>
      <c r="CU17" s="916"/>
      <c r="CV17" s="916"/>
      <c r="CW17" s="916"/>
      <c r="CX17" s="916"/>
      <c r="CY17" s="916"/>
      <c r="CZ17" s="916"/>
      <c r="DA17" s="916"/>
      <c r="DB17" s="916"/>
      <c r="DC17" s="916"/>
      <c r="DD17" s="916"/>
      <c r="DE17" s="916"/>
      <c r="DF17" s="916"/>
      <c r="DG17" s="916"/>
      <c r="DH17" s="916"/>
      <c r="DI17" s="916"/>
      <c r="DJ17" s="916"/>
      <c r="DK17" s="916"/>
      <c r="DL17" s="916"/>
      <c r="DM17" s="916"/>
      <c r="DN17" s="916"/>
      <c r="DO17" s="916"/>
      <c r="DP17" s="916"/>
      <c r="DQ17" s="916"/>
      <c r="DR17" s="916"/>
      <c r="DS17" s="916"/>
      <c r="DT17" s="916"/>
      <c r="DU17" s="916"/>
      <c r="DV17" s="917"/>
      <c r="DW17" s="211"/>
      <c r="DY17" s="923" t="s">
        <v>646</v>
      </c>
      <c r="DZ17" s="923"/>
      <c r="EA17" s="923"/>
      <c r="EB17" s="923"/>
      <c r="EC17" s="923"/>
      <c r="ED17" s="923"/>
      <c r="EE17" s="923"/>
      <c r="EF17" s="923"/>
      <c r="EG17" s="923"/>
      <c r="EH17" s="923"/>
      <c r="EI17" s="923"/>
      <c r="EJ17" s="923"/>
      <c r="EK17" s="923"/>
      <c r="EL17" s="923"/>
      <c r="EM17" s="923"/>
      <c r="EN17" s="923"/>
      <c r="EO17" s="923"/>
      <c r="EP17" s="923"/>
      <c r="EQ17" s="923"/>
      <c r="ER17" s="923"/>
      <c r="ES17" s="923"/>
      <c r="ET17" s="923"/>
      <c r="EU17" s="923"/>
      <c r="EV17" s="923"/>
      <c r="EW17" s="923"/>
      <c r="EX17" s="923"/>
      <c r="EY17" s="923"/>
      <c r="EZ17" s="939">
        <f>SUM(EZ11:FL16)</f>
        <v>0</v>
      </c>
      <c r="FA17" s="873"/>
      <c r="FB17" s="873"/>
      <c r="FC17" s="873"/>
      <c r="FD17" s="873"/>
      <c r="FE17" s="873"/>
      <c r="FF17" s="873"/>
      <c r="FG17" s="873"/>
      <c r="FH17" s="873"/>
      <c r="FI17" s="873"/>
      <c r="FJ17" s="873"/>
      <c r="FK17" s="873"/>
      <c r="FL17" s="874"/>
    </row>
    <row r="18" spans="1:168" ht="6" customHeight="1">
      <c r="A18" s="22"/>
      <c r="B18" s="923"/>
      <c r="C18" s="923"/>
      <c r="D18" s="923"/>
      <c r="E18" s="923"/>
      <c r="F18" s="923"/>
      <c r="G18" s="923"/>
      <c r="H18" s="923"/>
      <c r="I18" s="923"/>
      <c r="J18" s="923"/>
      <c r="K18" s="923"/>
      <c r="L18" s="923"/>
      <c r="M18" s="923"/>
      <c r="N18" s="923"/>
      <c r="O18" s="923"/>
      <c r="P18" s="923"/>
      <c r="Q18" s="923"/>
      <c r="R18" s="923"/>
      <c r="S18" s="923"/>
      <c r="T18" s="875"/>
      <c r="U18" s="876"/>
      <c r="V18" s="876"/>
      <c r="W18" s="876"/>
      <c r="X18" s="876"/>
      <c r="Y18" s="876"/>
      <c r="Z18" s="876"/>
      <c r="AA18" s="876"/>
      <c r="AB18" s="876"/>
      <c r="AC18" s="876"/>
      <c r="AD18" s="877"/>
      <c r="AE18" s="897"/>
      <c r="AF18" s="876"/>
      <c r="AG18" s="876"/>
      <c r="AH18" s="876"/>
      <c r="AI18" s="876"/>
      <c r="AJ18" s="876"/>
      <c r="AK18" s="876"/>
      <c r="AL18" s="876"/>
      <c r="AM18" s="876"/>
      <c r="AN18" s="876"/>
      <c r="AO18" s="877"/>
      <c r="AP18" s="875"/>
      <c r="AQ18" s="876"/>
      <c r="AR18" s="876"/>
      <c r="AS18" s="876"/>
      <c r="AT18" s="876"/>
      <c r="AU18" s="876"/>
      <c r="AV18" s="876"/>
      <c r="AW18" s="876"/>
      <c r="AX18" s="876"/>
      <c r="AY18" s="876"/>
      <c r="AZ18" s="877"/>
      <c r="BA18" s="897"/>
      <c r="BB18" s="876"/>
      <c r="BC18" s="876"/>
      <c r="BD18" s="876"/>
      <c r="BE18" s="876"/>
      <c r="BF18" s="876"/>
      <c r="BG18" s="876"/>
      <c r="BH18" s="876"/>
      <c r="BI18" s="876"/>
      <c r="BJ18" s="876"/>
      <c r="BK18" s="877"/>
      <c r="BL18" s="875"/>
      <c r="BM18" s="876"/>
      <c r="BN18" s="876"/>
      <c r="BO18" s="876"/>
      <c r="BP18" s="876"/>
      <c r="BQ18" s="876"/>
      <c r="BR18" s="876"/>
      <c r="BS18" s="876"/>
      <c r="BT18" s="876"/>
      <c r="BU18" s="876"/>
      <c r="BV18" s="877"/>
      <c r="BW18" s="915"/>
      <c r="BX18" s="916"/>
      <c r="BY18" s="916"/>
      <c r="BZ18" s="916"/>
      <c r="CA18" s="916"/>
      <c r="CB18" s="916"/>
      <c r="CC18" s="916"/>
      <c r="CD18" s="916"/>
      <c r="CE18" s="916"/>
      <c r="CF18" s="916"/>
      <c r="CG18" s="916"/>
      <c r="CH18" s="916"/>
      <c r="CI18" s="916"/>
      <c r="CJ18" s="916"/>
      <c r="CK18" s="916"/>
      <c r="CL18" s="916"/>
      <c r="CM18" s="916"/>
      <c r="CN18" s="916"/>
      <c r="CO18" s="916"/>
      <c r="CP18" s="916"/>
      <c r="CQ18" s="916"/>
      <c r="CR18" s="916"/>
      <c r="CS18" s="916"/>
      <c r="CT18" s="916"/>
      <c r="CU18" s="916"/>
      <c r="CV18" s="916"/>
      <c r="CW18" s="916"/>
      <c r="CX18" s="916"/>
      <c r="CY18" s="916"/>
      <c r="CZ18" s="916"/>
      <c r="DA18" s="916"/>
      <c r="DB18" s="916"/>
      <c r="DC18" s="916"/>
      <c r="DD18" s="916"/>
      <c r="DE18" s="916"/>
      <c r="DF18" s="916"/>
      <c r="DG18" s="916"/>
      <c r="DH18" s="916"/>
      <c r="DI18" s="916"/>
      <c r="DJ18" s="916"/>
      <c r="DK18" s="916"/>
      <c r="DL18" s="916"/>
      <c r="DM18" s="916"/>
      <c r="DN18" s="916"/>
      <c r="DO18" s="916"/>
      <c r="DP18" s="916"/>
      <c r="DQ18" s="916"/>
      <c r="DR18" s="916"/>
      <c r="DS18" s="916"/>
      <c r="DT18" s="916"/>
      <c r="DU18" s="916"/>
      <c r="DV18" s="917"/>
      <c r="DW18" s="211"/>
      <c r="DY18" s="923"/>
      <c r="DZ18" s="923"/>
      <c r="EA18" s="923"/>
      <c r="EB18" s="923"/>
      <c r="EC18" s="923"/>
      <c r="ED18" s="923"/>
      <c r="EE18" s="923"/>
      <c r="EF18" s="923"/>
      <c r="EG18" s="923"/>
      <c r="EH18" s="923"/>
      <c r="EI18" s="923"/>
      <c r="EJ18" s="923"/>
      <c r="EK18" s="923"/>
      <c r="EL18" s="923"/>
      <c r="EM18" s="923"/>
      <c r="EN18" s="923"/>
      <c r="EO18" s="923"/>
      <c r="EP18" s="923"/>
      <c r="EQ18" s="923"/>
      <c r="ER18" s="923"/>
      <c r="ES18" s="923"/>
      <c r="ET18" s="923"/>
      <c r="EU18" s="923"/>
      <c r="EV18" s="923"/>
      <c r="EW18" s="923"/>
      <c r="EX18" s="923"/>
      <c r="EY18" s="923"/>
      <c r="EZ18" s="875"/>
      <c r="FA18" s="876"/>
      <c r="FB18" s="876"/>
      <c r="FC18" s="876"/>
      <c r="FD18" s="876"/>
      <c r="FE18" s="876"/>
      <c r="FF18" s="876"/>
      <c r="FG18" s="876"/>
      <c r="FH18" s="876"/>
      <c r="FI18" s="876"/>
      <c r="FJ18" s="876"/>
      <c r="FK18" s="876"/>
      <c r="FL18" s="877"/>
    </row>
    <row r="19" spans="1:168" ht="6" customHeight="1">
      <c r="A19" s="22"/>
      <c r="B19" s="923" t="s">
        <v>647</v>
      </c>
      <c r="C19" s="923"/>
      <c r="D19" s="923"/>
      <c r="E19" s="923"/>
      <c r="F19" s="923"/>
      <c r="G19" s="923"/>
      <c r="H19" s="923"/>
      <c r="I19" s="923"/>
      <c r="J19" s="923"/>
      <c r="K19" s="923"/>
      <c r="L19" s="923"/>
      <c r="M19" s="923"/>
      <c r="N19" s="923"/>
      <c r="O19" s="923"/>
      <c r="P19" s="923"/>
      <c r="Q19" s="923"/>
      <c r="R19" s="923"/>
      <c r="S19" s="923"/>
      <c r="T19" s="872">
        <f>BS!S26</f>
        <v>0</v>
      </c>
      <c r="U19" s="873"/>
      <c r="V19" s="873"/>
      <c r="W19" s="873"/>
      <c r="X19" s="873"/>
      <c r="Y19" s="873"/>
      <c r="Z19" s="873"/>
      <c r="AA19" s="873"/>
      <c r="AB19" s="873"/>
      <c r="AC19" s="873"/>
      <c r="AD19" s="874"/>
      <c r="AE19" s="914"/>
      <c r="AF19" s="873"/>
      <c r="AG19" s="873"/>
      <c r="AH19" s="873"/>
      <c r="AI19" s="873"/>
      <c r="AJ19" s="873"/>
      <c r="AK19" s="873"/>
      <c r="AL19" s="873"/>
      <c r="AM19" s="873"/>
      <c r="AN19" s="873"/>
      <c r="AO19" s="874"/>
      <c r="AP19" s="872">
        <f>+T19+AE19</f>
        <v>0</v>
      </c>
      <c r="AQ19" s="873"/>
      <c r="AR19" s="873"/>
      <c r="AS19" s="873"/>
      <c r="AT19" s="873"/>
      <c r="AU19" s="873"/>
      <c r="AV19" s="873"/>
      <c r="AW19" s="873"/>
      <c r="AX19" s="873"/>
      <c r="AY19" s="873"/>
      <c r="AZ19" s="874"/>
      <c r="BA19" s="905">
        <f>AE19</f>
        <v>0</v>
      </c>
      <c r="BB19" s="899"/>
      <c r="BC19" s="899"/>
      <c r="BD19" s="899"/>
      <c r="BE19" s="899"/>
      <c r="BF19" s="899"/>
      <c r="BG19" s="899"/>
      <c r="BH19" s="899"/>
      <c r="BI19" s="899"/>
      <c r="BJ19" s="899"/>
      <c r="BK19" s="900"/>
      <c r="BL19" s="872">
        <f>+T19+BA19</f>
        <v>0</v>
      </c>
      <c r="BM19" s="873"/>
      <c r="BN19" s="873"/>
      <c r="BO19" s="873"/>
      <c r="BP19" s="873"/>
      <c r="BQ19" s="873"/>
      <c r="BR19" s="873"/>
      <c r="BS19" s="873"/>
      <c r="BT19" s="873"/>
      <c r="BU19" s="873"/>
      <c r="BV19" s="874"/>
      <c r="BW19" s="915"/>
      <c r="BX19" s="916"/>
      <c r="BY19" s="916"/>
      <c r="BZ19" s="916"/>
      <c r="CA19" s="916"/>
      <c r="CB19" s="916"/>
      <c r="CC19" s="916"/>
      <c r="CD19" s="916"/>
      <c r="CE19" s="916"/>
      <c r="CF19" s="916"/>
      <c r="CG19" s="916"/>
      <c r="CH19" s="916"/>
      <c r="CI19" s="916"/>
      <c r="CJ19" s="916"/>
      <c r="CK19" s="916"/>
      <c r="CL19" s="916"/>
      <c r="CM19" s="916"/>
      <c r="CN19" s="916"/>
      <c r="CO19" s="916"/>
      <c r="CP19" s="916"/>
      <c r="CQ19" s="916"/>
      <c r="CR19" s="916"/>
      <c r="CS19" s="916"/>
      <c r="CT19" s="916"/>
      <c r="CU19" s="916"/>
      <c r="CV19" s="916"/>
      <c r="CW19" s="916"/>
      <c r="CX19" s="916"/>
      <c r="CY19" s="916"/>
      <c r="CZ19" s="916"/>
      <c r="DA19" s="916"/>
      <c r="DB19" s="916"/>
      <c r="DC19" s="916"/>
      <c r="DD19" s="916"/>
      <c r="DE19" s="916"/>
      <c r="DF19" s="916"/>
      <c r="DG19" s="916"/>
      <c r="DH19" s="916"/>
      <c r="DI19" s="916"/>
      <c r="DJ19" s="916"/>
      <c r="DK19" s="916"/>
      <c r="DL19" s="916"/>
      <c r="DM19" s="916"/>
      <c r="DN19" s="916"/>
      <c r="DO19" s="916"/>
      <c r="DP19" s="916"/>
      <c r="DQ19" s="916"/>
      <c r="DR19" s="916"/>
      <c r="DS19" s="916"/>
      <c r="DT19" s="916"/>
      <c r="DU19" s="916"/>
      <c r="DV19" s="917"/>
      <c r="DW19" s="211"/>
      <c r="DY19" s="923" t="s">
        <v>648</v>
      </c>
      <c r="DZ19" s="923"/>
      <c r="EA19" s="923"/>
      <c r="EB19" s="923"/>
      <c r="EC19" s="923"/>
      <c r="ED19" s="923"/>
      <c r="EE19" s="923"/>
      <c r="EF19" s="923"/>
      <c r="EG19" s="923"/>
      <c r="EH19" s="923"/>
      <c r="EI19" s="923"/>
      <c r="EJ19" s="923"/>
      <c r="EK19" s="923"/>
      <c r="EL19" s="923"/>
      <c r="EM19" s="923"/>
      <c r="EN19" s="923"/>
      <c r="EO19" s="923"/>
      <c r="EP19" s="923"/>
      <c r="EQ19" s="923"/>
      <c r="ER19" s="923"/>
      <c r="ES19" s="923"/>
      <c r="ET19" s="923"/>
      <c r="EU19" s="923"/>
      <c r="EV19" s="923"/>
      <c r="EW19" s="923"/>
      <c r="EX19" s="923"/>
      <c r="EY19" s="923"/>
      <c r="EZ19" s="939">
        <f>BS!S66</f>
        <v>0</v>
      </c>
      <c r="FA19" s="873"/>
      <c r="FB19" s="873"/>
      <c r="FC19" s="873"/>
      <c r="FD19" s="873"/>
      <c r="FE19" s="873"/>
      <c r="FF19" s="873"/>
      <c r="FG19" s="873"/>
      <c r="FH19" s="873"/>
      <c r="FI19" s="873"/>
      <c r="FJ19" s="873"/>
      <c r="FK19" s="873"/>
      <c r="FL19" s="874"/>
    </row>
    <row r="20" spans="1:168" ht="6" customHeight="1">
      <c r="A20" s="22"/>
      <c r="B20" s="923"/>
      <c r="C20" s="923"/>
      <c r="D20" s="923"/>
      <c r="E20" s="923"/>
      <c r="F20" s="923"/>
      <c r="G20" s="923"/>
      <c r="H20" s="923"/>
      <c r="I20" s="923"/>
      <c r="J20" s="923"/>
      <c r="K20" s="923"/>
      <c r="L20" s="923"/>
      <c r="M20" s="923"/>
      <c r="N20" s="923"/>
      <c r="O20" s="923"/>
      <c r="P20" s="923"/>
      <c r="Q20" s="923"/>
      <c r="R20" s="923"/>
      <c r="S20" s="923"/>
      <c r="T20" s="875"/>
      <c r="U20" s="876"/>
      <c r="V20" s="876"/>
      <c r="W20" s="876"/>
      <c r="X20" s="876"/>
      <c r="Y20" s="876"/>
      <c r="Z20" s="876"/>
      <c r="AA20" s="876"/>
      <c r="AB20" s="876"/>
      <c r="AC20" s="876"/>
      <c r="AD20" s="877"/>
      <c r="AE20" s="897"/>
      <c r="AF20" s="876"/>
      <c r="AG20" s="876"/>
      <c r="AH20" s="876"/>
      <c r="AI20" s="876"/>
      <c r="AJ20" s="876"/>
      <c r="AK20" s="876"/>
      <c r="AL20" s="876"/>
      <c r="AM20" s="876"/>
      <c r="AN20" s="876"/>
      <c r="AO20" s="877"/>
      <c r="AP20" s="875"/>
      <c r="AQ20" s="876"/>
      <c r="AR20" s="876"/>
      <c r="AS20" s="876"/>
      <c r="AT20" s="876"/>
      <c r="AU20" s="876"/>
      <c r="AV20" s="876"/>
      <c r="AW20" s="876"/>
      <c r="AX20" s="876"/>
      <c r="AY20" s="876"/>
      <c r="AZ20" s="877"/>
      <c r="BA20" s="897"/>
      <c r="BB20" s="876"/>
      <c r="BC20" s="876"/>
      <c r="BD20" s="876"/>
      <c r="BE20" s="876"/>
      <c r="BF20" s="876"/>
      <c r="BG20" s="876"/>
      <c r="BH20" s="876"/>
      <c r="BI20" s="876"/>
      <c r="BJ20" s="876"/>
      <c r="BK20" s="877"/>
      <c r="BL20" s="875"/>
      <c r="BM20" s="876"/>
      <c r="BN20" s="876"/>
      <c r="BO20" s="876"/>
      <c r="BP20" s="876"/>
      <c r="BQ20" s="876"/>
      <c r="BR20" s="876"/>
      <c r="BS20" s="876"/>
      <c r="BT20" s="876"/>
      <c r="BU20" s="876"/>
      <c r="BV20" s="877"/>
      <c r="BW20" s="915"/>
      <c r="BX20" s="916"/>
      <c r="BY20" s="916"/>
      <c r="BZ20" s="916"/>
      <c r="CA20" s="916"/>
      <c r="CB20" s="916"/>
      <c r="CC20" s="916"/>
      <c r="CD20" s="916"/>
      <c r="CE20" s="916"/>
      <c r="CF20" s="916"/>
      <c r="CG20" s="916"/>
      <c r="CH20" s="916"/>
      <c r="CI20" s="916"/>
      <c r="CJ20" s="916"/>
      <c r="CK20" s="916"/>
      <c r="CL20" s="916"/>
      <c r="CM20" s="916"/>
      <c r="CN20" s="916"/>
      <c r="CO20" s="916"/>
      <c r="CP20" s="916"/>
      <c r="CQ20" s="916"/>
      <c r="CR20" s="916"/>
      <c r="CS20" s="916"/>
      <c r="CT20" s="916"/>
      <c r="CU20" s="916"/>
      <c r="CV20" s="916"/>
      <c r="CW20" s="916"/>
      <c r="CX20" s="916"/>
      <c r="CY20" s="916"/>
      <c r="CZ20" s="916"/>
      <c r="DA20" s="916"/>
      <c r="DB20" s="916"/>
      <c r="DC20" s="916"/>
      <c r="DD20" s="916"/>
      <c r="DE20" s="916"/>
      <c r="DF20" s="916"/>
      <c r="DG20" s="916"/>
      <c r="DH20" s="916"/>
      <c r="DI20" s="916"/>
      <c r="DJ20" s="916"/>
      <c r="DK20" s="916"/>
      <c r="DL20" s="916"/>
      <c r="DM20" s="916"/>
      <c r="DN20" s="916"/>
      <c r="DO20" s="916"/>
      <c r="DP20" s="916"/>
      <c r="DQ20" s="916"/>
      <c r="DR20" s="916"/>
      <c r="DS20" s="916"/>
      <c r="DT20" s="916"/>
      <c r="DU20" s="916"/>
      <c r="DV20" s="917"/>
      <c r="DW20" s="211"/>
      <c r="DY20" s="923"/>
      <c r="DZ20" s="923"/>
      <c r="EA20" s="923"/>
      <c r="EB20" s="923"/>
      <c r="EC20" s="923"/>
      <c r="ED20" s="923"/>
      <c r="EE20" s="923"/>
      <c r="EF20" s="923"/>
      <c r="EG20" s="923"/>
      <c r="EH20" s="923"/>
      <c r="EI20" s="923"/>
      <c r="EJ20" s="923"/>
      <c r="EK20" s="923"/>
      <c r="EL20" s="923"/>
      <c r="EM20" s="923"/>
      <c r="EN20" s="923"/>
      <c r="EO20" s="923"/>
      <c r="EP20" s="923"/>
      <c r="EQ20" s="923"/>
      <c r="ER20" s="923"/>
      <c r="ES20" s="923"/>
      <c r="ET20" s="923"/>
      <c r="EU20" s="923"/>
      <c r="EV20" s="923"/>
      <c r="EW20" s="923"/>
      <c r="EX20" s="923"/>
      <c r="EY20" s="923"/>
      <c r="EZ20" s="875"/>
      <c r="FA20" s="876"/>
      <c r="FB20" s="876"/>
      <c r="FC20" s="876"/>
      <c r="FD20" s="876"/>
      <c r="FE20" s="876"/>
      <c r="FF20" s="876"/>
      <c r="FG20" s="876"/>
      <c r="FH20" s="876"/>
      <c r="FI20" s="876"/>
      <c r="FJ20" s="876"/>
      <c r="FK20" s="876"/>
      <c r="FL20" s="877"/>
    </row>
    <row r="21" spans="1:168" ht="6" customHeight="1">
      <c r="A21" s="22"/>
      <c r="B21" s="923" t="s">
        <v>650</v>
      </c>
      <c r="C21" s="923"/>
      <c r="D21" s="923"/>
      <c r="E21" s="923"/>
      <c r="F21" s="923"/>
      <c r="G21" s="923"/>
      <c r="H21" s="923"/>
      <c r="I21" s="923"/>
      <c r="J21" s="923"/>
      <c r="K21" s="923"/>
      <c r="L21" s="923"/>
      <c r="M21" s="923"/>
      <c r="N21" s="923"/>
      <c r="O21" s="923"/>
      <c r="P21" s="923"/>
      <c r="Q21" s="923"/>
      <c r="R21" s="923"/>
      <c r="S21" s="923"/>
      <c r="T21" s="872">
        <f>BS!S28</f>
        <v>0</v>
      </c>
      <c r="U21" s="873"/>
      <c r="V21" s="873"/>
      <c r="W21" s="873"/>
      <c r="X21" s="873"/>
      <c r="Y21" s="873"/>
      <c r="Z21" s="873"/>
      <c r="AA21" s="873"/>
      <c r="AB21" s="873"/>
      <c r="AC21" s="873"/>
      <c r="AD21" s="874"/>
      <c r="AE21" s="914"/>
      <c r="AF21" s="873"/>
      <c r="AG21" s="873"/>
      <c r="AH21" s="873"/>
      <c r="AI21" s="873"/>
      <c r="AJ21" s="873"/>
      <c r="AK21" s="873"/>
      <c r="AL21" s="873"/>
      <c r="AM21" s="873"/>
      <c r="AN21" s="873"/>
      <c r="AO21" s="874"/>
      <c r="AP21" s="872">
        <f>+T21+AE21</f>
        <v>0</v>
      </c>
      <c r="AQ21" s="873"/>
      <c r="AR21" s="873"/>
      <c r="AS21" s="873"/>
      <c r="AT21" s="873"/>
      <c r="AU21" s="873"/>
      <c r="AV21" s="873"/>
      <c r="AW21" s="873"/>
      <c r="AX21" s="873"/>
      <c r="AY21" s="873"/>
      <c r="AZ21" s="874"/>
      <c r="BA21" s="905">
        <f>AE21</f>
        <v>0</v>
      </c>
      <c r="BB21" s="899"/>
      <c r="BC21" s="899"/>
      <c r="BD21" s="899"/>
      <c r="BE21" s="899"/>
      <c r="BF21" s="899"/>
      <c r="BG21" s="899"/>
      <c r="BH21" s="899"/>
      <c r="BI21" s="899"/>
      <c r="BJ21" s="899"/>
      <c r="BK21" s="900"/>
      <c r="BL21" s="872">
        <f>+T21+BA21</f>
        <v>0</v>
      </c>
      <c r="BM21" s="873"/>
      <c r="BN21" s="873"/>
      <c r="BO21" s="873"/>
      <c r="BP21" s="873"/>
      <c r="BQ21" s="873"/>
      <c r="BR21" s="873"/>
      <c r="BS21" s="873"/>
      <c r="BT21" s="873"/>
      <c r="BU21" s="873"/>
      <c r="BV21" s="874"/>
      <c r="BW21" s="941"/>
      <c r="BX21" s="942"/>
      <c r="BY21" s="942"/>
      <c r="BZ21" s="942"/>
      <c r="CA21" s="942"/>
      <c r="CB21" s="942"/>
      <c r="CC21" s="942"/>
      <c r="CD21" s="942"/>
      <c r="CE21" s="942"/>
      <c r="CF21" s="942"/>
      <c r="CG21" s="942"/>
      <c r="CH21" s="942"/>
      <c r="CI21" s="942"/>
      <c r="CJ21" s="942"/>
      <c r="CK21" s="942"/>
      <c r="CL21" s="942"/>
      <c r="CM21" s="942"/>
      <c r="CN21" s="942"/>
      <c r="CO21" s="942"/>
      <c r="CP21" s="942"/>
      <c r="CQ21" s="942"/>
      <c r="CR21" s="942"/>
      <c r="CS21" s="942"/>
      <c r="CT21" s="942"/>
      <c r="CU21" s="942"/>
      <c r="CV21" s="942"/>
      <c r="CW21" s="942"/>
      <c r="CX21" s="942"/>
      <c r="CY21" s="942"/>
      <c r="CZ21" s="942"/>
      <c r="DA21" s="942"/>
      <c r="DB21" s="942"/>
      <c r="DC21" s="942"/>
      <c r="DD21" s="942"/>
      <c r="DE21" s="942"/>
      <c r="DF21" s="942"/>
      <c r="DG21" s="942"/>
      <c r="DH21" s="942"/>
      <c r="DI21" s="942"/>
      <c r="DJ21" s="942"/>
      <c r="DK21" s="942"/>
      <c r="DL21" s="942"/>
      <c r="DM21" s="942"/>
      <c r="DN21" s="942"/>
      <c r="DO21" s="942"/>
      <c r="DP21" s="942"/>
      <c r="DQ21" s="942"/>
      <c r="DR21" s="942"/>
      <c r="DS21" s="942"/>
      <c r="DT21" s="942"/>
      <c r="DU21" s="942"/>
      <c r="DV21" s="943"/>
      <c r="DW21" s="211"/>
      <c r="DY21" s="923" t="s">
        <v>649</v>
      </c>
      <c r="DZ21" s="923"/>
      <c r="EA21" s="923"/>
      <c r="EB21" s="923"/>
      <c r="EC21" s="923"/>
      <c r="ED21" s="923"/>
      <c r="EE21" s="923"/>
      <c r="EF21" s="923"/>
      <c r="EG21" s="923"/>
      <c r="EH21" s="923"/>
      <c r="EI21" s="923"/>
      <c r="EJ21" s="923"/>
      <c r="EK21" s="923"/>
      <c r="EL21" s="923"/>
      <c r="EM21" s="923"/>
      <c r="EN21" s="923"/>
      <c r="EO21" s="923"/>
      <c r="EP21" s="923"/>
      <c r="EQ21" s="923"/>
      <c r="ER21" s="923"/>
      <c r="ES21" s="923"/>
      <c r="ET21" s="923"/>
      <c r="EU21" s="923"/>
      <c r="EV21" s="923"/>
      <c r="EW21" s="923"/>
      <c r="EX21" s="923"/>
      <c r="EY21" s="923"/>
      <c r="EZ21" s="939">
        <f>+EZ17+EZ19</f>
        <v>0</v>
      </c>
      <c r="FA21" s="873"/>
      <c r="FB21" s="873"/>
      <c r="FC21" s="873"/>
      <c r="FD21" s="873"/>
      <c r="FE21" s="873"/>
      <c r="FF21" s="873"/>
      <c r="FG21" s="873"/>
      <c r="FH21" s="873"/>
      <c r="FI21" s="873"/>
      <c r="FJ21" s="873"/>
      <c r="FK21" s="873"/>
      <c r="FL21" s="874"/>
    </row>
    <row r="22" spans="1:168" ht="6" customHeight="1">
      <c r="A22" s="22"/>
      <c r="B22" s="923"/>
      <c r="C22" s="923"/>
      <c r="D22" s="923"/>
      <c r="E22" s="923"/>
      <c r="F22" s="923"/>
      <c r="G22" s="923"/>
      <c r="H22" s="923"/>
      <c r="I22" s="923"/>
      <c r="J22" s="923"/>
      <c r="K22" s="923"/>
      <c r="L22" s="923"/>
      <c r="M22" s="923"/>
      <c r="N22" s="923"/>
      <c r="O22" s="923"/>
      <c r="P22" s="923"/>
      <c r="Q22" s="923"/>
      <c r="R22" s="923"/>
      <c r="S22" s="923"/>
      <c r="T22" s="875"/>
      <c r="U22" s="876"/>
      <c r="V22" s="876"/>
      <c r="W22" s="876"/>
      <c r="X22" s="876"/>
      <c r="Y22" s="876"/>
      <c r="Z22" s="876"/>
      <c r="AA22" s="876"/>
      <c r="AB22" s="876"/>
      <c r="AC22" s="876"/>
      <c r="AD22" s="877"/>
      <c r="AE22" s="897"/>
      <c r="AF22" s="876"/>
      <c r="AG22" s="876"/>
      <c r="AH22" s="876"/>
      <c r="AI22" s="876"/>
      <c r="AJ22" s="876"/>
      <c r="AK22" s="876"/>
      <c r="AL22" s="876"/>
      <c r="AM22" s="876"/>
      <c r="AN22" s="876"/>
      <c r="AO22" s="877"/>
      <c r="AP22" s="875"/>
      <c r="AQ22" s="876"/>
      <c r="AR22" s="876"/>
      <c r="AS22" s="876"/>
      <c r="AT22" s="876"/>
      <c r="AU22" s="876"/>
      <c r="AV22" s="876"/>
      <c r="AW22" s="876"/>
      <c r="AX22" s="876"/>
      <c r="AY22" s="876"/>
      <c r="AZ22" s="877"/>
      <c r="BA22" s="897"/>
      <c r="BB22" s="876"/>
      <c r="BC22" s="876"/>
      <c r="BD22" s="876"/>
      <c r="BE22" s="876"/>
      <c r="BF22" s="876"/>
      <c r="BG22" s="876"/>
      <c r="BH22" s="876"/>
      <c r="BI22" s="876"/>
      <c r="BJ22" s="876"/>
      <c r="BK22" s="877"/>
      <c r="BL22" s="875"/>
      <c r="BM22" s="876"/>
      <c r="BN22" s="876"/>
      <c r="BO22" s="876"/>
      <c r="BP22" s="876"/>
      <c r="BQ22" s="876"/>
      <c r="BR22" s="876"/>
      <c r="BS22" s="876"/>
      <c r="BT22" s="876"/>
      <c r="BU22" s="876"/>
      <c r="BV22" s="877"/>
      <c r="BW22" s="944"/>
      <c r="BX22" s="945"/>
      <c r="BY22" s="945"/>
      <c r="BZ22" s="945"/>
      <c r="CA22" s="945"/>
      <c r="CB22" s="945"/>
      <c r="CC22" s="945"/>
      <c r="CD22" s="945"/>
      <c r="CE22" s="945"/>
      <c r="CF22" s="945"/>
      <c r="CG22" s="945"/>
      <c r="CH22" s="945"/>
      <c r="CI22" s="945"/>
      <c r="CJ22" s="945"/>
      <c r="CK22" s="945"/>
      <c r="CL22" s="945"/>
      <c r="CM22" s="945"/>
      <c r="CN22" s="945"/>
      <c r="CO22" s="945"/>
      <c r="CP22" s="945"/>
      <c r="CQ22" s="945"/>
      <c r="CR22" s="945"/>
      <c r="CS22" s="945"/>
      <c r="CT22" s="945"/>
      <c r="CU22" s="945"/>
      <c r="CV22" s="945"/>
      <c r="CW22" s="945"/>
      <c r="CX22" s="945"/>
      <c r="CY22" s="945"/>
      <c r="CZ22" s="945"/>
      <c r="DA22" s="945"/>
      <c r="DB22" s="945"/>
      <c r="DC22" s="945"/>
      <c r="DD22" s="945"/>
      <c r="DE22" s="945"/>
      <c r="DF22" s="945"/>
      <c r="DG22" s="945"/>
      <c r="DH22" s="945"/>
      <c r="DI22" s="945"/>
      <c r="DJ22" s="945"/>
      <c r="DK22" s="945"/>
      <c r="DL22" s="945"/>
      <c r="DM22" s="945"/>
      <c r="DN22" s="945"/>
      <c r="DO22" s="945"/>
      <c r="DP22" s="945"/>
      <c r="DQ22" s="945"/>
      <c r="DR22" s="945"/>
      <c r="DS22" s="945"/>
      <c r="DT22" s="945"/>
      <c r="DU22" s="945"/>
      <c r="DV22" s="946"/>
      <c r="DW22" s="211"/>
      <c r="DY22" s="923"/>
      <c r="DZ22" s="923"/>
      <c r="EA22" s="923"/>
      <c r="EB22" s="923"/>
      <c r="EC22" s="923"/>
      <c r="ED22" s="923"/>
      <c r="EE22" s="923"/>
      <c r="EF22" s="923"/>
      <c r="EG22" s="923"/>
      <c r="EH22" s="923"/>
      <c r="EI22" s="923"/>
      <c r="EJ22" s="923"/>
      <c r="EK22" s="923"/>
      <c r="EL22" s="923"/>
      <c r="EM22" s="923"/>
      <c r="EN22" s="923"/>
      <c r="EO22" s="923"/>
      <c r="EP22" s="923"/>
      <c r="EQ22" s="923"/>
      <c r="ER22" s="923"/>
      <c r="ES22" s="923"/>
      <c r="ET22" s="923"/>
      <c r="EU22" s="923"/>
      <c r="EV22" s="923"/>
      <c r="EW22" s="923"/>
      <c r="EX22" s="923"/>
      <c r="EY22" s="923"/>
      <c r="EZ22" s="875"/>
      <c r="FA22" s="876"/>
      <c r="FB22" s="876"/>
      <c r="FC22" s="876"/>
      <c r="FD22" s="876"/>
      <c r="FE22" s="876"/>
      <c r="FF22" s="876"/>
      <c r="FG22" s="876"/>
      <c r="FH22" s="876"/>
      <c r="FI22" s="876"/>
      <c r="FJ22" s="876"/>
      <c r="FK22" s="876"/>
      <c r="FL22" s="877"/>
    </row>
    <row r="23" spans="1:168" ht="6" customHeight="1">
      <c r="A23" s="22"/>
      <c r="B23" s="923"/>
      <c r="C23" s="923"/>
      <c r="D23" s="923"/>
      <c r="E23" s="923"/>
      <c r="F23" s="923"/>
      <c r="G23" s="923"/>
      <c r="H23" s="923"/>
      <c r="I23" s="923"/>
      <c r="J23" s="923"/>
      <c r="K23" s="923"/>
      <c r="L23" s="923"/>
      <c r="M23" s="923"/>
      <c r="N23" s="923"/>
      <c r="O23" s="923"/>
      <c r="P23" s="923"/>
      <c r="Q23" s="923"/>
      <c r="R23" s="923"/>
      <c r="S23" s="923"/>
      <c r="T23" s="872"/>
      <c r="U23" s="873"/>
      <c r="V23" s="873"/>
      <c r="W23" s="873"/>
      <c r="X23" s="873"/>
      <c r="Y23" s="873"/>
      <c r="Z23" s="873"/>
      <c r="AA23" s="873"/>
      <c r="AB23" s="873"/>
      <c r="AC23" s="873"/>
      <c r="AD23" s="874"/>
      <c r="AE23" s="914"/>
      <c r="AF23" s="873"/>
      <c r="AG23" s="873"/>
      <c r="AH23" s="873"/>
      <c r="AI23" s="873"/>
      <c r="AJ23" s="873"/>
      <c r="AK23" s="873"/>
      <c r="AL23" s="873"/>
      <c r="AM23" s="873"/>
      <c r="AN23" s="873"/>
      <c r="AO23" s="874"/>
      <c r="AP23" s="872"/>
      <c r="AQ23" s="873"/>
      <c r="AR23" s="873"/>
      <c r="AS23" s="873"/>
      <c r="AT23" s="873"/>
      <c r="AU23" s="873"/>
      <c r="AV23" s="873"/>
      <c r="AW23" s="873"/>
      <c r="AX23" s="873"/>
      <c r="AY23" s="873"/>
      <c r="AZ23" s="874"/>
      <c r="BA23" s="905"/>
      <c r="BB23" s="899"/>
      <c r="BC23" s="899"/>
      <c r="BD23" s="899"/>
      <c r="BE23" s="899"/>
      <c r="BF23" s="899"/>
      <c r="BG23" s="899"/>
      <c r="BH23" s="899"/>
      <c r="BI23" s="899"/>
      <c r="BJ23" s="899"/>
      <c r="BK23" s="900"/>
      <c r="BL23" s="872"/>
      <c r="BM23" s="873"/>
      <c r="BN23" s="873"/>
      <c r="BO23" s="873"/>
      <c r="BP23" s="873"/>
      <c r="BQ23" s="873"/>
      <c r="BR23" s="873"/>
      <c r="BS23" s="873"/>
      <c r="BT23" s="873"/>
      <c r="BU23" s="873"/>
      <c r="BV23" s="874"/>
      <c r="BW23" s="915"/>
      <c r="BX23" s="916"/>
      <c r="BY23" s="916"/>
      <c r="BZ23" s="916"/>
      <c r="CA23" s="916"/>
      <c r="CB23" s="916"/>
      <c r="CC23" s="916"/>
      <c r="CD23" s="916"/>
      <c r="CE23" s="916"/>
      <c r="CF23" s="916"/>
      <c r="CG23" s="916"/>
      <c r="CH23" s="916"/>
      <c r="CI23" s="916"/>
      <c r="CJ23" s="916"/>
      <c r="CK23" s="916"/>
      <c r="CL23" s="916"/>
      <c r="CM23" s="916"/>
      <c r="CN23" s="916"/>
      <c r="CO23" s="916"/>
      <c r="CP23" s="916"/>
      <c r="CQ23" s="916"/>
      <c r="CR23" s="916"/>
      <c r="CS23" s="916"/>
      <c r="CT23" s="916"/>
      <c r="CU23" s="916"/>
      <c r="CV23" s="916"/>
      <c r="CW23" s="916"/>
      <c r="CX23" s="916"/>
      <c r="CY23" s="916"/>
      <c r="CZ23" s="916"/>
      <c r="DA23" s="916"/>
      <c r="DB23" s="916"/>
      <c r="DC23" s="916"/>
      <c r="DD23" s="916"/>
      <c r="DE23" s="916"/>
      <c r="DF23" s="916"/>
      <c r="DG23" s="916"/>
      <c r="DH23" s="916"/>
      <c r="DI23" s="916"/>
      <c r="DJ23" s="916"/>
      <c r="DK23" s="916"/>
      <c r="DL23" s="916"/>
      <c r="DM23" s="916"/>
      <c r="DN23" s="916"/>
      <c r="DO23" s="916"/>
      <c r="DP23" s="916"/>
      <c r="DQ23" s="916"/>
      <c r="DR23" s="916"/>
      <c r="DS23" s="916"/>
      <c r="DT23" s="916"/>
      <c r="DU23" s="916"/>
      <c r="DV23" s="917"/>
      <c r="DW23" s="211"/>
      <c r="DY23" s="169"/>
      <c r="DZ23" s="169"/>
      <c r="EA23" s="169"/>
      <c r="EB23" s="169"/>
      <c r="EX23" s="212"/>
      <c r="EZ23" s="213"/>
      <c r="FA23" s="213"/>
      <c r="FB23" s="213"/>
      <c r="FC23" s="213"/>
      <c r="FD23" s="213"/>
      <c r="FE23" s="213"/>
      <c r="FF23" s="213"/>
      <c r="FG23" s="213"/>
      <c r="FH23" s="213"/>
      <c r="FI23" s="213"/>
      <c r="FJ23" s="213"/>
      <c r="FK23" s="213"/>
      <c r="FL23" s="213"/>
    </row>
    <row r="24" spans="1:168" ht="6" customHeight="1">
      <c r="A24" s="22"/>
      <c r="B24" s="923"/>
      <c r="C24" s="923"/>
      <c r="D24" s="923"/>
      <c r="E24" s="923"/>
      <c r="F24" s="923"/>
      <c r="G24" s="923"/>
      <c r="H24" s="923"/>
      <c r="I24" s="923"/>
      <c r="J24" s="923"/>
      <c r="K24" s="923"/>
      <c r="L24" s="923"/>
      <c r="M24" s="923"/>
      <c r="N24" s="923"/>
      <c r="O24" s="923"/>
      <c r="P24" s="923"/>
      <c r="Q24" s="923"/>
      <c r="R24" s="923"/>
      <c r="S24" s="923"/>
      <c r="T24" s="875"/>
      <c r="U24" s="876"/>
      <c r="V24" s="876"/>
      <c r="W24" s="876"/>
      <c r="X24" s="876"/>
      <c r="Y24" s="876"/>
      <c r="Z24" s="876"/>
      <c r="AA24" s="876"/>
      <c r="AB24" s="876"/>
      <c r="AC24" s="876"/>
      <c r="AD24" s="877"/>
      <c r="AE24" s="897"/>
      <c r="AF24" s="876"/>
      <c r="AG24" s="876"/>
      <c r="AH24" s="876"/>
      <c r="AI24" s="876"/>
      <c r="AJ24" s="876"/>
      <c r="AK24" s="876"/>
      <c r="AL24" s="876"/>
      <c r="AM24" s="876"/>
      <c r="AN24" s="876"/>
      <c r="AO24" s="877"/>
      <c r="AP24" s="875"/>
      <c r="AQ24" s="876"/>
      <c r="AR24" s="876"/>
      <c r="AS24" s="876"/>
      <c r="AT24" s="876"/>
      <c r="AU24" s="876"/>
      <c r="AV24" s="876"/>
      <c r="AW24" s="876"/>
      <c r="AX24" s="876"/>
      <c r="AY24" s="876"/>
      <c r="AZ24" s="877"/>
      <c r="BA24" s="897"/>
      <c r="BB24" s="876"/>
      <c r="BC24" s="876"/>
      <c r="BD24" s="876"/>
      <c r="BE24" s="876"/>
      <c r="BF24" s="876"/>
      <c r="BG24" s="876"/>
      <c r="BH24" s="876"/>
      <c r="BI24" s="876"/>
      <c r="BJ24" s="876"/>
      <c r="BK24" s="877"/>
      <c r="BL24" s="875"/>
      <c r="BM24" s="876"/>
      <c r="BN24" s="876"/>
      <c r="BO24" s="876"/>
      <c r="BP24" s="876"/>
      <c r="BQ24" s="876"/>
      <c r="BR24" s="876"/>
      <c r="BS24" s="876"/>
      <c r="BT24" s="876"/>
      <c r="BU24" s="876"/>
      <c r="BV24" s="877"/>
      <c r="BW24" s="915"/>
      <c r="BX24" s="916"/>
      <c r="BY24" s="916"/>
      <c r="BZ24" s="916"/>
      <c r="CA24" s="916"/>
      <c r="CB24" s="916"/>
      <c r="CC24" s="916"/>
      <c r="CD24" s="916"/>
      <c r="CE24" s="916"/>
      <c r="CF24" s="916"/>
      <c r="CG24" s="916"/>
      <c r="CH24" s="916"/>
      <c r="CI24" s="916"/>
      <c r="CJ24" s="916"/>
      <c r="CK24" s="916"/>
      <c r="CL24" s="916"/>
      <c r="CM24" s="916"/>
      <c r="CN24" s="916"/>
      <c r="CO24" s="916"/>
      <c r="CP24" s="916"/>
      <c r="CQ24" s="916"/>
      <c r="CR24" s="916"/>
      <c r="CS24" s="916"/>
      <c r="CT24" s="916"/>
      <c r="CU24" s="916"/>
      <c r="CV24" s="916"/>
      <c r="CW24" s="916"/>
      <c r="CX24" s="916"/>
      <c r="CY24" s="916"/>
      <c r="CZ24" s="916"/>
      <c r="DA24" s="916"/>
      <c r="DB24" s="916"/>
      <c r="DC24" s="916"/>
      <c r="DD24" s="916"/>
      <c r="DE24" s="916"/>
      <c r="DF24" s="916"/>
      <c r="DG24" s="916"/>
      <c r="DH24" s="916"/>
      <c r="DI24" s="916"/>
      <c r="DJ24" s="916"/>
      <c r="DK24" s="916"/>
      <c r="DL24" s="916"/>
      <c r="DM24" s="916"/>
      <c r="DN24" s="916"/>
      <c r="DO24" s="916"/>
      <c r="DP24" s="916"/>
      <c r="DQ24" s="916"/>
      <c r="DR24" s="916"/>
      <c r="DS24" s="916"/>
      <c r="DT24" s="916"/>
      <c r="DU24" s="916"/>
      <c r="DV24" s="917"/>
      <c r="DW24" s="211"/>
      <c r="DY24" s="21"/>
      <c r="DZ24" s="923" t="s">
        <v>651</v>
      </c>
      <c r="EA24" s="923"/>
      <c r="EB24" s="923"/>
      <c r="EC24" s="923"/>
      <c r="ED24" s="923"/>
      <c r="EE24" s="923"/>
      <c r="EF24" s="923"/>
      <c r="EG24" s="923"/>
      <c r="EH24" s="923"/>
      <c r="EI24" s="923"/>
      <c r="EJ24" s="923"/>
      <c r="EK24" s="923"/>
      <c r="EL24" s="923"/>
      <c r="EM24" s="923"/>
      <c r="EN24" s="923"/>
      <c r="EO24" s="923"/>
      <c r="EP24" s="923"/>
      <c r="EQ24" s="923"/>
      <c r="ER24" s="923"/>
      <c r="ES24" s="923"/>
      <c r="ET24" s="923"/>
      <c r="EU24" s="923"/>
      <c r="EV24" s="923"/>
      <c r="EW24" s="923"/>
      <c r="EX24" s="923"/>
      <c r="EY24" s="923"/>
      <c r="EZ24" s="935" t="s">
        <v>389</v>
      </c>
      <c r="FA24" s="874"/>
      <c r="FB24" s="934"/>
      <c r="FC24" s="873"/>
      <c r="FD24" s="873"/>
      <c r="FE24" s="873"/>
      <c r="FF24" s="873"/>
      <c r="FG24" s="873"/>
      <c r="FH24" s="873"/>
      <c r="FI24" s="873"/>
      <c r="FJ24" s="873"/>
      <c r="FK24" s="873"/>
      <c r="FL24" s="874"/>
    </row>
    <row r="25" spans="1:168" ht="6" customHeight="1">
      <c r="A25" s="22"/>
      <c r="B25" s="923"/>
      <c r="C25" s="923"/>
      <c r="D25" s="923"/>
      <c r="E25" s="923"/>
      <c r="F25" s="923"/>
      <c r="G25" s="923"/>
      <c r="H25" s="923"/>
      <c r="I25" s="923"/>
      <c r="J25" s="923"/>
      <c r="K25" s="923"/>
      <c r="L25" s="923"/>
      <c r="M25" s="923"/>
      <c r="N25" s="923"/>
      <c r="O25" s="923"/>
      <c r="P25" s="923"/>
      <c r="Q25" s="923"/>
      <c r="R25" s="923"/>
      <c r="S25" s="923"/>
      <c r="T25" s="872"/>
      <c r="U25" s="873"/>
      <c r="V25" s="873"/>
      <c r="W25" s="873"/>
      <c r="X25" s="873"/>
      <c r="Y25" s="873"/>
      <c r="Z25" s="873"/>
      <c r="AA25" s="873"/>
      <c r="AB25" s="873"/>
      <c r="AC25" s="873"/>
      <c r="AD25" s="874"/>
      <c r="AE25" s="914"/>
      <c r="AF25" s="873"/>
      <c r="AG25" s="873"/>
      <c r="AH25" s="873"/>
      <c r="AI25" s="873"/>
      <c r="AJ25" s="873"/>
      <c r="AK25" s="873"/>
      <c r="AL25" s="873"/>
      <c r="AM25" s="873"/>
      <c r="AN25" s="873"/>
      <c r="AO25" s="874"/>
      <c r="AP25" s="872">
        <f>+T25+AE25</f>
        <v>0</v>
      </c>
      <c r="AQ25" s="873"/>
      <c r="AR25" s="873"/>
      <c r="AS25" s="873"/>
      <c r="AT25" s="873"/>
      <c r="AU25" s="873"/>
      <c r="AV25" s="873"/>
      <c r="AW25" s="873"/>
      <c r="AX25" s="873"/>
      <c r="AY25" s="873"/>
      <c r="AZ25" s="874"/>
      <c r="BA25" s="905">
        <f>AE25</f>
        <v>0</v>
      </c>
      <c r="BB25" s="899"/>
      <c r="BC25" s="899"/>
      <c r="BD25" s="899"/>
      <c r="BE25" s="899"/>
      <c r="BF25" s="899"/>
      <c r="BG25" s="899"/>
      <c r="BH25" s="899"/>
      <c r="BI25" s="899"/>
      <c r="BJ25" s="899"/>
      <c r="BK25" s="900"/>
      <c r="BL25" s="872">
        <f>+T25+BA25</f>
        <v>0</v>
      </c>
      <c r="BM25" s="873"/>
      <c r="BN25" s="873"/>
      <c r="BO25" s="873"/>
      <c r="BP25" s="873"/>
      <c r="BQ25" s="873"/>
      <c r="BR25" s="873"/>
      <c r="BS25" s="873"/>
      <c r="BT25" s="873"/>
      <c r="BU25" s="873"/>
      <c r="BV25" s="874"/>
      <c r="BW25" s="915"/>
      <c r="BX25" s="916"/>
      <c r="BY25" s="916"/>
      <c r="BZ25" s="916"/>
      <c r="CA25" s="916"/>
      <c r="CB25" s="916"/>
      <c r="CC25" s="916"/>
      <c r="CD25" s="916"/>
      <c r="CE25" s="916"/>
      <c r="CF25" s="916"/>
      <c r="CG25" s="916"/>
      <c r="CH25" s="916"/>
      <c r="CI25" s="916"/>
      <c r="CJ25" s="916"/>
      <c r="CK25" s="916"/>
      <c r="CL25" s="916"/>
      <c r="CM25" s="916"/>
      <c r="CN25" s="916"/>
      <c r="CO25" s="916"/>
      <c r="CP25" s="916"/>
      <c r="CQ25" s="916"/>
      <c r="CR25" s="916"/>
      <c r="CS25" s="916"/>
      <c r="CT25" s="916"/>
      <c r="CU25" s="916"/>
      <c r="CV25" s="916"/>
      <c r="CW25" s="916"/>
      <c r="CX25" s="916"/>
      <c r="CY25" s="916"/>
      <c r="CZ25" s="916"/>
      <c r="DA25" s="916"/>
      <c r="DB25" s="916"/>
      <c r="DC25" s="916"/>
      <c r="DD25" s="916"/>
      <c r="DE25" s="916"/>
      <c r="DF25" s="916"/>
      <c r="DG25" s="916"/>
      <c r="DH25" s="916"/>
      <c r="DI25" s="916"/>
      <c r="DJ25" s="916"/>
      <c r="DK25" s="916"/>
      <c r="DL25" s="916"/>
      <c r="DM25" s="916"/>
      <c r="DN25" s="916"/>
      <c r="DO25" s="916"/>
      <c r="DP25" s="916"/>
      <c r="DQ25" s="916"/>
      <c r="DR25" s="916"/>
      <c r="DS25" s="916"/>
      <c r="DT25" s="916"/>
      <c r="DU25" s="916"/>
      <c r="DV25" s="917"/>
      <c r="DW25" s="211"/>
      <c r="DY25" s="23"/>
      <c r="DZ25" s="923"/>
      <c r="EA25" s="923"/>
      <c r="EB25" s="923"/>
      <c r="EC25" s="923"/>
      <c r="ED25" s="923"/>
      <c r="EE25" s="923"/>
      <c r="EF25" s="923"/>
      <c r="EG25" s="923"/>
      <c r="EH25" s="923"/>
      <c r="EI25" s="923"/>
      <c r="EJ25" s="923"/>
      <c r="EK25" s="923"/>
      <c r="EL25" s="923"/>
      <c r="EM25" s="923"/>
      <c r="EN25" s="923"/>
      <c r="EO25" s="923"/>
      <c r="EP25" s="923"/>
      <c r="EQ25" s="923"/>
      <c r="ER25" s="923"/>
      <c r="ES25" s="923"/>
      <c r="ET25" s="923"/>
      <c r="EU25" s="923"/>
      <c r="EV25" s="923"/>
      <c r="EW25" s="923"/>
      <c r="EX25" s="923"/>
      <c r="EY25" s="923"/>
      <c r="EZ25" s="875"/>
      <c r="FA25" s="877"/>
      <c r="FB25" s="876"/>
      <c r="FC25" s="876"/>
      <c r="FD25" s="876"/>
      <c r="FE25" s="876"/>
      <c r="FF25" s="876"/>
      <c r="FG25" s="876"/>
      <c r="FH25" s="876"/>
      <c r="FI25" s="876"/>
      <c r="FJ25" s="876"/>
      <c r="FK25" s="876"/>
      <c r="FL25" s="877"/>
    </row>
    <row r="26" spans="1:168" ht="6" customHeight="1">
      <c r="A26" s="22"/>
      <c r="B26" s="923"/>
      <c r="C26" s="923"/>
      <c r="D26" s="923"/>
      <c r="E26" s="923"/>
      <c r="F26" s="923"/>
      <c r="G26" s="923"/>
      <c r="H26" s="923"/>
      <c r="I26" s="923"/>
      <c r="J26" s="923"/>
      <c r="K26" s="923"/>
      <c r="L26" s="923"/>
      <c r="M26" s="923"/>
      <c r="N26" s="923"/>
      <c r="O26" s="923"/>
      <c r="P26" s="923"/>
      <c r="Q26" s="923"/>
      <c r="R26" s="923"/>
      <c r="S26" s="923"/>
      <c r="T26" s="875"/>
      <c r="U26" s="876"/>
      <c r="V26" s="876"/>
      <c r="W26" s="876"/>
      <c r="X26" s="876"/>
      <c r="Y26" s="876"/>
      <c r="Z26" s="876"/>
      <c r="AA26" s="876"/>
      <c r="AB26" s="876"/>
      <c r="AC26" s="876"/>
      <c r="AD26" s="877"/>
      <c r="AE26" s="897"/>
      <c r="AF26" s="876"/>
      <c r="AG26" s="876"/>
      <c r="AH26" s="876"/>
      <c r="AI26" s="876"/>
      <c r="AJ26" s="876"/>
      <c r="AK26" s="876"/>
      <c r="AL26" s="876"/>
      <c r="AM26" s="876"/>
      <c r="AN26" s="876"/>
      <c r="AO26" s="877"/>
      <c r="AP26" s="875"/>
      <c r="AQ26" s="876"/>
      <c r="AR26" s="876"/>
      <c r="AS26" s="876"/>
      <c r="AT26" s="876"/>
      <c r="AU26" s="876"/>
      <c r="AV26" s="876"/>
      <c r="AW26" s="876"/>
      <c r="AX26" s="876"/>
      <c r="AY26" s="876"/>
      <c r="AZ26" s="877"/>
      <c r="BA26" s="897"/>
      <c r="BB26" s="876"/>
      <c r="BC26" s="876"/>
      <c r="BD26" s="876"/>
      <c r="BE26" s="876"/>
      <c r="BF26" s="876"/>
      <c r="BG26" s="876"/>
      <c r="BH26" s="876"/>
      <c r="BI26" s="876"/>
      <c r="BJ26" s="876"/>
      <c r="BK26" s="877"/>
      <c r="BL26" s="875"/>
      <c r="BM26" s="876"/>
      <c r="BN26" s="876"/>
      <c r="BO26" s="876"/>
      <c r="BP26" s="876"/>
      <c r="BQ26" s="876"/>
      <c r="BR26" s="876"/>
      <c r="BS26" s="876"/>
      <c r="BT26" s="876"/>
      <c r="BU26" s="876"/>
      <c r="BV26" s="877"/>
      <c r="BW26" s="915"/>
      <c r="BX26" s="916"/>
      <c r="BY26" s="916"/>
      <c r="BZ26" s="916"/>
      <c r="CA26" s="916"/>
      <c r="CB26" s="916"/>
      <c r="CC26" s="916"/>
      <c r="CD26" s="916"/>
      <c r="CE26" s="916"/>
      <c r="CF26" s="916"/>
      <c r="CG26" s="916"/>
      <c r="CH26" s="916"/>
      <c r="CI26" s="916"/>
      <c r="CJ26" s="916"/>
      <c r="CK26" s="916"/>
      <c r="CL26" s="916"/>
      <c r="CM26" s="916"/>
      <c r="CN26" s="916"/>
      <c r="CO26" s="916"/>
      <c r="CP26" s="916"/>
      <c r="CQ26" s="916"/>
      <c r="CR26" s="916"/>
      <c r="CS26" s="916"/>
      <c r="CT26" s="916"/>
      <c r="CU26" s="916"/>
      <c r="CV26" s="916"/>
      <c r="CW26" s="916"/>
      <c r="CX26" s="916"/>
      <c r="CY26" s="916"/>
      <c r="CZ26" s="916"/>
      <c r="DA26" s="916"/>
      <c r="DB26" s="916"/>
      <c r="DC26" s="916"/>
      <c r="DD26" s="916"/>
      <c r="DE26" s="916"/>
      <c r="DF26" s="916"/>
      <c r="DG26" s="916"/>
      <c r="DH26" s="916"/>
      <c r="DI26" s="916"/>
      <c r="DJ26" s="916"/>
      <c r="DK26" s="916"/>
      <c r="DL26" s="916"/>
      <c r="DM26" s="916"/>
      <c r="DN26" s="916"/>
      <c r="DO26" s="916"/>
      <c r="DP26" s="916"/>
      <c r="DQ26" s="916"/>
      <c r="DR26" s="916"/>
      <c r="DS26" s="916"/>
      <c r="DT26" s="916"/>
      <c r="DU26" s="916"/>
      <c r="DV26" s="917"/>
      <c r="DW26" s="211"/>
      <c r="DY26" s="23"/>
      <c r="DZ26" s="923" t="s">
        <v>652</v>
      </c>
      <c r="EA26" s="923"/>
      <c r="EB26" s="923"/>
      <c r="EC26" s="923"/>
      <c r="ED26" s="923"/>
      <c r="EE26" s="923"/>
      <c r="EF26" s="923"/>
      <c r="EG26" s="923"/>
      <c r="EH26" s="923"/>
      <c r="EI26" s="923"/>
      <c r="EJ26" s="923"/>
      <c r="EK26" s="923"/>
      <c r="EL26" s="923"/>
      <c r="EM26" s="923"/>
      <c r="EN26" s="923"/>
      <c r="EO26" s="923"/>
      <c r="EP26" s="923"/>
      <c r="EQ26" s="923"/>
      <c r="ER26" s="923"/>
      <c r="ES26" s="923"/>
      <c r="ET26" s="923"/>
      <c r="EU26" s="923"/>
      <c r="EV26" s="923"/>
      <c r="EW26" s="923"/>
      <c r="EX26" s="923"/>
      <c r="EY26" s="923"/>
      <c r="EZ26" s="935" t="s">
        <v>391</v>
      </c>
      <c r="FA26" s="874"/>
      <c r="FB26" s="934"/>
      <c r="FC26" s="873"/>
      <c r="FD26" s="873"/>
      <c r="FE26" s="873"/>
      <c r="FF26" s="873"/>
      <c r="FG26" s="873"/>
      <c r="FH26" s="873"/>
      <c r="FI26" s="873"/>
      <c r="FJ26" s="873"/>
      <c r="FK26" s="873"/>
      <c r="FL26" s="874"/>
    </row>
    <row r="27" spans="1:168" ht="6" customHeight="1">
      <c r="A27" s="22"/>
      <c r="B27" s="923"/>
      <c r="C27" s="923"/>
      <c r="D27" s="923"/>
      <c r="E27" s="923"/>
      <c r="F27" s="923"/>
      <c r="G27" s="923"/>
      <c r="H27" s="923"/>
      <c r="I27" s="923"/>
      <c r="J27" s="923"/>
      <c r="K27" s="923"/>
      <c r="L27" s="923"/>
      <c r="M27" s="923"/>
      <c r="N27" s="923"/>
      <c r="O27" s="923"/>
      <c r="P27" s="923"/>
      <c r="Q27" s="923"/>
      <c r="R27" s="923"/>
      <c r="S27" s="923"/>
      <c r="T27" s="872"/>
      <c r="U27" s="873"/>
      <c r="V27" s="873"/>
      <c r="W27" s="873"/>
      <c r="X27" s="873"/>
      <c r="Y27" s="873"/>
      <c r="Z27" s="873"/>
      <c r="AA27" s="873"/>
      <c r="AB27" s="873"/>
      <c r="AC27" s="873"/>
      <c r="AD27" s="874"/>
      <c r="AE27" s="914"/>
      <c r="AF27" s="873"/>
      <c r="AG27" s="873"/>
      <c r="AH27" s="873"/>
      <c r="AI27" s="873"/>
      <c r="AJ27" s="873"/>
      <c r="AK27" s="873"/>
      <c r="AL27" s="873"/>
      <c r="AM27" s="873"/>
      <c r="AN27" s="873"/>
      <c r="AO27" s="874"/>
      <c r="AP27" s="872">
        <f>+T27+AE27</f>
        <v>0</v>
      </c>
      <c r="AQ27" s="873"/>
      <c r="AR27" s="873"/>
      <c r="AS27" s="873"/>
      <c r="AT27" s="873"/>
      <c r="AU27" s="873"/>
      <c r="AV27" s="873"/>
      <c r="AW27" s="873"/>
      <c r="AX27" s="873"/>
      <c r="AY27" s="873"/>
      <c r="AZ27" s="874"/>
      <c r="BA27" s="905">
        <f>AE27</f>
        <v>0</v>
      </c>
      <c r="BB27" s="899"/>
      <c r="BC27" s="899"/>
      <c r="BD27" s="899"/>
      <c r="BE27" s="899"/>
      <c r="BF27" s="899"/>
      <c r="BG27" s="899"/>
      <c r="BH27" s="899"/>
      <c r="BI27" s="899"/>
      <c r="BJ27" s="899"/>
      <c r="BK27" s="900"/>
      <c r="BL27" s="872">
        <f>+T27+BA27</f>
        <v>0</v>
      </c>
      <c r="BM27" s="873"/>
      <c r="BN27" s="873"/>
      <c r="BO27" s="873"/>
      <c r="BP27" s="873"/>
      <c r="BQ27" s="873"/>
      <c r="BR27" s="873"/>
      <c r="BS27" s="873"/>
      <c r="BT27" s="873"/>
      <c r="BU27" s="873"/>
      <c r="BV27" s="874"/>
      <c r="BW27" s="915"/>
      <c r="BX27" s="916"/>
      <c r="BY27" s="916"/>
      <c r="BZ27" s="916"/>
      <c r="CA27" s="916"/>
      <c r="CB27" s="916"/>
      <c r="CC27" s="916"/>
      <c r="CD27" s="916"/>
      <c r="CE27" s="916"/>
      <c r="CF27" s="916"/>
      <c r="CG27" s="916"/>
      <c r="CH27" s="916"/>
      <c r="CI27" s="916"/>
      <c r="CJ27" s="916"/>
      <c r="CK27" s="916"/>
      <c r="CL27" s="916"/>
      <c r="CM27" s="916"/>
      <c r="CN27" s="916"/>
      <c r="CO27" s="916"/>
      <c r="CP27" s="916"/>
      <c r="CQ27" s="916"/>
      <c r="CR27" s="916"/>
      <c r="CS27" s="916"/>
      <c r="CT27" s="916"/>
      <c r="CU27" s="916"/>
      <c r="CV27" s="916"/>
      <c r="CW27" s="916"/>
      <c r="CX27" s="916"/>
      <c r="CY27" s="916"/>
      <c r="CZ27" s="916"/>
      <c r="DA27" s="916"/>
      <c r="DB27" s="916"/>
      <c r="DC27" s="916"/>
      <c r="DD27" s="916"/>
      <c r="DE27" s="916"/>
      <c r="DF27" s="916"/>
      <c r="DG27" s="916"/>
      <c r="DH27" s="916"/>
      <c r="DI27" s="916"/>
      <c r="DJ27" s="916"/>
      <c r="DK27" s="916"/>
      <c r="DL27" s="916"/>
      <c r="DM27" s="916"/>
      <c r="DN27" s="916"/>
      <c r="DO27" s="916"/>
      <c r="DP27" s="916"/>
      <c r="DQ27" s="916"/>
      <c r="DR27" s="916"/>
      <c r="DS27" s="916"/>
      <c r="DT27" s="916"/>
      <c r="DU27" s="916"/>
      <c r="DV27" s="917"/>
      <c r="DW27" s="211"/>
      <c r="DY27" s="170"/>
      <c r="DZ27" s="923"/>
      <c r="EA27" s="923"/>
      <c r="EB27" s="923"/>
      <c r="EC27" s="923"/>
      <c r="ED27" s="923"/>
      <c r="EE27" s="923"/>
      <c r="EF27" s="923"/>
      <c r="EG27" s="923"/>
      <c r="EH27" s="923"/>
      <c r="EI27" s="923"/>
      <c r="EJ27" s="923"/>
      <c r="EK27" s="923"/>
      <c r="EL27" s="923"/>
      <c r="EM27" s="923"/>
      <c r="EN27" s="923"/>
      <c r="EO27" s="923"/>
      <c r="EP27" s="923"/>
      <c r="EQ27" s="923"/>
      <c r="ER27" s="923"/>
      <c r="ES27" s="923"/>
      <c r="ET27" s="923"/>
      <c r="EU27" s="923"/>
      <c r="EV27" s="923"/>
      <c r="EW27" s="923"/>
      <c r="EX27" s="923"/>
      <c r="EY27" s="923"/>
      <c r="EZ27" s="875"/>
      <c r="FA27" s="877"/>
      <c r="FB27" s="876"/>
      <c r="FC27" s="876"/>
      <c r="FD27" s="876"/>
      <c r="FE27" s="876"/>
      <c r="FF27" s="876"/>
      <c r="FG27" s="876"/>
      <c r="FH27" s="876"/>
      <c r="FI27" s="876"/>
      <c r="FJ27" s="876"/>
      <c r="FK27" s="876"/>
      <c r="FL27" s="877"/>
    </row>
    <row r="28" spans="1:168" ht="6" customHeight="1">
      <c r="A28" s="24"/>
      <c r="B28" s="923"/>
      <c r="C28" s="923"/>
      <c r="D28" s="923"/>
      <c r="E28" s="923"/>
      <c r="F28" s="923"/>
      <c r="G28" s="923"/>
      <c r="H28" s="923"/>
      <c r="I28" s="923"/>
      <c r="J28" s="923"/>
      <c r="K28" s="923"/>
      <c r="L28" s="923"/>
      <c r="M28" s="923"/>
      <c r="N28" s="923"/>
      <c r="O28" s="923"/>
      <c r="P28" s="923"/>
      <c r="Q28" s="923"/>
      <c r="R28" s="923"/>
      <c r="S28" s="923"/>
      <c r="T28" s="875"/>
      <c r="U28" s="876"/>
      <c r="V28" s="876"/>
      <c r="W28" s="876"/>
      <c r="X28" s="876"/>
      <c r="Y28" s="876"/>
      <c r="Z28" s="876"/>
      <c r="AA28" s="876"/>
      <c r="AB28" s="876"/>
      <c r="AC28" s="876"/>
      <c r="AD28" s="877"/>
      <c r="AE28" s="897"/>
      <c r="AF28" s="876"/>
      <c r="AG28" s="876"/>
      <c r="AH28" s="876"/>
      <c r="AI28" s="876"/>
      <c r="AJ28" s="876"/>
      <c r="AK28" s="876"/>
      <c r="AL28" s="876"/>
      <c r="AM28" s="876"/>
      <c r="AN28" s="876"/>
      <c r="AO28" s="877"/>
      <c r="AP28" s="875"/>
      <c r="AQ28" s="876"/>
      <c r="AR28" s="876"/>
      <c r="AS28" s="876"/>
      <c r="AT28" s="876"/>
      <c r="AU28" s="876"/>
      <c r="AV28" s="876"/>
      <c r="AW28" s="876"/>
      <c r="AX28" s="876"/>
      <c r="AY28" s="876"/>
      <c r="AZ28" s="877"/>
      <c r="BA28" s="897"/>
      <c r="BB28" s="876"/>
      <c r="BC28" s="876"/>
      <c r="BD28" s="876"/>
      <c r="BE28" s="876"/>
      <c r="BF28" s="876"/>
      <c r="BG28" s="876"/>
      <c r="BH28" s="876"/>
      <c r="BI28" s="876"/>
      <c r="BJ28" s="876"/>
      <c r="BK28" s="877"/>
      <c r="BL28" s="875"/>
      <c r="BM28" s="876"/>
      <c r="BN28" s="876"/>
      <c r="BO28" s="876"/>
      <c r="BP28" s="876"/>
      <c r="BQ28" s="876"/>
      <c r="BR28" s="876"/>
      <c r="BS28" s="876"/>
      <c r="BT28" s="876"/>
      <c r="BU28" s="876"/>
      <c r="BV28" s="877"/>
      <c r="BW28" s="915"/>
      <c r="BX28" s="916"/>
      <c r="BY28" s="916"/>
      <c r="BZ28" s="916"/>
      <c r="CA28" s="916"/>
      <c r="CB28" s="916"/>
      <c r="CC28" s="916"/>
      <c r="CD28" s="916"/>
      <c r="CE28" s="916"/>
      <c r="CF28" s="916"/>
      <c r="CG28" s="916"/>
      <c r="CH28" s="916"/>
      <c r="CI28" s="916"/>
      <c r="CJ28" s="916"/>
      <c r="CK28" s="916"/>
      <c r="CL28" s="916"/>
      <c r="CM28" s="916"/>
      <c r="CN28" s="916"/>
      <c r="CO28" s="916"/>
      <c r="CP28" s="916"/>
      <c r="CQ28" s="916"/>
      <c r="CR28" s="916"/>
      <c r="CS28" s="916"/>
      <c r="CT28" s="916"/>
      <c r="CU28" s="916"/>
      <c r="CV28" s="916"/>
      <c r="CW28" s="916"/>
      <c r="CX28" s="916"/>
      <c r="CY28" s="916"/>
      <c r="CZ28" s="916"/>
      <c r="DA28" s="916"/>
      <c r="DB28" s="916"/>
      <c r="DC28" s="916"/>
      <c r="DD28" s="916"/>
      <c r="DE28" s="916"/>
      <c r="DF28" s="916"/>
      <c r="DG28" s="916"/>
      <c r="DH28" s="916"/>
      <c r="DI28" s="916"/>
      <c r="DJ28" s="916"/>
      <c r="DK28" s="916"/>
      <c r="DL28" s="916"/>
      <c r="DM28" s="916"/>
      <c r="DN28" s="916"/>
      <c r="DO28" s="916"/>
      <c r="DP28" s="916"/>
      <c r="DQ28" s="916"/>
      <c r="DR28" s="916"/>
      <c r="DS28" s="916"/>
      <c r="DT28" s="916"/>
      <c r="DU28" s="916"/>
      <c r="DV28" s="917"/>
      <c r="DW28" s="211"/>
      <c r="DY28" s="923" t="s">
        <v>653</v>
      </c>
      <c r="DZ28" s="923"/>
      <c r="EA28" s="923"/>
      <c r="EB28" s="923"/>
      <c r="EC28" s="923"/>
      <c r="ED28" s="923"/>
      <c r="EE28" s="923"/>
      <c r="EF28" s="923"/>
      <c r="EG28" s="923"/>
      <c r="EH28" s="923"/>
      <c r="EI28" s="923"/>
      <c r="EJ28" s="923"/>
      <c r="EK28" s="923"/>
      <c r="EL28" s="923"/>
      <c r="EM28" s="923"/>
      <c r="EN28" s="923"/>
      <c r="EO28" s="923"/>
      <c r="EP28" s="923"/>
      <c r="EQ28" s="923"/>
      <c r="ER28" s="923"/>
      <c r="ES28" s="923"/>
      <c r="ET28" s="923"/>
      <c r="EU28" s="923"/>
      <c r="EV28" s="923"/>
      <c r="EW28" s="923"/>
      <c r="EX28" s="923"/>
      <c r="EY28" s="923"/>
      <c r="EZ28" s="939">
        <f>SUM(FB24:FL27)</f>
        <v>0</v>
      </c>
      <c r="FA28" s="873"/>
      <c r="FB28" s="873"/>
      <c r="FC28" s="873"/>
      <c r="FD28" s="873"/>
      <c r="FE28" s="873"/>
      <c r="FF28" s="873"/>
      <c r="FG28" s="873"/>
      <c r="FH28" s="873"/>
      <c r="FI28" s="873"/>
      <c r="FJ28" s="873"/>
      <c r="FK28" s="873"/>
      <c r="FL28" s="874"/>
    </row>
    <row r="29" spans="1:168" ht="6" customHeight="1">
      <c r="A29" s="24"/>
      <c r="B29" s="923"/>
      <c r="C29" s="923"/>
      <c r="D29" s="923"/>
      <c r="E29" s="923"/>
      <c r="F29" s="923"/>
      <c r="G29" s="923"/>
      <c r="H29" s="923"/>
      <c r="I29" s="923"/>
      <c r="J29" s="923"/>
      <c r="K29" s="923"/>
      <c r="L29" s="923"/>
      <c r="M29" s="923"/>
      <c r="N29" s="923"/>
      <c r="O29" s="923"/>
      <c r="P29" s="923"/>
      <c r="Q29" s="923"/>
      <c r="R29" s="923"/>
      <c r="S29" s="923"/>
      <c r="T29" s="872"/>
      <c r="U29" s="873"/>
      <c r="V29" s="873"/>
      <c r="W29" s="873"/>
      <c r="X29" s="873"/>
      <c r="Y29" s="873"/>
      <c r="Z29" s="873"/>
      <c r="AA29" s="873"/>
      <c r="AB29" s="873"/>
      <c r="AC29" s="873"/>
      <c r="AD29" s="874"/>
      <c r="AE29" s="914"/>
      <c r="AF29" s="873"/>
      <c r="AG29" s="873"/>
      <c r="AH29" s="873"/>
      <c r="AI29" s="873"/>
      <c r="AJ29" s="873"/>
      <c r="AK29" s="873"/>
      <c r="AL29" s="873"/>
      <c r="AM29" s="873"/>
      <c r="AN29" s="873"/>
      <c r="AO29" s="874"/>
      <c r="AP29" s="872">
        <f>+T29+AE29</f>
        <v>0</v>
      </c>
      <c r="AQ29" s="873"/>
      <c r="AR29" s="873"/>
      <c r="AS29" s="873"/>
      <c r="AT29" s="873"/>
      <c r="AU29" s="873"/>
      <c r="AV29" s="873"/>
      <c r="AW29" s="873"/>
      <c r="AX29" s="873"/>
      <c r="AY29" s="873"/>
      <c r="AZ29" s="874"/>
      <c r="BA29" s="905">
        <f>AE29</f>
        <v>0</v>
      </c>
      <c r="BB29" s="899"/>
      <c r="BC29" s="899"/>
      <c r="BD29" s="899"/>
      <c r="BE29" s="899"/>
      <c r="BF29" s="899"/>
      <c r="BG29" s="899"/>
      <c r="BH29" s="899"/>
      <c r="BI29" s="899"/>
      <c r="BJ29" s="899"/>
      <c r="BK29" s="900"/>
      <c r="BL29" s="872">
        <f>+T29+BA29</f>
        <v>0</v>
      </c>
      <c r="BM29" s="873"/>
      <c r="BN29" s="873"/>
      <c r="BO29" s="873"/>
      <c r="BP29" s="873"/>
      <c r="BQ29" s="873"/>
      <c r="BR29" s="873"/>
      <c r="BS29" s="873"/>
      <c r="BT29" s="873"/>
      <c r="BU29" s="873"/>
      <c r="BV29" s="874"/>
      <c r="BW29" s="915"/>
      <c r="BX29" s="916"/>
      <c r="BY29" s="916"/>
      <c r="BZ29" s="916"/>
      <c r="CA29" s="916"/>
      <c r="CB29" s="916"/>
      <c r="CC29" s="916"/>
      <c r="CD29" s="916"/>
      <c r="CE29" s="916"/>
      <c r="CF29" s="916"/>
      <c r="CG29" s="916"/>
      <c r="CH29" s="916"/>
      <c r="CI29" s="916"/>
      <c r="CJ29" s="916"/>
      <c r="CK29" s="916"/>
      <c r="CL29" s="916"/>
      <c r="CM29" s="916"/>
      <c r="CN29" s="916"/>
      <c r="CO29" s="916"/>
      <c r="CP29" s="916"/>
      <c r="CQ29" s="916"/>
      <c r="CR29" s="916"/>
      <c r="CS29" s="916"/>
      <c r="CT29" s="916"/>
      <c r="CU29" s="916"/>
      <c r="CV29" s="916"/>
      <c r="CW29" s="916"/>
      <c r="CX29" s="916"/>
      <c r="CY29" s="916"/>
      <c r="CZ29" s="916"/>
      <c r="DA29" s="916"/>
      <c r="DB29" s="916"/>
      <c r="DC29" s="916"/>
      <c r="DD29" s="916"/>
      <c r="DE29" s="916"/>
      <c r="DF29" s="916"/>
      <c r="DG29" s="916"/>
      <c r="DH29" s="916"/>
      <c r="DI29" s="916"/>
      <c r="DJ29" s="916"/>
      <c r="DK29" s="916"/>
      <c r="DL29" s="916"/>
      <c r="DM29" s="916"/>
      <c r="DN29" s="916"/>
      <c r="DO29" s="916"/>
      <c r="DP29" s="916"/>
      <c r="DQ29" s="916"/>
      <c r="DR29" s="916"/>
      <c r="DS29" s="916"/>
      <c r="DT29" s="916"/>
      <c r="DU29" s="916"/>
      <c r="DV29" s="917"/>
      <c r="DW29" s="211"/>
      <c r="DY29" s="923"/>
      <c r="DZ29" s="923"/>
      <c r="EA29" s="923"/>
      <c r="EB29" s="923"/>
      <c r="EC29" s="923"/>
      <c r="ED29" s="923"/>
      <c r="EE29" s="923"/>
      <c r="EF29" s="923"/>
      <c r="EG29" s="923"/>
      <c r="EH29" s="923"/>
      <c r="EI29" s="923"/>
      <c r="EJ29" s="923"/>
      <c r="EK29" s="923"/>
      <c r="EL29" s="923"/>
      <c r="EM29" s="923"/>
      <c r="EN29" s="923"/>
      <c r="EO29" s="923"/>
      <c r="EP29" s="923"/>
      <c r="EQ29" s="923"/>
      <c r="ER29" s="923"/>
      <c r="ES29" s="923"/>
      <c r="ET29" s="923"/>
      <c r="EU29" s="923"/>
      <c r="EV29" s="923"/>
      <c r="EW29" s="923"/>
      <c r="EX29" s="923"/>
      <c r="EY29" s="923"/>
      <c r="EZ29" s="875"/>
      <c r="FA29" s="876"/>
      <c r="FB29" s="876"/>
      <c r="FC29" s="876"/>
      <c r="FD29" s="876"/>
      <c r="FE29" s="876"/>
      <c r="FF29" s="876"/>
      <c r="FG29" s="876"/>
      <c r="FH29" s="876"/>
      <c r="FI29" s="876"/>
      <c r="FJ29" s="876"/>
      <c r="FK29" s="876"/>
      <c r="FL29" s="877"/>
    </row>
    <row r="30" spans="1:168" ht="6" customHeight="1">
      <c r="A30" s="24"/>
      <c r="B30" s="923"/>
      <c r="C30" s="923"/>
      <c r="D30" s="923"/>
      <c r="E30" s="923"/>
      <c r="F30" s="923"/>
      <c r="G30" s="923"/>
      <c r="H30" s="923"/>
      <c r="I30" s="923"/>
      <c r="J30" s="923"/>
      <c r="K30" s="923"/>
      <c r="L30" s="923"/>
      <c r="M30" s="923"/>
      <c r="N30" s="923"/>
      <c r="O30" s="923"/>
      <c r="P30" s="923"/>
      <c r="Q30" s="923"/>
      <c r="R30" s="923"/>
      <c r="S30" s="923"/>
      <c r="T30" s="875"/>
      <c r="U30" s="876"/>
      <c r="V30" s="876"/>
      <c r="W30" s="876"/>
      <c r="X30" s="876"/>
      <c r="Y30" s="876"/>
      <c r="Z30" s="876"/>
      <c r="AA30" s="876"/>
      <c r="AB30" s="876"/>
      <c r="AC30" s="876"/>
      <c r="AD30" s="877"/>
      <c r="AE30" s="897"/>
      <c r="AF30" s="876"/>
      <c r="AG30" s="876"/>
      <c r="AH30" s="876"/>
      <c r="AI30" s="876"/>
      <c r="AJ30" s="876"/>
      <c r="AK30" s="876"/>
      <c r="AL30" s="876"/>
      <c r="AM30" s="876"/>
      <c r="AN30" s="876"/>
      <c r="AO30" s="877"/>
      <c r="AP30" s="875"/>
      <c r="AQ30" s="876"/>
      <c r="AR30" s="876"/>
      <c r="AS30" s="876"/>
      <c r="AT30" s="876"/>
      <c r="AU30" s="876"/>
      <c r="AV30" s="876"/>
      <c r="AW30" s="876"/>
      <c r="AX30" s="876"/>
      <c r="AY30" s="876"/>
      <c r="AZ30" s="877"/>
      <c r="BA30" s="897"/>
      <c r="BB30" s="876"/>
      <c r="BC30" s="876"/>
      <c r="BD30" s="876"/>
      <c r="BE30" s="876"/>
      <c r="BF30" s="876"/>
      <c r="BG30" s="876"/>
      <c r="BH30" s="876"/>
      <c r="BI30" s="876"/>
      <c r="BJ30" s="876"/>
      <c r="BK30" s="877"/>
      <c r="BL30" s="875"/>
      <c r="BM30" s="876"/>
      <c r="BN30" s="876"/>
      <c r="BO30" s="876"/>
      <c r="BP30" s="876"/>
      <c r="BQ30" s="876"/>
      <c r="BR30" s="876"/>
      <c r="BS30" s="876"/>
      <c r="BT30" s="876"/>
      <c r="BU30" s="876"/>
      <c r="BV30" s="877"/>
      <c r="BW30" s="915"/>
      <c r="BX30" s="916"/>
      <c r="BY30" s="916"/>
      <c r="BZ30" s="916"/>
      <c r="CA30" s="916"/>
      <c r="CB30" s="916"/>
      <c r="CC30" s="916"/>
      <c r="CD30" s="916"/>
      <c r="CE30" s="916"/>
      <c r="CF30" s="916"/>
      <c r="CG30" s="916"/>
      <c r="CH30" s="916"/>
      <c r="CI30" s="916"/>
      <c r="CJ30" s="916"/>
      <c r="CK30" s="916"/>
      <c r="CL30" s="916"/>
      <c r="CM30" s="916"/>
      <c r="CN30" s="916"/>
      <c r="CO30" s="916"/>
      <c r="CP30" s="916"/>
      <c r="CQ30" s="916"/>
      <c r="CR30" s="916"/>
      <c r="CS30" s="916"/>
      <c r="CT30" s="916"/>
      <c r="CU30" s="916"/>
      <c r="CV30" s="916"/>
      <c r="CW30" s="916"/>
      <c r="CX30" s="916"/>
      <c r="CY30" s="916"/>
      <c r="CZ30" s="916"/>
      <c r="DA30" s="916"/>
      <c r="DB30" s="916"/>
      <c r="DC30" s="916"/>
      <c r="DD30" s="916"/>
      <c r="DE30" s="916"/>
      <c r="DF30" s="916"/>
      <c r="DG30" s="916"/>
      <c r="DH30" s="916"/>
      <c r="DI30" s="916"/>
      <c r="DJ30" s="916"/>
      <c r="DK30" s="916"/>
      <c r="DL30" s="916"/>
      <c r="DM30" s="916"/>
      <c r="DN30" s="916"/>
      <c r="DO30" s="916"/>
      <c r="DP30" s="916"/>
      <c r="DQ30" s="916"/>
      <c r="DR30" s="916"/>
      <c r="DS30" s="916"/>
      <c r="DT30" s="916"/>
      <c r="DU30" s="916"/>
      <c r="DV30" s="917"/>
      <c r="DW30" s="211"/>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263"/>
      <c r="EZ30" s="213"/>
      <c r="FA30" s="213"/>
      <c r="FB30" s="213"/>
      <c r="FC30" s="213"/>
      <c r="FD30" s="213"/>
      <c r="FE30" s="213"/>
      <c r="FF30" s="213"/>
      <c r="FG30" s="213"/>
      <c r="FH30" s="213"/>
      <c r="FI30" s="213"/>
      <c r="FJ30" s="213"/>
      <c r="FK30" s="213"/>
      <c r="FL30" s="213"/>
    </row>
    <row r="31" spans="1:168" ht="6" customHeight="1">
      <c r="A31" s="24"/>
      <c r="B31" s="923"/>
      <c r="C31" s="923"/>
      <c r="D31" s="923"/>
      <c r="E31" s="923"/>
      <c r="F31" s="923"/>
      <c r="G31" s="923"/>
      <c r="H31" s="923"/>
      <c r="I31" s="923"/>
      <c r="J31" s="923"/>
      <c r="K31" s="923"/>
      <c r="L31" s="923"/>
      <c r="M31" s="923"/>
      <c r="N31" s="923"/>
      <c r="O31" s="923"/>
      <c r="P31" s="923"/>
      <c r="Q31" s="923"/>
      <c r="R31" s="923"/>
      <c r="S31" s="923"/>
      <c r="T31" s="872"/>
      <c r="U31" s="873"/>
      <c r="V31" s="873"/>
      <c r="W31" s="873"/>
      <c r="X31" s="873"/>
      <c r="Y31" s="873"/>
      <c r="Z31" s="873"/>
      <c r="AA31" s="873"/>
      <c r="AB31" s="873"/>
      <c r="AC31" s="873"/>
      <c r="AD31" s="874"/>
      <c r="AE31" s="914"/>
      <c r="AF31" s="873"/>
      <c r="AG31" s="873"/>
      <c r="AH31" s="873"/>
      <c r="AI31" s="873"/>
      <c r="AJ31" s="873"/>
      <c r="AK31" s="873"/>
      <c r="AL31" s="873"/>
      <c r="AM31" s="873"/>
      <c r="AN31" s="873"/>
      <c r="AO31" s="874"/>
      <c r="AP31" s="872">
        <f>+T31+AE31</f>
        <v>0</v>
      </c>
      <c r="AQ31" s="873"/>
      <c r="AR31" s="873"/>
      <c r="AS31" s="873"/>
      <c r="AT31" s="873"/>
      <c r="AU31" s="873"/>
      <c r="AV31" s="873"/>
      <c r="AW31" s="873"/>
      <c r="AX31" s="873"/>
      <c r="AY31" s="873"/>
      <c r="AZ31" s="874"/>
      <c r="BA31" s="905">
        <f>AE31</f>
        <v>0</v>
      </c>
      <c r="BB31" s="899"/>
      <c r="BC31" s="899"/>
      <c r="BD31" s="899"/>
      <c r="BE31" s="899"/>
      <c r="BF31" s="899"/>
      <c r="BG31" s="899"/>
      <c r="BH31" s="899"/>
      <c r="BI31" s="899"/>
      <c r="BJ31" s="899"/>
      <c r="BK31" s="900"/>
      <c r="BL31" s="872">
        <f>+T31+BA31</f>
        <v>0</v>
      </c>
      <c r="BM31" s="873"/>
      <c r="BN31" s="873"/>
      <c r="BO31" s="873"/>
      <c r="BP31" s="873"/>
      <c r="BQ31" s="873"/>
      <c r="BR31" s="873"/>
      <c r="BS31" s="873"/>
      <c r="BT31" s="873"/>
      <c r="BU31" s="873"/>
      <c r="BV31" s="874"/>
      <c r="BW31" s="915"/>
      <c r="BX31" s="916"/>
      <c r="BY31" s="916"/>
      <c r="BZ31" s="916"/>
      <c r="CA31" s="916"/>
      <c r="CB31" s="916"/>
      <c r="CC31" s="916"/>
      <c r="CD31" s="916"/>
      <c r="CE31" s="916"/>
      <c r="CF31" s="916"/>
      <c r="CG31" s="916"/>
      <c r="CH31" s="916"/>
      <c r="CI31" s="916"/>
      <c r="CJ31" s="916"/>
      <c r="CK31" s="916"/>
      <c r="CL31" s="916"/>
      <c r="CM31" s="916"/>
      <c r="CN31" s="916"/>
      <c r="CO31" s="916"/>
      <c r="CP31" s="916"/>
      <c r="CQ31" s="916"/>
      <c r="CR31" s="916"/>
      <c r="CS31" s="916"/>
      <c r="CT31" s="916"/>
      <c r="CU31" s="916"/>
      <c r="CV31" s="916"/>
      <c r="CW31" s="916"/>
      <c r="CX31" s="916"/>
      <c r="CY31" s="916"/>
      <c r="CZ31" s="916"/>
      <c r="DA31" s="916"/>
      <c r="DB31" s="916"/>
      <c r="DC31" s="916"/>
      <c r="DD31" s="916"/>
      <c r="DE31" s="916"/>
      <c r="DF31" s="916"/>
      <c r="DG31" s="916"/>
      <c r="DH31" s="916"/>
      <c r="DI31" s="916"/>
      <c r="DJ31" s="916"/>
      <c r="DK31" s="916"/>
      <c r="DL31" s="916"/>
      <c r="DM31" s="916"/>
      <c r="DN31" s="916"/>
      <c r="DO31" s="916"/>
      <c r="DP31" s="916"/>
      <c r="DQ31" s="916"/>
      <c r="DR31" s="916"/>
      <c r="DS31" s="916"/>
      <c r="DT31" s="916"/>
      <c r="DU31" s="916"/>
      <c r="DV31" s="917"/>
      <c r="DW31" s="211"/>
      <c r="DX31" s="25"/>
      <c r="DY31" s="21"/>
      <c r="DZ31" s="923" t="s">
        <v>654</v>
      </c>
      <c r="EA31" s="923"/>
      <c r="EB31" s="923"/>
      <c r="EC31" s="923"/>
      <c r="ED31" s="923"/>
      <c r="EE31" s="923"/>
      <c r="EF31" s="923"/>
      <c r="EG31" s="923"/>
      <c r="EH31" s="923"/>
      <c r="EI31" s="923"/>
      <c r="EJ31" s="923"/>
      <c r="EK31" s="923"/>
      <c r="EL31" s="923"/>
      <c r="EM31" s="923"/>
      <c r="EN31" s="923"/>
      <c r="EO31" s="923"/>
      <c r="EP31" s="923"/>
      <c r="EQ31" s="923"/>
      <c r="ER31" s="923"/>
      <c r="ES31" s="923"/>
      <c r="ET31" s="923"/>
      <c r="EU31" s="923"/>
      <c r="EV31" s="923"/>
      <c r="EW31" s="923"/>
      <c r="EX31" s="923"/>
      <c r="EY31" s="923"/>
      <c r="EZ31" s="939"/>
      <c r="FA31" s="873"/>
      <c r="FB31" s="873"/>
      <c r="FC31" s="873"/>
      <c r="FD31" s="873"/>
      <c r="FE31" s="873"/>
      <c r="FF31" s="873"/>
      <c r="FG31" s="873"/>
      <c r="FH31" s="873"/>
      <c r="FI31" s="873"/>
      <c r="FJ31" s="873"/>
      <c r="FK31" s="873"/>
      <c r="FL31" s="874"/>
    </row>
    <row r="32" spans="1:168" ht="6" customHeight="1">
      <c r="A32" s="22"/>
      <c r="B32" s="923"/>
      <c r="C32" s="923"/>
      <c r="D32" s="923"/>
      <c r="E32" s="923"/>
      <c r="F32" s="923"/>
      <c r="G32" s="923"/>
      <c r="H32" s="923"/>
      <c r="I32" s="923"/>
      <c r="J32" s="923"/>
      <c r="K32" s="923"/>
      <c r="L32" s="923"/>
      <c r="M32" s="923"/>
      <c r="N32" s="923"/>
      <c r="O32" s="923"/>
      <c r="P32" s="923"/>
      <c r="Q32" s="923"/>
      <c r="R32" s="923"/>
      <c r="S32" s="923"/>
      <c r="T32" s="875"/>
      <c r="U32" s="876"/>
      <c r="V32" s="876"/>
      <c r="W32" s="876"/>
      <c r="X32" s="876"/>
      <c r="Y32" s="876"/>
      <c r="Z32" s="876"/>
      <c r="AA32" s="876"/>
      <c r="AB32" s="876"/>
      <c r="AC32" s="876"/>
      <c r="AD32" s="877"/>
      <c r="AE32" s="897"/>
      <c r="AF32" s="876"/>
      <c r="AG32" s="876"/>
      <c r="AH32" s="876"/>
      <c r="AI32" s="876"/>
      <c r="AJ32" s="876"/>
      <c r="AK32" s="876"/>
      <c r="AL32" s="876"/>
      <c r="AM32" s="876"/>
      <c r="AN32" s="876"/>
      <c r="AO32" s="877"/>
      <c r="AP32" s="875"/>
      <c r="AQ32" s="876"/>
      <c r="AR32" s="876"/>
      <c r="AS32" s="876"/>
      <c r="AT32" s="876"/>
      <c r="AU32" s="876"/>
      <c r="AV32" s="876"/>
      <c r="AW32" s="876"/>
      <c r="AX32" s="876"/>
      <c r="AY32" s="876"/>
      <c r="AZ32" s="877"/>
      <c r="BA32" s="897"/>
      <c r="BB32" s="876"/>
      <c r="BC32" s="876"/>
      <c r="BD32" s="876"/>
      <c r="BE32" s="876"/>
      <c r="BF32" s="876"/>
      <c r="BG32" s="876"/>
      <c r="BH32" s="876"/>
      <c r="BI32" s="876"/>
      <c r="BJ32" s="876"/>
      <c r="BK32" s="877"/>
      <c r="BL32" s="875"/>
      <c r="BM32" s="876"/>
      <c r="BN32" s="876"/>
      <c r="BO32" s="876"/>
      <c r="BP32" s="876"/>
      <c r="BQ32" s="876"/>
      <c r="BR32" s="876"/>
      <c r="BS32" s="876"/>
      <c r="BT32" s="876"/>
      <c r="BU32" s="876"/>
      <c r="BV32" s="877"/>
      <c r="BW32" s="915"/>
      <c r="BX32" s="916"/>
      <c r="BY32" s="916"/>
      <c r="BZ32" s="916"/>
      <c r="CA32" s="916"/>
      <c r="CB32" s="916"/>
      <c r="CC32" s="916"/>
      <c r="CD32" s="916"/>
      <c r="CE32" s="916"/>
      <c r="CF32" s="916"/>
      <c r="CG32" s="916"/>
      <c r="CH32" s="916"/>
      <c r="CI32" s="916"/>
      <c r="CJ32" s="916"/>
      <c r="CK32" s="916"/>
      <c r="CL32" s="916"/>
      <c r="CM32" s="916"/>
      <c r="CN32" s="916"/>
      <c r="CO32" s="916"/>
      <c r="CP32" s="916"/>
      <c r="CQ32" s="916"/>
      <c r="CR32" s="916"/>
      <c r="CS32" s="916"/>
      <c r="CT32" s="916"/>
      <c r="CU32" s="916"/>
      <c r="CV32" s="916"/>
      <c r="CW32" s="916"/>
      <c r="CX32" s="916"/>
      <c r="CY32" s="916"/>
      <c r="CZ32" s="916"/>
      <c r="DA32" s="916"/>
      <c r="DB32" s="916"/>
      <c r="DC32" s="916"/>
      <c r="DD32" s="916"/>
      <c r="DE32" s="916"/>
      <c r="DF32" s="916"/>
      <c r="DG32" s="916"/>
      <c r="DH32" s="916"/>
      <c r="DI32" s="916"/>
      <c r="DJ32" s="916"/>
      <c r="DK32" s="916"/>
      <c r="DL32" s="916"/>
      <c r="DM32" s="916"/>
      <c r="DN32" s="916"/>
      <c r="DO32" s="916"/>
      <c r="DP32" s="916"/>
      <c r="DQ32" s="916"/>
      <c r="DR32" s="916"/>
      <c r="DS32" s="916"/>
      <c r="DT32" s="916"/>
      <c r="DU32" s="916"/>
      <c r="DV32" s="917"/>
      <c r="DW32" s="211"/>
      <c r="DX32" s="25"/>
      <c r="DY32" s="23"/>
      <c r="DZ32" s="923"/>
      <c r="EA32" s="923"/>
      <c r="EB32" s="923"/>
      <c r="EC32" s="923"/>
      <c r="ED32" s="923"/>
      <c r="EE32" s="923"/>
      <c r="EF32" s="923"/>
      <c r="EG32" s="923"/>
      <c r="EH32" s="923"/>
      <c r="EI32" s="923"/>
      <c r="EJ32" s="923"/>
      <c r="EK32" s="923"/>
      <c r="EL32" s="923"/>
      <c r="EM32" s="923"/>
      <c r="EN32" s="923"/>
      <c r="EO32" s="923"/>
      <c r="EP32" s="923"/>
      <c r="EQ32" s="923"/>
      <c r="ER32" s="923"/>
      <c r="ES32" s="923"/>
      <c r="ET32" s="923"/>
      <c r="EU32" s="923"/>
      <c r="EV32" s="923"/>
      <c r="EW32" s="923"/>
      <c r="EX32" s="923"/>
      <c r="EY32" s="923"/>
      <c r="EZ32" s="875"/>
      <c r="FA32" s="876"/>
      <c r="FB32" s="876"/>
      <c r="FC32" s="876"/>
      <c r="FD32" s="876"/>
      <c r="FE32" s="876"/>
      <c r="FF32" s="876"/>
      <c r="FG32" s="876"/>
      <c r="FH32" s="876"/>
      <c r="FI32" s="876"/>
      <c r="FJ32" s="876"/>
      <c r="FK32" s="876"/>
      <c r="FL32" s="877"/>
    </row>
    <row r="33" spans="1:168" ht="6" customHeight="1">
      <c r="A33" s="22"/>
      <c r="B33" s="923"/>
      <c r="C33" s="923"/>
      <c r="D33" s="923"/>
      <c r="E33" s="923"/>
      <c r="F33" s="923"/>
      <c r="G33" s="923"/>
      <c r="H33" s="923"/>
      <c r="I33" s="923"/>
      <c r="J33" s="923"/>
      <c r="K33" s="923"/>
      <c r="L33" s="923"/>
      <c r="M33" s="923"/>
      <c r="N33" s="923"/>
      <c r="O33" s="923"/>
      <c r="P33" s="923"/>
      <c r="Q33" s="923"/>
      <c r="R33" s="923"/>
      <c r="S33" s="923"/>
      <c r="T33" s="872"/>
      <c r="U33" s="873"/>
      <c r="V33" s="873"/>
      <c r="W33" s="873"/>
      <c r="X33" s="873"/>
      <c r="Y33" s="873"/>
      <c r="Z33" s="873"/>
      <c r="AA33" s="873"/>
      <c r="AB33" s="873"/>
      <c r="AC33" s="873"/>
      <c r="AD33" s="874"/>
      <c r="AE33" s="914"/>
      <c r="AF33" s="873"/>
      <c r="AG33" s="873"/>
      <c r="AH33" s="873"/>
      <c r="AI33" s="873"/>
      <c r="AJ33" s="873"/>
      <c r="AK33" s="873"/>
      <c r="AL33" s="873"/>
      <c r="AM33" s="873"/>
      <c r="AN33" s="873"/>
      <c r="AO33" s="874"/>
      <c r="AP33" s="872">
        <f>+T33+AE33</f>
        <v>0</v>
      </c>
      <c r="AQ33" s="873"/>
      <c r="AR33" s="873"/>
      <c r="AS33" s="873"/>
      <c r="AT33" s="873"/>
      <c r="AU33" s="873"/>
      <c r="AV33" s="873"/>
      <c r="AW33" s="873"/>
      <c r="AX33" s="873"/>
      <c r="AY33" s="873"/>
      <c r="AZ33" s="874"/>
      <c r="BA33" s="905">
        <f>AE33</f>
        <v>0</v>
      </c>
      <c r="BB33" s="899"/>
      <c r="BC33" s="899"/>
      <c r="BD33" s="899"/>
      <c r="BE33" s="899"/>
      <c r="BF33" s="899"/>
      <c r="BG33" s="899"/>
      <c r="BH33" s="899"/>
      <c r="BI33" s="899"/>
      <c r="BJ33" s="899"/>
      <c r="BK33" s="900"/>
      <c r="BL33" s="872">
        <f>+T33+BA33</f>
        <v>0</v>
      </c>
      <c r="BM33" s="873"/>
      <c r="BN33" s="873"/>
      <c r="BO33" s="873"/>
      <c r="BP33" s="873"/>
      <c r="BQ33" s="873"/>
      <c r="BR33" s="873"/>
      <c r="BS33" s="873"/>
      <c r="BT33" s="873"/>
      <c r="BU33" s="873"/>
      <c r="BV33" s="874"/>
      <c r="BW33" s="915"/>
      <c r="BX33" s="916"/>
      <c r="BY33" s="916"/>
      <c r="BZ33" s="916"/>
      <c r="CA33" s="916"/>
      <c r="CB33" s="916"/>
      <c r="CC33" s="916"/>
      <c r="CD33" s="916"/>
      <c r="CE33" s="916"/>
      <c r="CF33" s="916"/>
      <c r="CG33" s="916"/>
      <c r="CH33" s="916"/>
      <c r="CI33" s="916"/>
      <c r="CJ33" s="916"/>
      <c r="CK33" s="916"/>
      <c r="CL33" s="916"/>
      <c r="CM33" s="916"/>
      <c r="CN33" s="916"/>
      <c r="CO33" s="916"/>
      <c r="CP33" s="916"/>
      <c r="CQ33" s="916"/>
      <c r="CR33" s="916"/>
      <c r="CS33" s="916"/>
      <c r="CT33" s="916"/>
      <c r="CU33" s="916"/>
      <c r="CV33" s="916"/>
      <c r="CW33" s="916"/>
      <c r="CX33" s="916"/>
      <c r="CY33" s="916"/>
      <c r="CZ33" s="916"/>
      <c r="DA33" s="916"/>
      <c r="DB33" s="916"/>
      <c r="DC33" s="916"/>
      <c r="DD33" s="916"/>
      <c r="DE33" s="916"/>
      <c r="DF33" s="916"/>
      <c r="DG33" s="916"/>
      <c r="DH33" s="916"/>
      <c r="DI33" s="916"/>
      <c r="DJ33" s="916"/>
      <c r="DK33" s="916"/>
      <c r="DL33" s="916"/>
      <c r="DM33" s="916"/>
      <c r="DN33" s="916"/>
      <c r="DO33" s="916"/>
      <c r="DP33" s="916"/>
      <c r="DQ33" s="916"/>
      <c r="DR33" s="916"/>
      <c r="DS33" s="916"/>
      <c r="DT33" s="916"/>
      <c r="DU33" s="916"/>
      <c r="DV33" s="917"/>
      <c r="DW33" s="211"/>
      <c r="DX33" s="25"/>
      <c r="DY33" s="23"/>
      <c r="DZ33" s="923" t="s">
        <v>655</v>
      </c>
      <c r="EA33" s="923"/>
      <c r="EB33" s="923"/>
      <c r="EC33" s="923"/>
      <c r="ED33" s="923"/>
      <c r="EE33" s="923"/>
      <c r="EF33" s="923"/>
      <c r="EG33" s="923"/>
      <c r="EH33" s="923"/>
      <c r="EI33" s="923"/>
      <c r="EJ33" s="923"/>
      <c r="EK33" s="923"/>
      <c r="EL33" s="923"/>
      <c r="EM33" s="923"/>
      <c r="EN33" s="923"/>
      <c r="EO33" s="923"/>
      <c r="EP33" s="923"/>
      <c r="EQ33" s="923"/>
      <c r="ER33" s="923"/>
      <c r="ES33" s="923"/>
      <c r="ET33" s="923"/>
      <c r="EU33" s="923"/>
      <c r="EV33" s="923"/>
      <c r="EW33" s="923"/>
      <c r="EX33" s="923"/>
      <c r="EY33" s="923"/>
      <c r="EZ33" s="939">
        <f>-'Unrealised loss working'!J12</f>
        <v>0</v>
      </c>
      <c r="FA33" s="873"/>
      <c r="FB33" s="873"/>
      <c r="FC33" s="873"/>
      <c r="FD33" s="873"/>
      <c r="FE33" s="873"/>
      <c r="FF33" s="873"/>
      <c r="FG33" s="873"/>
      <c r="FH33" s="873"/>
      <c r="FI33" s="873"/>
      <c r="FJ33" s="873"/>
      <c r="FK33" s="873"/>
      <c r="FL33" s="874"/>
    </row>
    <row r="34" spans="1:168" ht="6" customHeight="1">
      <c r="A34" s="22"/>
      <c r="B34" s="923"/>
      <c r="C34" s="923"/>
      <c r="D34" s="923"/>
      <c r="E34" s="923"/>
      <c r="F34" s="923"/>
      <c r="G34" s="923"/>
      <c r="H34" s="923"/>
      <c r="I34" s="923"/>
      <c r="J34" s="923"/>
      <c r="K34" s="923"/>
      <c r="L34" s="923"/>
      <c r="M34" s="923"/>
      <c r="N34" s="923"/>
      <c r="O34" s="923"/>
      <c r="P34" s="923"/>
      <c r="Q34" s="923"/>
      <c r="R34" s="923"/>
      <c r="S34" s="923"/>
      <c r="T34" s="875"/>
      <c r="U34" s="876"/>
      <c r="V34" s="876"/>
      <c r="W34" s="876"/>
      <c r="X34" s="876"/>
      <c r="Y34" s="876"/>
      <c r="Z34" s="876"/>
      <c r="AA34" s="876"/>
      <c r="AB34" s="876"/>
      <c r="AC34" s="876"/>
      <c r="AD34" s="877"/>
      <c r="AE34" s="897"/>
      <c r="AF34" s="876"/>
      <c r="AG34" s="876"/>
      <c r="AH34" s="876"/>
      <c r="AI34" s="876"/>
      <c r="AJ34" s="876"/>
      <c r="AK34" s="876"/>
      <c r="AL34" s="876"/>
      <c r="AM34" s="876"/>
      <c r="AN34" s="876"/>
      <c r="AO34" s="877"/>
      <c r="AP34" s="875"/>
      <c r="AQ34" s="876"/>
      <c r="AR34" s="876"/>
      <c r="AS34" s="876"/>
      <c r="AT34" s="876"/>
      <c r="AU34" s="876"/>
      <c r="AV34" s="876"/>
      <c r="AW34" s="876"/>
      <c r="AX34" s="876"/>
      <c r="AY34" s="876"/>
      <c r="AZ34" s="877"/>
      <c r="BA34" s="897"/>
      <c r="BB34" s="876"/>
      <c r="BC34" s="876"/>
      <c r="BD34" s="876"/>
      <c r="BE34" s="876"/>
      <c r="BF34" s="876"/>
      <c r="BG34" s="876"/>
      <c r="BH34" s="876"/>
      <c r="BI34" s="876"/>
      <c r="BJ34" s="876"/>
      <c r="BK34" s="877"/>
      <c r="BL34" s="875"/>
      <c r="BM34" s="876"/>
      <c r="BN34" s="876"/>
      <c r="BO34" s="876"/>
      <c r="BP34" s="876"/>
      <c r="BQ34" s="876"/>
      <c r="BR34" s="876"/>
      <c r="BS34" s="876"/>
      <c r="BT34" s="876"/>
      <c r="BU34" s="876"/>
      <c r="BV34" s="877"/>
      <c r="BW34" s="915"/>
      <c r="BX34" s="916"/>
      <c r="BY34" s="916"/>
      <c r="BZ34" s="916"/>
      <c r="CA34" s="916"/>
      <c r="CB34" s="916"/>
      <c r="CC34" s="916"/>
      <c r="CD34" s="916"/>
      <c r="CE34" s="916"/>
      <c r="CF34" s="916"/>
      <c r="CG34" s="916"/>
      <c r="CH34" s="916"/>
      <c r="CI34" s="916"/>
      <c r="CJ34" s="916"/>
      <c r="CK34" s="916"/>
      <c r="CL34" s="916"/>
      <c r="CM34" s="916"/>
      <c r="CN34" s="916"/>
      <c r="CO34" s="916"/>
      <c r="CP34" s="916"/>
      <c r="CQ34" s="916"/>
      <c r="CR34" s="916"/>
      <c r="CS34" s="916"/>
      <c r="CT34" s="916"/>
      <c r="CU34" s="916"/>
      <c r="CV34" s="916"/>
      <c r="CW34" s="916"/>
      <c r="CX34" s="916"/>
      <c r="CY34" s="916"/>
      <c r="CZ34" s="916"/>
      <c r="DA34" s="916"/>
      <c r="DB34" s="916"/>
      <c r="DC34" s="916"/>
      <c r="DD34" s="916"/>
      <c r="DE34" s="916"/>
      <c r="DF34" s="916"/>
      <c r="DG34" s="916"/>
      <c r="DH34" s="916"/>
      <c r="DI34" s="916"/>
      <c r="DJ34" s="916"/>
      <c r="DK34" s="916"/>
      <c r="DL34" s="916"/>
      <c r="DM34" s="916"/>
      <c r="DN34" s="916"/>
      <c r="DO34" s="916"/>
      <c r="DP34" s="916"/>
      <c r="DQ34" s="916"/>
      <c r="DR34" s="916"/>
      <c r="DS34" s="916"/>
      <c r="DT34" s="916"/>
      <c r="DU34" s="916"/>
      <c r="DV34" s="917"/>
      <c r="DW34" s="211"/>
      <c r="DX34" s="25"/>
      <c r="DY34" s="170"/>
      <c r="DZ34" s="923"/>
      <c r="EA34" s="923"/>
      <c r="EB34" s="923"/>
      <c r="EC34" s="923"/>
      <c r="ED34" s="923"/>
      <c r="EE34" s="923"/>
      <c r="EF34" s="923"/>
      <c r="EG34" s="923"/>
      <c r="EH34" s="923"/>
      <c r="EI34" s="923"/>
      <c r="EJ34" s="923"/>
      <c r="EK34" s="923"/>
      <c r="EL34" s="923"/>
      <c r="EM34" s="923"/>
      <c r="EN34" s="923"/>
      <c r="EO34" s="923"/>
      <c r="EP34" s="923"/>
      <c r="EQ34" s="923"/>
      <c r="ER34" s="923"/>
      <c r="ES34" s="923"/>
      <c r="ET34" s="923"/>
      <c r="EU34" s="923"/>
      <c r="EV34" s="923"/>
      <c r="EW34" s="923"/>
      <c r="EX34" s="923"/>
      <c r="EY34" s="923"/>
      <c r="EZ34" s="875"/>
      <c r="FA34" s="876"/>
      <c r="FB34" s="876"/>
      <c r="FC34" s="876"/>
      <c r="FD34" s="876"/>
      <c r="FE34" s="876"/>
      <c r="FF34" s="876"/>
      <c r="FG34" s="876"/>
      <c r="FH34" s="876"/>
      <c r="FI34" s="876"/>
      <c r="FJ34" s="876"/>
      <c r="FK34" s="876"/>
      <c r="FL34" s="877"/>
    </row>
    <row r="35" spans="1:168" ht="6" customHeight="1">
      <c r="A35" s="22"/>
      <c r="B35" s="923"/>
      <c r="C35" s="923"/>
      <c r="D35" s="923"/>
      <c r="E35" s="923"/>
      <c r="F35" s="923"/>
      <c r="G35" s="923"/>
      <c r="H35" s="923"/>
      <c r="I35" s="923"/>
      <c r="J35" s="923"/>
      <c r="K35" s="923"/>
      <c r="L35" s="923"/>
      <c r="M35" s="923"/>
      <c r="N35" s="923"/>
      <c r="O35" s="923"/>
      <c r="P35" s="923"/>
      <c r="Q35" s="923"/>
      <c r="R35" s="923"/>
      <c r="S35" s="923"/>
      <c r="T35" s="872"/>
      <c r="U35" s="873"/>
      <c r="V35" s="873"/>
      <c r="W35" s="873"/>
      <c r="X35" s="873"/>
      <c r="Y35" s="873"/>
      <c r="Z35" s="873"/>
      <c r="AA35" s="873"/>
      <c r="AB35" s="873"/>
      <c r="AC35" s="873"/>
      <c r="AD35" s="874"/>
      <c r="AE35" s="914"/>
      <c r="AF35" s="873"/>
      <c r="AG35" s="873"/>
      <c r="AH35" s="873"/>
      <c r="AI35" s="873"/>
      <c r="AJ35" s="873"/>
      <c r="AK35" s="873"/>
      <c r="AL35" s="873"/>
      <c r="AM35" s="873"/>
      <c r="AN35" s="873"/>
      <c r="AO35" s="874"/>
      <c r="AP35" s="872">
        <f>+T35+AE35</f>
        <v>0</v>
      </c>
      <c r="AQ35" s="873"/>
      <c r="AR35" s="873"/>
      <c r="AS35" s="873"/>
      <c r="AT35" s="873"/>
      <c r="AU35" s="873"/>
      <c r="AV35" s="873"/>
      <c r="AW35" s="873"/>
      <c r="AX35" s="873"/>
      <c r="AY35" s="873"/>
      <c r="AZ35" s="874"/>
      <c r="BA35" s="905">
        <f>AE35</f>
        <v>0</v>
      </c>
      <c r="BB35" s="899"/>
      <c r="BC35" s="899"/>
      <c r="BD35" s="899"/>
      <c r="BE35" s="899"/>
      <c r="BF35" s="899"/>
      <c r="BG35" s="899"/>
      <c r="BH35" s="899"/>
      <c r="BI35" s="899"/>
      <c r="BJ35" s="899"/>
      <c r="BK35" s="900"/>
      <c r="BL35" s="872">
        <f>+T35+BA35</f>
        <v>0</v>
      </c>
      <c r="BM35" s="873"/>
      <c r="BN35" s="873"/>
      <c r="BO35" s="873"/>
      <c r="BP35" s="873"/>
      <c r="BQ35" s="873"/>
      <c r="BR35" s="873"/>
      <c r="BS35" s="873"/>
      <c r="BT35" s="873"/>
      <c r="BU35" s="873"/>
      <c r="BV35" s="874"/>
      <c r="BW35" s="915"/>
      <c r="BX35" s="916"/>
      <c r="BY35" s="916"/>
      <c r="BZ35" s="916"/>
      <c r="CA35" s="916"/>
      <c r="CB35" s="916"/>
      <c r="CC35" s="916"/>
      <c r="CD35" s="916"/>
      <c r="CE35" s="916"/>
      <c r="CF35" s="916"/>
      <c r="CG35" s="916"/>
      <c r="CH35" s="916"/>
      <c r="CI35" s="916"/>
      <c r="CJ35" s="916"/>
      <c r="CK35" s="916"/>
      <c r="CL35" s="916"/>
      <c r="CM35" s="916"/>
      <c r="CN35" s="916"/>
      <c r="CO35" s="916"/>
      <c r="CP35" s="916"/>
      <c r="CQ35" s="916"/>
      <c r="CR35" s="916"/>
      <c r="CS35" s="916"/>
      <c r="CT35" s="916"/>
      <c r="CU35" s="916"/>
      <c r="CV35" s="916"/>
      <c r="CW35" s="916"/>
      <c r="CX35" s="916"/>
      <c r="CY35" s="916"/>
      <c r="CZ35" s="916"/>
      <c r="DA35" s="916"/>
      <c r="DB35" s="916"/>
      <c r="DC35" s="916"/>
      <c r="DD35" s="916"/>
      <c r="DE35" s="916"/>
      <c r="DF35" s="916"/>
      <c r="DG35" s="916"/>
      <c r="DH35" s="916"/>
      <c r="DI35" s="916"/>
      <c r="DJ35" s="916"/>
      <c r="DK35" s="916"/>
      <c r="DL35" s="916"/>
      <c r="DM35" s="916"/>
      <c r="DN35" s="916"/>
      <c r="DO35" s="916"/>
      <c r="DP35" s="916"/>
      <c r="DQ35" s="916"/>
      <c r="DR35" s="916"/>
      <c r="DS35" s="916"/>
      <c r="DT35" s="916"/>
      <c r="DU35" s="916"/>
      <c r="DV35" s="917"/>
      <c r="DW35" s="211"/>
      <c r="DX35" s="25"/>
      <c r="DY35" s="923" t="s">
        <v>656</v>
      </c>
      <c r="DZ35" s="923"/>
      <c r="EA35" s="923"/>
      <c r="EB35" s="923"/>
      <c r="EC35" s="923"/>
      <c r="ED35" s="923"/>
      <c r="EE35" s="923"/>
      <c r="EF35" s="923"/>
      <c r="EG35" s="923"/>
      <c r="EH35" s="923"/>
      <c r="EI35" s="923"/>
      <c r="EJ35" s="923"/>
      <c r="EK35" s="923"/>
      <c r="EL35" s="923"/>
      <c r="EM35" s="923"/>
      <c r="EN35" s="923"/>
      <c r="EO35" s="923"/>
      <c r="EP35" s="923"/>
      <c r="EQ35" s="923"/>
      <c r="ER35" s="923"/>
      <c r="ES35" s="923"/>
      <c r="ET35" s="923"/>
      <c r="EU35" s="923"/>
      <c r="EV35" s="923"/>
      <c r="EW35" s="923"/>
      <c r="EX35" s="923"/>
      <c r="EY35" s="923"/>
      <c r="EZ35" s="935" t="s">
        <v>396</v>
      </c>
      <c r="FA35" s="874"/>
      <c r="FB35" s="934">
        <f>SUM(EZ31:FL34)</f>
        <v>0</v>
      </c>
      <c r="FC35" s="873"/>
      <c r="FD35" s="873"/>
      <c r="FE35" s="873"/>
      <c r="FF35" s="873"/>
      <c r="FG35" s="873"/>
      <c r="FH35" s="873"/>
      <c r="FI35" s="873"/>
      <c r="FJ35" s="873"/>
      <c r="FK35" s="873"/>
      <c r="FL35" s="874"/>
    </row>
    <row r="36" spans="1:168" ht="6" customHeight="1">
      <c r="A36" s="22"/>
      <c r="B36" s="923"/>
      <c r="C36" s="923"/>
      <c r="D36" s="923"/>
      <c r="E36" s="923"/>
      <c r="F36" s="923"/>
      <c r="G36" s="923"/>
      <c r="H36" s="923"/>
      <c r="I36" s="923"/>
      <c r="J36" s="923"/>
      <c r="K36" s="923"/>
      <c r="L36" s="923"/>
      <c r="M36" s="923"/>
      <c r="N36" s="923"/>
      <c r="O36" s="923"/>
      <c r="P36" s="923"/>
      <c r="Q36" s="923"/>
      <c r="R36" s="923"/>
      <c r="S36" s="923"/>
      <c r="T36" s="875"/>
      <c r="U36" s="876"/>
      <c r="V36" s="876"/>
      <c r="W36" s="876"/>
      <c r="X36" s="876"/>
      <c r="Y36" s="876"/>
      <c r="Z36" s="876"/>
      <c r="AA36" s="876"/>
      <c r="AB36" s="876"/>
      <c r="AC36" s="876"/>
      <c r="AD36" s="877"/>
      <c r="AE36" s="897"/>
      <c r="AF36" s="876"/>
      <c r="AG36" s="876"/>
      <c r="AH36" s="876"/>
      <c r="AI36" s="876"/>
      <c r="AJ36" s="876"/>
      <c r="AK36" s="876"/>
      <c r="AL36" s="876"/>
      <c r="AM36" s="876"/>
      <c r="AN36" s="876"/>
      <c r="AO36" s="877"/>
      <c r="AP36" s="875"/>
      <c r="AQ36" s="876"/>
      <c r="AR36" s="876"/>
      <c r="AS36" s="876"/>
      <c r="AT36" s="876"/>
      <c r="AU36" s="876"/>
      <c r="AV36" s="876"/>
      <c r="AW36" s="876"/>
      <c r="AX36" s="876"/>
      <c r="AY36" s="876"/>
      <c r="AZ36" s="877"/>
      <c r="BA36" s="897"/>
      <c r="BB36" s="876"/>
      <c r="BC36" s="876"/>
      <c r="BD36" s="876"/>
      <c r="BE36" s="876"/>
      <c r="BF36" s="876"/>
      <c r="BG36" s="876"/>
      <c r="BH36" s="876"/>
      <c r="BI36" s="876"/>
      <c r="BJ36" s="876"/>
      <c r="BK36" s="877"/>
      <c r="BL36" s="875"/>
      <c r="BM36" s="876"/>
      <c r="BN36" s="876"/>
      <c r="BO36" s="876"/>
      <c r="BP36" s="876"/>
      <c r="BQ36" s="876"/>
      <c r="BR36" s="876"/>
      <c r="BS36" s="876"/>
      <c r="BT36" s="876"/>
      <c r="BU36" s="876"/>
      <c r="BV36" s="877"/>
      <c r="BW36" s="915"/>
      <c r="BX36" s="916"/>
      <c r="BY36" s="916"/>
      <c r="BZ36" s="916"/>
      <c r="CA36" s="916"/>
      <c r="CB36" s="916"/>
      <c r="CC36" s="916"/>
      <c r="CD36" s="916"/>
      <c r="CE36" s="916"/>
      <c r="CF36" s="916"/>
      <c r="CG36" s="916"/>
      <c r="CH36" s="916"/>
      <c r="CI36" s="916"/>
      <c r="CJ36" s="916"/>
      <c r="CK36" s="916"/>
      <c r="CL36" s="916"/>
      <c r="CM36" s="916"/>
      <c r="CN36" s="916"/>
      <c r="CO36" s="916"/>
      <c r="CP36" s="916"/>
      <c r="CQ36" s="916"/>
      <c r="CR36" s="916"/>
      <c r="CS36" s="916"/>
      <c r="CT36" s="916"/>
      <c r="CU36" s="916"/>
      <c r="CV36" s="916"/>
      <c r="CW36" s="916"/>
      <c r="CX36" s="916"/>
      <c r="CY36" s="916"/>
      <c r="CZ36" s="916"/>
      <c r="DA36" s="916"/>
      <c r="DB36" s="916"/>
      <c r="DC36" s="916"/>
      <c r="DD36" s="916"/>
      <c r="DE36" s="916"/>
      <c r="DF36" s="916"/>
      <c r="DG36" s="916"/>
      <c r="DH36" s="916"/>
      <c r="DI36" s="916"/>
      <c r="DJ36" s="916"/>
      <c r="DK36" s="916"/>
      <c r="DL36" s="916"/>
      <c r="DM36" s="916"/>
      <c r="DN36" s="916"/>
      <c r="DO36" s="916"/>
      <c r="DP36" s="916"/>
      <c r="DQ36" s="916"/>
      <c r="DR36" s="916"/>
      <c r="DS36" s="916"/>
      <c r="DT36" s="916"/>
      <c r="DU36" s="916"/>
      <c r="DV36" s="917"/>
      <c r="DW36" s="211"/>
      <c r="DX36" s="25"/>
      <c r="DY36" s="923"/>
      <c r="DZ36" s="923"/>
      <c r="EA36" s="923"/>
      <c r="EB36" s="923"/>
      <c r="EC36" s="923"/>
      <c r="ED36" s="923"/>
      <c r="EE36" s="923"/>
      <c r="EF36" s="923"/>
      <c r="EG36" s="923"/>
      <c r="EH36" s="923"/>
      <c r="EI36" s="923"/>
      <c r="EJ36" s="923"/>
      <c r="EK36" s="923"/>
      <c r="EL36" s="923"/>
      <c r="EM36" s="923"/>
      <c r="EN36" s="923"/>
      <c r="EO36" s="923"/>
      <c r="EP36" s="923"/>
      <c r="EQ36" s="923"/>
      <c r="ER36" s="923"/>
      <c r="ES36" s="923"/>
      <c r="ET36" s="923"/>
      <c r="EU36" s="923"/>
      <c r="EV36" s="923"/>
      <c r="EW36" s="923"/>
      <c r="EX36" s="923"/>
      <c r="EY36" s="923"/>
      <c r="EZ36" s="875"/>
      <c r="FA36" s="877"/>
      <c r="FB36" s="876"/>
      <c r="FC36" s="876"/>
      <c r="FD36" s="876"/>
      <c r="FE36" s="876"/>
      <c r="FF36" s="876"/>
      <c r="FG36" s="876"/>
      <c r="FH36" s="876"/>
      <c r="FI36" s="876"/>
      <c r="FJ36" s="876"/>
      <c r="FK36" s="876"/>
      <c r="FL36" s="877"/>
    </row>
    <row r="37" spans="1:168" ht="6" customHeight="1">
      <c r="A37" s="22"/>
      <c r="B37" s="923"/>
      <c r="C37" s="923"/>
      <c r="D37" s="923"/>
      <c r="E37" s="923"/>
      <c r="F37" s="923"/>
      <c r="G37" s="923"/>
      <c r="H37" s="923"/>
      <c r="I37" s="923"/>
      <c r="J37" s="923"/>
      <c r="K37" s="923"/>
      <c r="L37" s="923"/>
      <c r="M37" s="923"/>
      <c r="N37" s="923"/>
      <c r="O37" s="923"/>
      <c r="P37" s="923"/>
      <c r="Q37" s="923"/>
      <c r="R37" s="923"/>
      <c r="S37" s="923"/>
      <c r="T37" s="872"/>
      <c r="U37" s="873"/>
      <c r="V37" s="873"/>
      <c r="W37" s="873"/>
      <c r="X37" s="873"/>
      <c r="Y37" s="873"/>
      <c r="Z37" s="873"/>
      <c r="AA37" s="873"/>
      <c r="AB37" s="873"/>
      <c r="AC37" s="873"/>
      <c r="AD37" s="874"/>
      <c r="AE37" s="914"/>
      <c r="AF37" s="873"/>
      <c r="AG37" s="873"/>
      <c r="AH37" s="873"/>
      <c r="AI37" s="873"/>
      <c r="AJ37" s="873"/>
      <c r="AK37" s="873"/>
      <c r="AL37" s="873"/>
      <c r="AM37" s="873"/>
      <c r="AN37" s="873"/>
      <c r="AO37" s="874"/>
      <c r="AP37" s="872">
        <f>+T37+AE37</f>
        <v>0</v>
      </c>
      <c r="AQ37" s="873"/>
      <c r="AR37" s="873"/>
      <c r="AS37" s="873"/>
      <c r="AT37" s="873"/>
      <c r="AU37" s="873"/>
      <c r="AV37" s="873"/>
      <c r="AW37" s="873"/>
      <c r="AX37" s="873"/>
      <c r="AY37" s="873"/>
      <c r="AZ37" s="874"/>
      <c r="BA37" s="905">
        <f>AE37</f>
        <v>0</v>
      </c>
      <c r="BB37" s="899"/>
      <c r="BC37" s="899"/>
      <c r="BD37" s="899"/>
      <c r="BE37" s="899"/>
      <c r="BF37" s="899"/>
      <c r="BG37" s="899"/>
      <c r="BH37" s="899"/>
      <c r="BI37" s="899"/>
      <c r="BJ37" s="899"/>
      <c r="BK37" s="900"/>
      <c r="BL37" s="872">
        <f>+T37+BA37</f>
        <v>0</v>
      </c>
      <c r="BM37" s="873"/>
      <c r="BN37" s="873"/>
      <c r="BO37" s="873"/>
      <c r="BP37" s="873"/>
      <c r="BQ37" s="873"/>
      <c r="BR37" s="873"/>
      <c r="BS37" s="873"/>
      <c r="BT37" s="873"/>
      <c r="BU37" s="873"/>
      <c r="BV37" s="874"/>
      <c r="BW37" s="915"/>
      <c r="BX37" s="916"/>
      <c r="BY37" s="916"/>
      <c r="BZ37" s="916"/>
      <c r="CA37" s="916"/>
      <c r="CB37" s="916"/>
      <c r="CC37" s="916"/>
      <c r="CD37" s="916"/>
      <c r="CE37" s="916"/>
      <c r="CF37" s="916"/>
      <c r="CG37" s="916"/>
      <c r="CH37" s="916"/>
      <c r="CI37" s="916"/>
      <c r="CJ37" s="916"/>
      <c r="CK37" s="916"/>
      <c r="CL37" s="916"/>
      <c r="CM37" s="916"/>
      <c r="CN37" s="916"/>
      <c r="CO37" s="916"/>
      <c r="CP37" s="916"/>
      <c r="CQ37" s="916"/>
      <c r="CR37" s="916"/>
      <c r="CS37" s="916"/>
      <c r="CT37" s="916"/>
      <c r="CU37" s="916"/>
      <c r="CV37" s="916"/>
      <c r="CW37" s="916"/>
      <c r="CX37" s="916"/>
      <c r="CY37" s="916"/>
      <c r="CZ37" s="916"/>
      <c r="DA37" s="916"/>
      <c r="DB37" s="916"/>
      <c r="DC37" s="916"/>
      <c r="DD37" s="916"/>
      <c r="DE37" s="916"/>
      <c r="DF37" s="916"/>
      <c r="DG37" s="916"/>
      <c r="DH37" s="916"/>
      <c r="DI37" s="916"/>
      <c r="DJ37" s="916"/>
      <c r="DK37" s="916"/>
      <c r="DL37" s="916"/>
      <c r="DM37" s="916"/>
      <c r="DN37" s="916"/>
      <c r="DO37" s="916"/>
      <c r="DP37" s="916"/>
      <c r="DQ37" s="916"/>
      <c r="DR37" s="916"/>
      <c r="DS37" s="916"/>
      <c r="DT37" s="916"/>
      <c r="DU37" s="916"/>
      <c r="DV37" s="917"/>
      <c r="DW37" s="211"/>
      <c r="EB37" s="65"/>
      <c r="EC37" s="65"/>
      <c r="ED37" s="65"/>
      <c r="EE37" s="65"/>
      <c r="EF37" s="65"/>
      <c r="EG37" s="65"/>
      <c r="EH37" s="65"/>
      <c r="EI37" s="65"/>
      <c r="EJ37" s="65"/>
      <c r="EK37" s="65"/>
      <c r="EL37" s="65"/>
      <c r="EM37" s="65"/>
      <c r="EN37" s="65"/>
      <c r="EO37" s="65"/>
      <c r="EP37" s="65"/>
      <c r="EQ37" s="65"/>
      <c r="ER37" s="65"/>
      <c r="ES37" s="65"/>
      <c r="ET37" s="65"/>
      <c r="EU37" s="65"/>
      <c r="EX37" s="263"/>
      <c r="EZ37" s="213"/>
      <c r="FA37" s="213"/>
      <c r="FB37" s="213"/>
      <c r="FC37" s="213"/>
      <c r="FD37" s="213"/>
      <c r="FE37" s="213"/>
      <c r="FF37" s="213"/>
      <c r="FG37" s="213"/>
      <c r="FH37" s="213"/>
      <c r="FI37" s="213"/>
      <c r="FJ37" s="213"/>
      <c r="FK37" s="213"/>
      <c r="FL37" s="213"/>
    </row>
    <row r="38" spans="1:168" ht="6" customHeight="1">
      <c r="A38" s="26"/>
      <c r="B38" s="923"/>
      <c r="C38" s="923"/>
      <c r="D38" s="923"/>
      <c r="E38" s="923"/>
      <c r="F38" s="923"/>
      <c r="G38" s="923"/>
      <c r="H38" s="923"/>
      <c r="I38" s="923"/>
      <c r="J38" s="923"/>
      <c r="K38" s="923"/>
      <c r="L38" s="923"/>
      <c r="M38" s="923"/>
      <c r="N38" s="923"/>
      <c r="O38" s="923"/>
      <c r="P38" s="923"/>
      <c r="Q38" s="923"/>
      <c r="R38" s="923"/>
      <c r="S38" s="923"/>
      <c r="T38" s="875"/>
      <c r="U38" s="876"/>
      <c r="V38" s="876"/>
      <c r="W38" s="876"/>
      <c r="X38" s="876"/>
      <c r="Y38" s="876"/>
      <c r="Z38" s="876"/>
      <c r="AA38" s="876"/>
      <c r="AB38" s="876"/>
      <c r="AC38" s="876"/>
      <c r="AD38" s="877"/>
      <c r="AE38" s="897"/>
      <c r="AF38" s="876"/>
      <c r="AG38" s="876"/>
      <c r="AH38" s="876"/>
      <c r="AI38" s="876"/>
      <c r="AJ38" s="876"/>
      <c r="AK38" s="876"/>
      <c r="AL38" s="876"/>
      <c r="AM38" s="876"/>
      <c r="AN38" s="876"/>
      <c r="AO38" s="877"/>
      <c r="AP38" s="875"/>
      <c r="AQ38" s="876"/>
      <c r="AR38" s="876"/>
      <c r="AS38" s="876"/>
      <c r="AT38" s="876"/>
      <c r="AU38" s="876"/>
      <c r="AV38" s="876"/>
      <c r="AW38" s="876"/>
      <c r="AX38" s="876"/>
      <c r="AY38" s="876"/>
      <c r="AZ38" s="877"/>
      <c r="BA38" s="897"/>
      <c r="BB38" s="876"/>
      <c r="BC38" s="876"/>
      <c r="BD38" s="876"/>
      <c r="BE38" s="876"/>
      <c r="BF38" s="876"/>
      <c r="BG38" s="876"/>
      <c r="BH38" s="876"/>
      <c r="BI38" s="876"/>
      <c r="BJ38" s="876"/>
      <c r="BK38" s="877"/>
      <c r="BL38" s="875"/>
      <c r="BM38" s="876"/>
      <c r="BN38" s="876"/>
      <c r="BO38" s="876"/>
      <c r="BP38" s="876"/>
      <c r="BQ38" s="876"/>
      <c r="BR38" s="876"/>
      <c r="BS38" s="876"/>
      <c r="BT38" s="876"/>
      <c r="BU38" s="876"/>
      <c r="BV38" s="877"/>
      <c r="BW38" s="915"/>
      <c r="BX38" s="916"/>
      <c r="BY38" s="916"/>
      <c r="BZ38" s="916"/>
      <c r="CA38" s="916"/>
      <c r="CB38" s="916"/>
      <c r="CC38" s="916"/>
      <c r="CD38" s="916"/>
      <c r="CE38" s="916"/>
      <c r="CF38" s="916"/>
      <c r="CG38" s="916"/>
      <c r="CH38" s="916"/>
      <c r="CI38" s="916"/>
      <c r="CJ38" s="916"/>
      <c r="CK38" s="916"/>
      <c r="CL38" s="916"/>
      <c r="CM38" s="916"/>
      <c r="CN38" s="916"/>
      <c r="CO38" s="916"/>
      <c r="CP38" s="916"/>
      <c r="CQ38" s="916"/>
      <c r="CR38" s="916"/>
      <c r="CS38" s="916"/>
      <c r="CT38" s="916"/>
      <c r="CU38" s="916"/>
      <c r="CV38" s="916"/>
      <c r="CW38" s="916"/>
      <c r="CX38" s="916"/>
      <c r="CY38" s="916"/>
      <c r="CZ38" s="916"/>
      <c r="DA38" s="916"/>
      <c r="DB38" s="916"/>
      <c r="DC38" s="916"/>
      <c r="DD38" s="916"/>
      <c r="DE38" s="916"/>
      <c r="DF38" s="916"/>
      <c r="DG38" s="916"/>
      <c r="DH38" s="916"/>
      <c r="DI38" s="916"/>
      <c r="DJ38" s="916"/>
      <c r="DK38" s="916"/>
      <c r="DL38" s="916"/>
      <c r="DM38" s="916"/>
      <c r="DN38" s="916"/>
      <c r="DO38" s="916"/>
      <c r="DP38" s="916"/>
      <c r="DQ38" s="916"/>
      <c r="DR38" s="916"/>
      <c r="DS38" s="916"/>
      <c r="DT38" s="916"/>
      <c r="DU38" s="916"/>
      <c r="DV38" s="917"/>
      <c r="DW38" s="211"/>
      <c r="DY38" s="21"/>
      <c r="DZ38" s="885" t="s">
        <v>657</v>
      </c>
      <c r="EA38" s="886"/>
      <c r="EB38" s="886"/>
      <c r="EC38" s="886"/>
      <c r="ED38" s="886"/>
      <c r="EE38" s="886"/>
      <c r="EF38" s="886"/>
      <c r="EG38" s="886"/>
      <c r="EH38" s="886"/>
      <c r="EI38" s="886"/>
      <c r="EJ38" s="886"/>
      <c r="EK38" s="886"/>
      <c r="EL38" s="886"/>
      <c r="EM38" s="886"/>
      <c r="EN38" s="886"/>
      <c r="EO38" s="886"/>
      <c r="EP38" s="886"/>
      <c r="EQ38" s="886"/>
      <c r="ER38" s="886"/>
      <c r="ES38" s="886"/>
      <c r="ET38" s="886"/>
      <c r="EU38" s="886"/>
      <c r="EV38" s="886"/>
      <c r="EW38" s="886"/>
      <c r="EX38" s="886"/>
      <c r="EY38" s="925"/>
      <c r="EZ38" s="935" t="s">
        <v>398</v>
      </c>
      <c r="FA38" s="874"/>
      <c r="FB38" s="934" t="e">
        <f>+AG81+FB26+FB35</f>
        <v>#DIV/0!</v>
      </c>
      <c r="FC38" s="873"/>
      <c r="FD38" s="873"/>
      <c r="FE38" s="873"/>
      <c r="FF38" s="873"/>
      <c r="FG38" s="873"/>
      <c r="FH38" s="873"/>
      <c r="FI38" s="873"/>
      <c r="FJ38" s="873"/>
      <c r="FK38" s="873"/>
      <c r="FL38" s="874"/>
    </row>
    <row r="39" spans="1:168" ht="6" customHeight="1">
      <c r="A39" s="863" t="s">
        <v>658</v>
      </c>
      <c r="B39" s="864"/>
      <c r="C39" s="864"/>
      <c r="D39" s="864"/>
      <c r="E39" s="864"/>
      <c r="F39" s="864"/>
      <c r="G39" s="864"/>
      <c r="H39" s="864"/>
      <c r="I39" s="864"/>
      <c r="J39" s="864"/>
      <c r="K39" s="864"/>
      <c r="L39" s="864"/>
      <c r="M39" s="864"/>
      <c r="N39" s="864"/>
      <c r="O39" s="864"/>
      <c r="P39" s="864"/>
      <c r="Q39" s="864"/>
      <c r="R39" s="864"/>
      <c r="S39" s="865"/>
      <c r="T39" s="872">
        <f>SUM(T11:AD38)</f>
        <v>0</v>
      </c>
      <c r="U39" s="873"/>
      <c r="V39" s="873"/>
      <c r="W39" s="873"/>
      <c r="X39" s="873"/>
      <c r="Y39" s="873"/>
      <c r="Z39" s="873"/>
      <c r="AA39" s="873"/>
      <c r="AB39" s="873"/>
      <c r="AC39" s="873"/>
      <c r="AD39" s="874"/>
      <c r="AE39" s="914" t="e">
        <f>SUM(AE11:AO38)</f>
        <v>#DIV/0!</v>
      </c>
      <c r="AF39" s="873"/>
      <c r="AG39" s="873"/>
      <c r="AH39" s="873"/>
      <c r="AI39" s="873"/>
      <c r="AJ39" s="873"/>
      <c r="AK39" s="873"/>
      <c r="AL39" s="873"/>
      <c r="AM39" s="873"/>
      <c r="AN39" s="873"/>
      <c r="AO39" s="874"/>
      <c r="AP39" s="872" t="e">
        <f>+T39+AE39</f>
        <v>#DIV/0!</v>
      </c>
      <c r="AQ39" s="873"/>
      <c r="AR39" s="873"/>
      <c r="AS39" s="873"/>
      <c r="AT39" s="873"/>
      <c r="AU39" s="873"/>
      <c r="AV39" s="873"/>
      <c r="AW39" s="873"/>
      <c r="AX39" s="873"/>
      <c r="AY39" s="873"/>
      <c r="AZ39" s="874"/>
      <c r="BA39" s="914" t="e">
        <f>SUM(BA11:BK38)</f>
        <v>#DIV/0!</v>
      </c>
      <c r="BB39" s="873"/>
      <c r="BC39" s="873"/>
      <c r="BD39" s="873"/>
      <c r="BE39" s="873"/>
      <c r="BF39" s="873"/>
      <c r="BG39" s="873"/>
      <c r="BH39" s="873"/>
      <c r="BI39" s="873"/>
      <c r="BJ39" s="873"/>
      <c r="BK39" s="874"/>
      <c r="BL39" s="872" t="e">
        <f>+T39+BA39</f>
        <v>#DIV/0!</v>
      </c>
      <c r="BM39" s="873"/>
      <c r="BN39" s="873"/>
      <c r="BO39" s="873"/>
      <c r="BP39" s="873"/>
      <c r="BQ39" s="873"/>
      <c r="BR39" s="873"/>
      <c r="BS39" s="873"/>
      <c r="BT39" s="873"/>
      <c r="BU39" s="873"/>
      <c r="BV39" s="874"/>
      <c r="BW39" s="915"/>
      <c r="BX39" s="916"/>
      <c r="BY39" s="916"/>
      <c r="BZ39" s="916"/>
      <c r="CA39" s="916"/>
      <c r="CB39" s="916"/>
      <c r="CC39" s="916"/>
      <c r="CD39" s="916"/>
      <c r="CE39" s="916"/>
      <c r="CF39" s="916"/>
      <c r="CG39" s="916"/>
      <c r="CH39" s="916"/>
      <c r="CI39" s="916"/>
      <c r="CJ39" s="916"/>
      <c r="CK39" s="916"/>
      <c r="CL39" s="916"/>
      <c r="CM39" s="916"/>
      <c r="CN39" s="916"/>
      <c r="CO39" s="916"/>
      <c r="CP39" s="916"/>
      <c r="CQ39" s="916"/>
      <c r="CR39" s="916"/>
      <c r="CS39" s="916"/>
      <c r="CT39" s="916"/>
      <c r="CU39" s="916"/>
      <c r="CV39" s="916"/>
      <c r="CW39" s="916"/>
      <c r="CX39" s="916"/>
      <c r="CY39" s="916"/>
      <c r="CZ39" s="916"/>
      <c r="DA39" s="916"/>
      <c r="DB39" s="916"/>
      <c r="DC39" s="916"/>
      <c r="DD39" s="916"/>
      <c r="DE39" s="916"/>
      <c r="DF39" s="916"/>
      <c r="DG39" s="916"/>
      <c r="DH39" s="916"/>
      <c r="DI39" s="916"/>
      <c r="DJ39" s="916"/>
      <c r="DK39" s="916"/>
      <c r="DL39" s="916"/>
      <c r="DM39" s="916"/>
      <c r="DN39" s="916"/>
      <c r="DO39" s="916"/>
      <c r="DP39" s="916"/>
      <c r="DQ39" s="916"/>
      <c r="DR39" s="916"/>
      <c r="DS39" s="916"/>
      <c r="DT39" s="916"/>
      <c r="DU39" s="916"/>
      <c r="DV39" s="917"/>
      <c r="DW39" s="211"/>
      <c r="DY39" s="23"/>
      <c r="DZ39" s="888"/>
      <c r="EA39" s="889"/>
      <c r="EB39" s="889"/>
      <c r="EC39" s="889"/>
      <c r="ED39" s="889"/>
      <c r="EE39" s="889"/>
      <c r="EF39" s="889"/>
      <c r="EG39" s="889"/>
      <c r="EH39" s="889"/>
      <c r="EI39" s="889"/>
      <c r="EJ39" s="889"/>
      <c r="EK39" s="889"/>
      <c r="EL39" s="889"/>
      <c r="EM39" s="889"/>
      <c r="EN39" s="889"/>
      <c r="EO39" s="889"/>
      <c r="EP39" s="889"/>
      <c r="EQ39" s="889"/>
      <c r="ER39" s="889"/>
      <c r="ES39" s="889"/>
      <c r="ET39" s="889"/>
      <c r="EU39" s="889"/>
      <c r="EV39" s="889"/>
      <c r="EW39" s="889"/>
      <c r="EX39" s="889"/>
      <c r="EY39" s="926"/>
      <c r="EZ39" s="875"/>
      <c r="FA39" s="877"/>
      <c r="FB39" s="876"/>
      <c r="FC39" s="876"/>
      <c r="FD39" s="876"/>
      <c r="FE39" s="876"/>
      <c r="FF39" s="876"/>
      <c r="FG39" s="876"/>
      <c r="FH39" s="876"/>
      <c r="FI39" s="876"/>
      <c r="FJ39" s="876"/>
      <c r="FK39" s="876"/>
      <c r="FL39" s="877"/>
    </row>
    <row r="40" spans="1:168" ht="6" customHeight="1">
      <c r="A40" s="860"/>
      <c r="B40" s="861"/>
      <c r="C40" s="861"/>
      <c r="D40" s="861"/>
      <c r="E40" s="861"/>
      <c r="F40" s="861"/>
      <c r="G40" s="861"/>
      <c r="H40" s="861"/>
      <c r="I40" s="861"/>
      <c r="J40" s="861"/>
      <c r="K40" s="861"/>
      <c r="L40" s="861"/>
      <c r="M40" s="861"/>
      <c r="N40" s="861"/>
      <c r="O40" s="861"/>
      <c r="P40" s="861"/>
      <c r="Q40" s="861"/>
      <c r="R40" s="861"/>
      <c r="S40" s="862"/>
      <c r="T40" s="875"/>
      <c r="U40" s="876"/>
      <c r="V40" s="876"/>
      <c r="W40" s="876"/>
      <c r="X40" s="876"/>
      <c r="Y40" s="876"/>
      <c r="Z40" s="876"/>
      <c r="AA40" s="876"/>
      <c r="AB40" s="876"/>
      <c r="AC40" s="876"/>
      <c r="AD40" s="877"/>
      <c r="AE40" s="897"/>
      <c r="AF40" s="876"/>
      <c r="AG40" s="876"/>
      <c r="AH40" s="876"/>
      <c r="AI40" s="876"/>
      <c r="AJ40" s="876"/>
      <c r="AK40" s="876"/>
      <c r="AL40" s="876"/>
      <c r="AM40" s="876"/>
      <c r="AN40" s="876"/>
      <c r="AO40" s="877"/>
      <c r="AP40" s="875"/>
      <c r="AQ40" s="876"/>
      <c r="AR40" s="876"/>
      <c r="AS40" s="876"/>
      <c r="AT40" s="876"/>
      <c r="AU40" s="876"/>
      <c r="AV40" s="876"/>
      <c r="AW40" s="876"/>
      <c r="AX40" s="876"/>
      <c r="AY40" s="876"/>
      <c r="AZ40" s="877"/>
      <c r="BA40" s="897"/>
      <c r="BB40" s="876"/>
      <c r="BC40" s="876"/>
      <c r="BD40" s="876"/>
      <c r="BE40" s="876"/>
      <c r="BF40" s="876"/>
      <c r="BG40" s="876"/>
      <c r="BH40" s="876"/>
      <c r="BI40" s="876"/>
      <c r="BJ40" s="876"/>
      <c r="BK40" s="877"/>
      <c r="BL40" s="875"/>
      <c r="BM40" s="876"/>
      <c r="BN40" s="876"/>
      <c r="BO40" s="876"/>
      <c r="BP40" s="876"/>
      <c r="BQ40" s="876"/>
      <c r="BR40" s="876"/>
      <c r="BS40" s="876"/>
      <c r="BT40" s="876"/>
      <c r="BU40" s="876"/>
      <c r="BV40" s="877"/>
      <c r="BW40" s="881"/>
      <c r="BX40" s="882"/>
      <c r="BY40" s="882"/>
      <c r="BZ40" s="882"/>
      <c r="CA40" s="882"/>
      <c r="CB40" s="882"/>
      <c r="CC40" s="882"/>
      <c r="CD40" s="882"/>
      <c r="CE40" s="882"/>
      <c r="CF40" s="882"/>
      <c r="CG40" s="882"/>
      <c r="CH40" s="882"/>
      <c r="CI40" s="882"/>
      <c r="CJ40" s="882"/>
      <c r="CK40" s="882"/>
      <c r="CL40" s="882"/>
      <c r="CM40" s="882"/>
      <c r="CN40" s="882"/>
      <c r="CO40" s="882"/>
      <c r="CP40" s="882"/>
      <c r="CQ40" s="882"/>
      <c r="CR40" s="882"/>
      <c r="CS40" s="882"/>
      <c r="CT40" s="882"/>
      <c r="CU40" s="882"/>
      <c r="CV40" s="882"/>
      <c r="CW40" s="882"/>
      <c r="CX40" s="882"/>
      <c r="CY40" s="882"/>
      <c r="CZ40" s="882"/>
      <c r="DA40" s="882"/>
      <c r="DB40" s="882"/>
      <c r="DC40" s="882"/>
      <c r="DD40" s="882"/>
      <c r="DE40" s="882"/>
      <c r="DF40" s="882"/>
      <c r="DG40" s="882"/>
      <c r="DH40" s="882"/>
      <c r="DI40" s="882"/>
      <c r="DJ40" s="882"/>
      <c r="DK40" s="882"/>
      <c r="DL40" s="882"/>
      <c r="DM40" s="882"/>
      <c r="DN40" s="882"/>
      <c r="DO40" s="882"/>
      <c r="DP40" s="882"/>
      <c r="DQ40" s="882"/>
      <c r="DR40" s="882"/>
      <c r="DS40" s="882"/>
      <c r="DT40" s="882"/>
      <c r="DU40" s="882"/>
      <c r="DV40" s="883"/>
      <c r="DW40" s="211"/>
      <c r="DY40" s="23"/>
      <c r="DZ40" s="923" t="s">
        <v>659</v>
      </c>
      <c r="EA40" s="923"/>
      <c r="EB40" s="923"/>
      <c r="EC40" s="923"/>
      <c r="ED40" s="923"/>
      <c r="EE40" s="923"/>
      <c r="EF40" s="923"/>
      <c r="EG40" s="923"/>
      <c r="EH40" s="923"/>
      <c r="EI40" s="923"/>
      <c r="EJ40" s="923"/>
      <c r="EK40" s="923"/>
      <c r="EL40" s="923"/>
      <c r="EM40" s="923"/>
      <c r="EN40" s="923"/>
      <c r="EO40" s="923"/>
      <c r="EP40" s="923"/>
      <c r="EQ40" s="923"/>
      <c r="ER40" s="923"/>
      <c r="ES40" s="923"/>
      <c r="ET40" s="923"/>
      <c r="EU40" s="923"/>
      <c r="EV40" s="923"/>
      <c r="EW40" s="923"/>
      <c r="EX40" s="923"/>
      <c r="EY40" s="923"/>
      <c r="EZ40" s="939"/>
      <c r="FA40" s="873"/>
      <c r="FB40" s="873"/>
      <c r="FC40" s="873"/>
      <c r="FD40" s="873"/>
      <c r="FE40" s="873"/>
      <c r="FF40" s="873"/>
      <c r="FG40" s="873"/>
      <c r="FH40" s="873"/>
      <c r="FI40" s="873"/>
      <c r="FJ40" s="873"/>
      <c r="FK40" s="873"/>
      <c r="FL40" s="874"/>
    </row>
    <row r="41" spans="1:168" ht="6" customHeight="1">
      <c r="A41" s="20"/>
      <c r="B41" s="27"/>
      <c r="C41" s="940" t="s">
        <v>660</v>
      </c>
      <c r="D41" s="940"/>
      <c r="E41" s="940"/>
      <c r="F41" s="940"/>
      <c r="G41" s="940"/>
      <c r="H41" s="940"/>
      <c r="I41" s="940"/>
      <c r="J41" s="940"/>
      <c r="K41" s="940"/>
      <c r="L41" s="940"/>
      <c r="M41" s="940"/>
      <c r="N41" s="940"/>
      <c r="O41" s="940"/>
      <c r="P41" s="940"/>
      <c r="Q41" s="940"/>
      <c r="R41" s="940"/>
      <c r="S41" s="940"/>
      <c r="T41" s="904"/>
      <c r="U41" s="899"/>
      <c r="V41" s="899"/>
      <c r="W41" s="899"/>
      <c r="X41" s="899"/>
      <c r="Y41" s="899"/>
      <c r="Z41" s="899"/>
      <c r="AA41" s="899"/>
      <c r="AB41" s="899"/>
      <c r="AC41" s="899"/>
      <c r="AD41" s="900"/>
      <c r="AE41" s="905"/>
      <c r="AF41" s="899"/>
      <c r="AG41" s="899"/>
      <c r="AH41" s="899"/>
      <c r="AI41" s="899"/>
      <c r="AJ41" s="899"/>
      <c r="AK41" s="899"/>
      <c r="AL41" s="899"/>
      <c r="AM41" s="899"/>
      <c r="AN41" s="899"/>
      <c r="AO41" s="900"/>
      <c r="AP41" s="904">
        <f>+T41+AE41</f>
        <v>0</v>
      </c>
      <c r="AQ41" s="899"/>
      <c r="AR41" s="899"/>
      <c r="AS41" s="899"/>
      <c r="AT41" s="899"/>
      <c r="AU41" s="899"/>
      <c r="AV41" s="899"/>
      <c r="AW41" s="899"/>
      <c r="AX41" s="899"/>
      <c r="AY41" s="899"/>
      <c r="AZ41" s="900"/>
      <c r="BA41" s="905">
        <f>AE41</f>
        <v>0</v>
      </c>
      <c r="BB41" s="899"/>
      <c r="BC41" s="899"/>
      <c r="BD41" s="899"/>
      <c r="BE41" s="899"/>
      <c r="BF41" s="899"/>
      <c r="BG41" s="899"/>
      <c r="BH41" s="899"/>
      <c r="BI41" s="899"/>
      <c r="BJ41" s="899"/>
      <c r="BK41" s="900"/>
      <c r="BL41" s="904">
        <f>+T41+BA41</f>
        <v>0</v>
      </c>
      <c r="BM41" s="899"/>
      <c r="BN41" s="899"/>
      <c r="BO41" s="899"/>
      <c r="BP41" s="899"/>
      <c r="BQ41" s="899"/>
      <c r="BR41" s="899"/>
      <c r="BS41" s="899"/>
      <c r="BT41" s="899"/>
      <c r="BU41" s="899"/>
      <c r="BV41" s="900"/>
      <c r="BW41" s="906"/>
      <c r="BX41" s="907"/>
      <c r="BY41" s="907"/>
      <c r="BZ41" s="907"/>
      <c r="CA41" s="907"/>
      <c r="CB41" s="907"/>
      <c r="CC41" s="907"/>
      <c r="CD41" s="907"/>
      <c r="CE41" s="907"/>
      <c r="CF41" s="907"/>
      <c r="CG41" s="907"/>
      <c r="CH41" s="907"/>
      <c r="CI41" s="907"/>
      <c r="CJ41" s="907"/>
      <c r="CK41" s="907"/>
      <c r="CL41" s="907"/>
      <c r="CM41" s="907"/>
      <c r="CN41" s="907"/>
      <c r="CO41" s="907"/>
      <c r="CP41" s="907"/>
      <c r="CQ41" s="907"/>
      <c r="CR41" s="907"/>
      <c r="CS41" s="907"/>
      <c r="CT41" s="907"/>
      <c r="CU41" s="907"/>
      <c r="CV41" s="907"/>
      <c r="CW41" s="907"/>
      <c r="CX41" s="907"/>
      <c r="CY41" s="907"/>
      <c r="CZ41" s="907"/>
      <c r="DA41" s="907"/>
      <c r="DB41" s="907"/>
      <c r="DC41" s="907"/>
      <c r="DD41" s="907"/>
      <c r="DE41" s="907"/>
      <c r="DF41" s="907"/>
      <c r="DG41" s="907"/>
      <c r="DH41" s="907"/>
      <c r="DI41" s="907"/>
      <c r="DJ41" s="907"/>
      <c r="DK41" s="907"/>
      <c r="DL41" s="907"/>
      <c r="DM41" s="907"/>
      <c r="DN41" s="907"/>
      <c r="DO41" s="907"/>
      <c r="DP41" s="907"/>
      <c r="DQ41" s="907"/>
      <c r="DR41" s="907"/>
      <c r="DS41" s="907"/>
      <c r="DT41" s="907"/>
      <c r="DU41" s="907"/>
      <c r="DV41" s="908"/>
      <c r="DW41" s="211"/>
      <c r="DY41" s="170"/>
      <c r="DZ41" s="923"/>
      <c r="EA41" s="923"/>
      <c r="EB41" s="923"/>
      <c r="EC41" s="923"/>
      <c r="ED41" s="923"/>
      <c r="EE41" s="923"/>
      <c r="EF41" s="923"/>
      <c r="EG41" s="923"/>
      <c r="EH41" s="923"/>
      <c r="EI41" s="923"/>
      <c r="EJ41" s="923"/>
      <c r="EK41" s="923"/>
      <c r="EL41" s="923"/>
      <c r="EM41" s="923"/>
      <c r="EN41" s="923"/>
      <c r="EO41" s="923"/>
      <c r="EP41" s="923"/>
      <c r="EQ41" s="923"/>
      <c r="ER41" s="923"/>
      <c r="ES41" s="923"/>
      <c r="ET41" s="923"/>
      <c r="EU41" s="923"/>
      <c r="EV41" s="923"/>
      <c r="EW41" s="923"/>
      <c r="EX41" s="923"/>
      <c r="EY41" s="923"/>
      <c r="EZ41" s="875"/>
      <c r="FA41" s="876"/>
      <c r="FB41" s="876"/>
      <c r="FC41" s="876"/>
      <c r="FD41" s="876"/>
      <c r="FE41" s="876"/>
      <c r="FF41" s="876"/>
      <c r="FG41" s="876"/>
      <c r="FH41" s="876"/>
      <c r="FI41" s="876"/>
      <c r="FJ41" s="876"/>
      <c r="FK41" s="876"/>
      <c r="FL41" s="877"/>
    </row>
    <row r="42" spans="1:168" ht="6" customHeight="1">
      <c r="A42" s="22"/>
      <c r="B42" s="28"/>
      <c r="C42" s="923"/>
      <c r="D42" s="923"/>
      <c r="E42" s="923"/>
      <c r="F42" s="923"/>
      <c r="G42" s="923"/>
      <c r="H42" s="923"/>
      <c r="I42" s="923"/>
      <c r="J42" s="923"/>
      <c r="K42" s="923"/>
      <c r="L42" s="923"/>
      <c r="M42" s="923"/>
      <c r="N42" s="923"/>
      <c r="O42" s="923"/>
      <c r="P42" s="923"/>
      <c r="Q42" s="923"/>
      <c r="R42" s="923"/>
      <c r="S42" s="923"/>
      <c r="T42" s="875"/>
      <c r="U42" s="876"/>
      <c r="V42" s="876"/>
      <c r="W42" s="876"/>
      <c r="X42" s="876"/>
      <c r="Y42" s="876"/>
      <c r="Z42" s="876"/>
      <c r="AA42" s="876"/>
      <c r="AB42" s="876"/>
      <c r="AC42" s="876"/>
      <c r="AD42" s="877"/>
      <c r="AE42" s="897"/>
      <c r="AF42" s="876"/>
      <c r="AG42" s="876"/>
      <c r="AH42" s="876"/>
      <c r="AI42" s="876"/>
      <c r="AJ42" s="876"/>
      <c r="AK42" s="876"/>
      <c r="AL42" s="876"/>
      <c r="AM42" s="876"/>
      <c r="AN42" s="876"/>
      <c r="AO42" s="877"/>
      <c r="AP42" s="875"/>
      <c r="AQ42" s="876"/>
      <c r="AR42" s="876"/>
      <c r="AS42" s="876"/>
      <c r="AT42" s="876"/>
      <c r="AU42" s="876"/>
      <c r="AV42" s="876"/>
      <c r="AW42" s="876"/>
      <c r="AX42" s="876"/>
      <c r="AY42" s="876"/>
      <c r="AZ42" s="877"/>
      <c r="BA42" s="897"/>
      <c r="BB42" s="876"/>
      <c r="BC42" s="876"/>
      <c r="BD42" s="876"/>
      <c r="BE42" s="876"/>
      <c r="BF42" s="876"/>
      <c r="BG42" s="876"/>
      <c r="BH42" s="876"/>
      <c r="BI42" s="876"/>
      <c r="BJ42" s="876"/>
      <c r="BK42" s="877"/>
      <c r="BL42" s="875"/>
      <c r="BM42" s="876"/>
      <c r="BN42" s="876"/>
      <c r="BO42" s="876"/>
      <c r="BP42" s="876"/>
      <c r="BQ42" s="876"/>
      <c r="BR42" s="876"/>
      <c r="BS42" s="876"/>
      <c r="BT42" s="876"/>
      <c r="BU42" s="876"/>
      <c r="BV42" s="877"/>
      <c r="BW42" s="915"/>
      <c r="BX42" s="916"/>
      <c r="BY42" s="916"/>
      <c r="BZ42" s="916"/>
      <c r="CA42" s="916"/>
      <c r="CB42" s="916"/>
      <c r="CC42" s="916"/>
      <c r="CD42" s="916"/>
      <c r="CE42" s="916"/>
      <c r="CF42" s="916"/>
      <c r="CG42" s="916"/>
      <c r="CH42" s="916"/>
      <c r="CI42" s="916"/>
      <c r="CJ42" s="916"/>
      <c r="CK42" s="916"/>
      <c r="CL42" s="916"/>
      <c r="CM42" s="916"/>
      <c r="CN42" s="916"/>
      <c r="CO42" s="916"/>
      <c r="CP42" s="916"/>
      <c r="CQ42" s="916"/>
      <c r="CR42" s="916"/>
      <c r="CS42" s="916"/>
      <c r="CT42" s="916"/>
      <c r="CU42" s="916"/>
      <c r="CV42" s="916"/>
      <c r="CW42" s="916"/>
      <c r="CX42" s="916"/>
      <c r="CY42" s="916"/>
      <c r="CZ42" s="916"/>
      <c r="DA42" s="916"/>
      <c r="DB42" s="916"/>
      <c r="DC42" s="916"/>
      <c r="DD42" s="916"/>
      <c r="DE42" s="916"/>
      <c r="DF42" s="916"/>
      <c r="DG42" s="916"/>
      <c r="DH42" s="916"/>
      <c r="DI42" s="916"/>
      <c r="DJ42" s="916"/>
      <c r="DK42" s="916"/>
      <c r="DL42" s="916"/>
      <c r="DM42" s="916"/>
      <c r="DN42" s="916"/>
      <c r="DO42" s="916"/>
      <c r="DP42" s="916"/>
      <c r="DQ42" s="916"/>
      <c r="DR42" s="916"/>
      <c r="DS42" s="916"/>
      <c r="DT42" s="916"/>
      <c r="DU42" s="916"/>
      <c r="DV42" s="917"/>
      <c r="DW42" s="211"/>
      <c r="DY42" s="938" t="s">
        <v>661</v>
      </c>
      <c r="DZ42" s="938"/>
      <c r="EA42" s="938"/>
      <c r="EB42" s="938"/>
      <c r="EC42" s="938"/>
      <c r="ED42" s="938"/>
      <c r="EE42" s="938"/>
      <c r="EF42" s="938"/>
      <c r="EG42" s="938"/>
      <c r="EH42" s="938"/>
      <c r="EI42" s="938"/>
      <c r="EJ42" s="938"/>
      <c r="EK42" s="938"/>
      <c r="EL42" s="938"/>
      <c r="EM42" s="938"/>
      <c r="EN42" s="938"/>
      <c r="EO42" s="938"/>
      <c r="EP42" s="938"/>
      <c r="EQ42" s="938"/>
      <c r="ER42" s="938"/>
      <c r="ES42" s="938"/>
      <c r="ET42" s="938"/>
      <c r="EU42" s="938"/>
      <c r="EV42" s="938"/>
      <c r="EW42" s="938"/>
      <c r="EX42" s="938"/>
      <c r="EY42" s="938"/>
      <c r="EZ42" s="935" t="s">
        <v>403</v>
      </c>
      <c r="FA42" s="874"/>
      <c r="FB42" s="934" t="e">
        <f>FB38+EZ40</f>
        <v>#DIV/0!</v>
      </c>
      <c r="FC42" s="873"/>
      <c r="FD42" s="873"/>
      <c r="FE42" s="873"/>
      <c r="FF42" s="873"/>
      <c r="FG42" s="873"/>
      <c r="FH42" s="873"/>
      <c r="FI42" s="873"/>
      <c r="FJ42" s="873"/>
      <c r="FK42" s="873"/>
      <c r="FL42" s="874"/>
    </row>
    <row r="43" spans="1:168" ht="6" customHeight="1">
      <c r="A43" s="22"/>
      <c r="B43" s="28"/>
      <c r="C43" s="923" t="s">
        <v>662</v>
      </c>
      <c r="D43" s="923"/>
      <c r="E43" s="923"/>
      <c r="F43" s="923"/>
      <c r="G43" s="923"/>
      <c r="H43" s="923"/>
      <c r="I43" s="923"/>
      <c r="J43" s="923"/>
      <c r="K43" s="923"/>
      <c r="L43" s="923"/>
      <c r="M43" s="923"/>
      <c r="N43" s="923"/>
      <c r="O43" s="923"/>
      <c r="P43" s="923"/>
      <c r="Q43" s="923"/>
      <c r="R43" s="923"/>
      <c r="S43" s="923"/>
      <c r="T43" s="872"/>
      <c r="U43" s="873"/>
      <c r="V43" s="873"/>
      <c r="W43" s="873"/>
      <c r="X43" s="873"/>
      <c r="Y43" s="873"/>
      <c r="Z43" s="873"/>
      <c r="AA43" s="873"/>
      <c r="AB43" s="873"/>
      <c r="AC43" s="873"/>
      <c r="AD43" s="874"/>
      <c r="AE43" s="914"/>
      <c r="AF43" s="873"/>
      <c r="AG43" s="873"/>
      <c r="AH43" s="873"/>
      <c r="AI43" s="873"/>
      <c r="AJ43" s="873"/>
      <c r="AK43" s="873"/>
      <c r="AL43" s="873"/>
      <c r="AM43" s="873"/>
      <c r="AN43" s="873"/>
      <c r="AO43" s="874"/>
      <c r="AP43" s="872">
        <f>+T43+AE43</f>
        <v>0</v>
      </c>
      <c r="AQ43" s="873"/>
      <c r="AR43" s="873"/>
      <c r="AS43" s="873"/>
      <c r="AT43" s="873"/>
      <c r="AU43" s="873"/>
      <c r="AV43" s="873"/>
      <c r="AW43" s="873"/>
      <c r="AX43" s="873"/>
      <c r="AY43" s="873"/>
      <c r="AZ43" s="874"/>
      <c r="BA43" s="905">
        <f>AE43</f>
        <v>0</v>
      </c>
      <c r="BB43" s="899"/>
      <c r="BC43" s="899"/>
      <c r="BD43" s="899"/>
      <c r="BE43" s="899"/>
      <c r="BF43" s="899"/>
      <c r="BG43" s="899"/>
      <c r="BH43" s="899"/>
      <c r="BI43" s="899"/>
      <c r="BJ43" s="899"/>
      <c r="BK43" s="900"/>
      <c r="BL43" s="872">
        <f>+T43+BA43</f>
        <v>0</v>
      </c>
      <c r="BM43" s="873"/>
      <c r="BN43" s="873"/>
      <c r="BO43" s="873"/>
      <c r="BP43" s="873"/>
      <c r="BQ43" s="873"/>
      <c r="BR43" s="873"/>
      <c r="BS43" s="873"/>
      <c r="BT43" s="873"/>
      <c r="BU43" s="873"/>
      <c r="BV43" s="874"/>
      <c r="BW43" s="915"/>
      <c r="BX43" s="916"/>
      <c r="BY43" s="916"/>
      <c r="BZ43" s="916"/>
      <c r="CA43" s="916"/>
      <c r="CB43" s="916"/>
      <c r="CC43" s="916"/>
      <c r="CD43" s="916"/>
      <c r="CE43" s="916"/>
      <c r="CF43" s="916"/>
      <c r="CG43" s="916"/>
      <c r="CH43" s="916"/>
      <c r="CI43" s="916"/>
      <c r="CJ43" s="916"/>
      <c r="CK43" s="916"/>
      <c r="CL43" s="916"/>
      <c r="CM43" s="916"/>
      <c r="CN43" s="916"/>
      <c r="CO43" s="916"/>
      <c r="CP43" s="916"/>
      <c r="CQ43" s="916"/>
      <c r="CR43" s="916"/>
      <c r="CS43" s="916"/>
      <c r="CT43" s="916"/>
      <c r="CU43" s="916"/>
      <c r="CV43" s="916"/>
      <c r="CW43" s="916"/>
      <c r="CX43" s="916"/>
      <c r="CY43" s="916"/>
      <c r="CZ43" s="916"/>
      <c r="DA43" s="916"/>
      <c r="DB43" s="916"/>
      <c r="DC43" s="916"/>
      <c r="DD43" s="916"/>
      <c r="DE43" s="916"/>
      <c r="DF43" s="916"/>
      <c r="DG43" s="916"/>
      <c r="DH43" s="916"/>
      <c r="DI43" s="916"/>
      <c r="DJ43" s="916"/>
      <c r="DK43" s="916"/>
      <c r="DL43" s="916"/>
      <c r="DM43" s="916"/>
      <c r="DN43" s="916"/>
      <c r="DO43" s="916"/>
      <c r="DP43" s="916"/>
      <c r="DQ43" s="916"/>
      <c r="DR43" s="916"/>
      <c r="DS43" s="916"/>
      <c r="DT43" s="916"/>
      <c r="DU43" s="916"/>
      <c r="DV43" s="917"/>
      <c r="DW43" s="211"/>
      <c r="DY43" s="938"/>
      <c r="DZ43" s="938"/>
      <c r="EA43" s="938"/>
      <c r="EB43" s="938"/>
      <c r="EC43" s="938"/>
      <c r="ED43" s="938"/>
      <c r="EE43" s="938"/>
      <c r="EF43" s="938"/>
      <c r="EG43" s="938"/>
      <c r="EH43" s="938"/>
      <c r="EI43" s="938"/>
      <c r="EJ43" s="938"/>
      <c r="EK43" s="938"/>
      <c r="EL43" s="938"/>
      <c r="EM43" s="938"/>
      <c r="EN43" s="938"/>
      <c r="EO43" s="938"/>
      <c r="EP43" s="938"/>
      <c r="EQ43" s="938"/>
      <c r="ER43" s="938"/>
      <c r="ES43" s="938"/>
      <c r="ET43" s="938"/>
      <c r="EU43" s="938"/>
      <c r="EV43" s="938"/>
      <c r="EW43" s="938"/>
      <c r="EX43" s="938"/>
      <c r="EY43" s="938"/>
      <c r="EZ43" s="875"/>
      <c r="FA43" s="877"/>
      <c r="FB43" s="876"/>
      <c r="FC43" s="876"/>
      <c r="FD43" s="876"/>
      <c r="FE43" s="876"/>
      <c r="FF43" s="876"/>
      <c r="FG43" s="876"/>
      <c r="FH43" s="876"/>
      <c r="FI43" s="876"/>
      <c r="FJ43" s="876"/>
      <c r="FK43" s="876"/>
      <c r="FL43" s="877"/>
    </row>
    <row r="44" spans="1:168" ht="6" customHeight="1">
      <c r="A44" s="22"/>
      <c r="B44" s="28"/>
      <c r="C44" s="923"/>
      <c r="D44" s="923"/>
      <c r="E44" s="923"/>
      <c r="F44" s="923"/>
      <c r="G44" s="923"/>
      <c r="H44" s="923"/>
      <c r="I44" s="923"/>
      <c r="J44" s="923"/>
      <c r="K44" s="923"/>
      <c r="L44" s="923"/>
      <c r="M44" s="923"/>
      <c r="N44" s="923"/>
      <c r="O44" s="923"/>
      <c r="P44" s="923"/>
      <c r="Q44" s="923"/>
      <c r="R44" s="923"/>
      <c r="S44" s="923"/>
      <c r="T44" s="875"/>
      <c r="U44" s="876"/>
      <c r="V44" s="876"/>
      <c r="W44" s="876"/>
      <c r="X44" s="876"/>
      <c r="Y44" s="876"/>
      <c r="Z44" s="876"/>
      <c r="AA44" s="876"/>
      <c r="AB44" s="876"/>
      <c r="AC44" s="876"/>
      <c r="AD44" s="877"/>
      <c r="AE44" s="897"/>
      <c r="AF44" s="876"/>
      <c r="AG44" s="876"/>
      <c r="AH44" s="876"/>
      <c r="AI44" s="876"/>
      <c r="AJ44" s="876"/>
      <c r="AK44" s="876"/>
      <c r="AL44" s="876"/>
      <c r="AM44" s="876"/>
      <c r="AN44" s="876"/>
      <c r="AO44" s="877"/>
      <c r="AP44" s="875"/>
      <c r="AQ44" s="876"/>
      <c r="AR44" s="876"/>
      <c r="AS44" s="876"/>
      <c r="AT44" s="876"/>
      <c r="AU44" s="876"/>
      <c r="AV44" s="876"/>
      <c r="AW44" s="876"/>
      <c r="AX44" s="876"/>
      <c r="AY44" s="876"/>
      <c r="AZ44" s="877"/>
      <c r="BA44" s="897"/>
      <c r="BB44" s="876"/>
      <c r="BC44" s="876"/>
      <c r="BD44" s="876"/>
      <c r="BE44" s="876"/>
      <c r="BF44" s="876"/>
      <c r="BG44" s="876"/>
      <c r="BH44" s="876"/>
      <c r="BI44" s="876"/>
      <c r="BJ44" s="876"/>
      <c r="BK44" s="877"/>
      <c r="BL44" s="875"/>
      <c r="BM44" s="876"/>
      <c r="BN44" s="876"/>
      <c r="BO44" s="876"/>
      <c r="BP44" s="876"/>
      <c r="BQ44" s="876"/>
      <c r="BR44" s="876"/>
      <c r="BS44" s="876"/>
      <c r="BT44" s="876"/>
      <c r="BU44" s="876"/>
      <c r="BV44" s="877"/>
      <c r="BW44" s="915"/>
      <c r="BX44" s="916"/>
      <c r="BY44" s="916"/>
      <c r="BZ44" s="916"/>
      <c r="CA44" s="916"/>
      <c r="CB44" s="916"/>
      <c r="CC44" s="916"/>
      <c r="CD44" s="916"/>
      <c r="CE44" s="916"/>
      <c r="CF44" s="916"/>
      <c r="CG44" s="916"/>
      <c r="CH44" s="916"/>
      <c r="CI44" s="916"/>
      <c r="CJ44" s="916"/>
      <c r="CK44" s="916"/>
      <c r="CL44" s="916"/>
      <c r="CM44" s="916"/>
      <c r="CN44" s="916"/>
      <c r="CO44" s="916"/>
      <c r="CP44" s="916"/>
      <c r="CQ44" s="916"/>
      <c r="CR44" s="916"/>
      <c r="CS44" s="916"/>
      <c r="CT44" s="916"/>
      <c r="CU44" s="916"/>
      <c r="CV44" s="916"/>
      <c r="CW44" s="916"/>
      <c r="CX44" s="916"/>
      <c r="CY44" s="916"/>
      <c r="CZ44" s="916"/>
      <c r="DA44" s="916"/>
      <c r="DB44" s="916"/>
      <c r="DC44" s="916"/>
      <c r="DD44" s="916"/>
      <c r="DE44" s="916"/>
      <c r="DF44" s="916"/>
      <c r="DG44" s="916"/>
      <c r="DH44" s="916"/>
      <c r="DI44" s="916"/>
      <c r="DJ44" s="916"/>
      <c r="DK44" s="916"/>
      <c r="DL44" s="916"/>
      <c r="DM44" s="916"/>
      <c r="DN44" s="916"/>
      <c r="DO44" s="916"/>
      <c r="DP44" s="916"/>
      <c r="DQ44" s="916"/>
      <c r="DR44" s="916"/>
      <c r="DS44" s="916"/>
      <c r="DT44" s="916"/>
      <c r="DU44" s="916"/>
      <c r="DV44" s="917"/>
      <c r="DW44" s="211"/>
      <c r="EB44" s="65"/>
      <c r="EC44" s="65"/>
      <c r="ED44" s="65"/>
      <c r="EE44" s="65"/>
      <c r="EF44" s="65"/>
      <c r="EG44" s="65"/>
      <c r="EH44" s="65"/>
      <c r="EI44" s="65"/>
      <c r="EJ44" s="65"/>
      <c r="EK44" s="65"/>
      <c r="EL44" s="65"/>
      <c r="EM44" s="65"/>
      <c r="EN44" s="65"/>
      <c r="EO44" s="65"/>
      <c r="EP44" s="65"/>
      <c r="EQ44" s="65"/>
      <c r="ER44" s="65"/>
      <c r="ES44" s="65"/>
      <c r="ET44" s="65"/>
      <c r="EU44" s="65"/>
      <c r="EX44" s="263"/>
      <c r="EZ44" s="213"/>
      <c r="FA44" s="213"/>
      <c r="FB44" s="213"/>
      <c r="FC44" s="213"/>
      <c r="FD44" s="213"/>
      <c r="FE44" s="213"/>
      <c r="FF44" s="213"/>
      <c r="FG44" s="213"/>
      <c r="FH44" s="213"/>
      <c r="FI44" s="213"/>
      <c r="FJ44" s="213"/>
      <c r="FK44" s="213"/>
      <c r="FL44" s="213"/>
    </row>
    <row r="45" spans="1:168" ht="6" customHeight="1">
      <c r="A45" s="22"/>
      <c r="B45" s="28"/>
      <c r="C45" s="923" t="s">
        <v>663</v>
      </c>
      <c r="D45" s="923"/>
      <c r="E45" s="923"/>
      <c r="F45" s="923"/>
      <c r="G45" s="923"/>
      <c r="H45" s="923"/>
      <c r="I45" s="923"/>
      <c r="J45" s="923"/>
      <c r="K45" s="923"/>
      <c r="L45" s="923"/>
      <c r="M45" s="923"/>
      <c r="N45" s="923"/>
      <c r="O45" s="923"/>
      <c r="P45" s="923"/>
      <c r="Q45" s="923"/>
      <c r="R45" s="923"/>
      <c r="S45" s="923"/>
      <c r="T45" s="872"/>
      <c r="U45" s="873"/>
      <c r="V45" s="873"/>
      <c r="W45" s="873"/>
      <c r="X45" s="873"/>
      <c r="Y45" s="873"/>
      <c r="Z45" s="873"/>
      <c r="AA45" s="873"/>
      <c r="AB45" s="873"/>
      <c r="AC45" s="873"/>
      <c r="AD45" s="874"/>
      <c r="AE45" s="914"/>
      <c r="AF45" s="873"/>
      <c r="AG45" s="873"/>
      <c r="AH45" s="873"/>
      <c r="AI45" s="873"/>
      <c r="AJ45" s="873"/>
      <c r="AK45" s="873"/>
      <c r="AL45" s="873"/>
      <c r="AM45" s="873"/>
      <c r="AN45" s="873"/>
      <c r="AO45" s="874"/>
      <c r="AP45" s="872">
        <f>+T45+AE45</f>
        <v>0</v>
      </c>
      <c r="AQ45" s="873"/>
      <c r="AR45" s="873"/>
      <c r="AS45" s="873"/>
      <c r="AT45" s="873"/>
      <c r="AU45" s="873"/>
      <c r="AV45" s="873"/>
      <c r="AW45" s="873"/>
      <c r="AX45" s="873"/>
      <c r="AY45" s="873"/>
      <c r="AZ45" s="874"/>
      <c r="BA45" s="905">
        <f>AE45</f>
        <v>0</v>
      </c>
      <c r="BB45" s="899"/>
      <c r="BC45" s="899"/>
      <c r="BD45" s="899"/>
      <c r="BE45" s="899"/>
      <c r="BF45" s="899"/>
      <c r="BG45" s="899"/>
      <c r="BH45" s="899"/>
      <c r="BI45" s="899"/>
      <c r="BJ45" s="899"/>
      <c r="BK45" s="900"/>
      <c r="BL45" s="872">
        <f>+T45+BA45</f>
        <v>0</v>
      </c>
      <c r="BM45" s="873"/>
      <c r="BN45" s="873"/>
      <c r="BO45" s="873"/>
      <c r="BP45" s="873"/>
      <c r="BQ45" s="873"/>
      <c r="BR45" s="873"/>
      <c r="BS45" s="873"/>
      <c r="BT45" s="873"/>
      <c r="BU45" s="873"/>
      <c r="BV45" s="874"/>
      <c r="BW45" s="915"/>
      <c r="BX45" s="916"/>
      <c r="BY45" s="916"/>
      <c r="BZ45" s="916"/>
      <c r="CA45" s="916"/>
      <c r="CB45" s="916"/>
      <c r="CC45" s="916"/>
      <c r="CD45" s="916"/>
      <c r="CE45" s="916"/>
      <c r="CF45" s="916"/>
      <c r="CG45" s="916"/>
      <c r="CH45" s="916"/>
      <c r="CI45" s="916"/>
      <c r="CJ45" s="916"/>
      <c r="CK45" s="916"/>
      <c r="CL45" s="916"/>
      <c r="CM45" s="916"/>
      <c r="CN45" s="916"/>
      <c r="CO45" s="916"/>
      <c r="CP45" s="916"/>
      <c r="CQ45" s="916"/>
      <c r="CR45" s="916"/>
      <c r="CS45" s="916"/>
      <c r="CT45" s="916"/>
      <c r="CU45" s="916"/>
      <c r="CV45" s="916"/>
      <c r="CW45" s="916"/>
      <c r="CX45" s="916"/>
      <c r="CY45" s="916"/>
      <c r="CZ45" s="916"/>
      <c r="DA45" s="916"/>
      <c r="DB45" s="916"/>
      <c r="DC45" s="916"/>
      <c r="DD45" s="916"/>
      <c r="DE45" s="916"/>
      <c r="DF45" s="916"/>
      <c r="DG45" s="916"/>
      <c r="DH45" s="916"/>
      <c r="DI45" s="916"/>
      <c r="DJ45" s="916"/>
      <c r="DK45" s="916"/>
      <c r="DL45" s="916"/>
      <c r="DM45" s="916"/>
      <c r="DN45" s="916"/>
      <c r="DO45" s="916"/>
      <c r="DP45" s="916"/>
      <c r="DQ45" s="916"/>
      <c r="DR45" s="916"/>
      <c r="DS45" s="916"/>
      <c r="DT45" s="916"/>
      <c r="DU45" s="916"/>
      <c r="DV45" s="917"/>
      <c r="DW45" s="211"/>
      <c r="DY45" s="21"/>
      <c r="DZ45" s="885" t="s">
        <v>664</v>
      </c>
      <c r="EA45" s="886"/>
      <c r="EB45" s="886"/>
      <c r="EC45" s="886"/>
      <c r="ED45" s="886"/>
      <c r="EE45" s="886"/>
      <c r="EF45" s="886"/>
      <c r="EG45" s="886"/>
      <c r="EH45" s="886"/>
      <c r="EI45" s="886"/>
      <c r="EJ45" s="886"/>
      <c r="EK45" s="886"/>
      <c r="EL45" s="886"/>
      <c r="EM45" s="886"/>
      <c r="EN45" s="886"/>
      <c r="EO45" s="886"/>
      <c r="EP45" s="886"/>
      <c r="EQ45" s="886"/>
      <c r="ER45" s="886"/>
      <c r="ES45" s="886"/>
      <c r="ET45" s="886"/>
      <c r="EU45" s="886"/>
      <c r="EV45" s="886"/>
      <c r="EW45" s="886"/>
      <c r="EX45" s="886"/>
      <c r="EY45" s="925"/>
      <c r="EZ45" s="935" t="s">
        <v>407</v>
      </c>
      <c r="FA45" s="874"/>
      <c r="FB45" s="934" t="e">
        <f>+BC81+FB26+FB35</f>
        <v>#DIV/0!</v>
      </c>
      <c r="FC45" s="873"/>
      <c r="FD45" s="873"/>
      <c r="FE45" s="873"/>
      <c r="FF45" s="873"/>
      <c r="FG45" s="873"/>
      <c r="FH45" s="873"/>
      <c r="FI45" s="873"/>
      <c r="FJ45" s="873"/>
      <c r="FK45" s="873"/>
      <c r="FL45" s="874"/>
    </row>
    <row r="46" spans="1:168" ht="6" customHeight="1">
      <c r="A46" s="22"/>
      <c r="B46" s="28"/>
      <c r="C46" s="923"/>
      <c r="D46" s="923"/>
      <c r="E46" s="923"/>
      <c r="F46" s="923"/>
      <c r="G46" s="923"/>
      <c r="H46" s="923"/>
      <c r="I46" s="923"/>
      <c r="J46" s="923"/>
      <c r="K46" s="923"/>
      <c r="L46" s="923"/>
      <c r="M46" s="923"/>
      <c r="N46" s="923"/>
      <c r="O46" s="923"/>
      <c r="P46" s="923"/>
      <c r="Q46" s="923"/>
      <c r="R46" s="923"/>
      <c r="S46" s="923"/>
      <c r="T46" s="875"/>
      <c r="U46" s="876"/>
      <c r="V46" s="876"/>
      <c r="W46" s="876"/>
      <c r="X46" s="876"/>
      <c r="Y46" s="876"/>
      <c r="Z46" s="876"/>
      <c r="AA46" s="876"/>
      <c r="AB46" s="876"/>
      <c r="AC46" s="876"/>
      <c r="AD46" s="877"/>
      <c r="AE46" s="897"/>
      <c r="AF46" s="876"/>
      <c r="AG46" s="876"/>
      <c r="AH46" s="876"/>
      <c r="AI46" s="876"/>
      <c r="AJ46" s="876"/>
      <c r="AK46" s="876"/>
      <c r="AL46" s="876"/>
      <c r="AM46" s="876"/>
      <c r="AN46" s="876"/>
      <c r="AO46" s="877"/>
      <c r="AP46" s="875"/>
      <c r="AQ46" s="876"/>
      <c r="AR46" s="876"/>
      <c r="AS46" s="876"/>
      <c r="AT46" s="876"/>
      <c r="AU46" s="876"/>
      <c r="AV46" s="876"/>
      <c r="AW46" s="876"/>
      <c r="AX46" s="876"/>
      <c r="AY46" s="876"/>
      <c r="AZ46" s="877"/>
      <c r="BA46" s="897"/>
      <c r="BB46" s="876"/>
      <c r="BC46" s="876"/>
      <c r="BD46" s="876"/>
      <c r="BE46" s="876"/>
      <c r="BF46" s="876"/>
      <c r="BG46" s="876"/>
      <c r="BH46" s="876"/>
      <c r="BI46" s="876"/>
      <c r="BJ46" s="876"/>
      <c r="BK46" s="877"/>
      <c r="BL46" s="875"/>
      <c r="BM46" s="876"/>
      <c r="BN46" s="876"/>
      <c r="BO46" s="876"/>
      <c r="BP46" s="876"/>
      <c r="BQ46" s="876"/>
      <c r="BR46" s="876"/>
      <c r="BS46" s="876"/>
      <c r="BT46" s="876"/>
      <c r="BU46" s="876"/>
      <c r="BV46" s="877"/>
      <c r="BW46" s="915"/>
      <c r="BX46" s="916"/>
      <c r="BY46" s="916"/>
      <c r="BZ46" s="916"/>
      <c r="CA46" s="916"/>
      <c r="CB46" s="916"/>
      <c r="CC46" s="916"/>
      <c r="CD46" s="916"/>
      <c r="CE46" s="916"/>
      <c r="CF46" s="916"/>
      <c r="CG46" s="916"/>
      <c r="CH46" s="916"/>
      <c r="CI46" s="916"/>
      <c r="CJ46" s="916"/>
      <c r="CK46" s="916"/>
      <c r="CL46" s="916"/>
      <c r="CM46" s="916"/>
      <c r="CN46" s="916"/>
      <c r="CO46" s="916"/>
      <c r="CP46" s="916"/>
      <c r="CQ46" s="916"/>
      <c r="CR46" s="916"/>
      <c r="CS46" s="916"/>
      <c r="CT46" s="916"/>
      <c r="CU46" s="916"/>
      <c r="CV46" s="916"/>
      <c r="CW46" s="916"/>
      <c r="CX46" s="916"/>
      <c r="CY46" s="916"/>
      <c r="CZ46" s="916"/>
      <c r="DA46" s="916"/>
      <c r="DB46" s="916"/>
      <c r="DC46" s="916"/>
      <c r="DD46" s="916"/>
      <c r="DE46" s="916"/>
      <c r="DF46" s="916"/>
      <c r="DG46" s="916"/>
      <c r="DH46" s="916"/>
      <c r="DI46" s="916"/>
      <c r="DJ46" s="916"/>
      <c r="DK46" s="916"/>
      <c r="DL46" s="916"/>
      <c r="DM46" s="916"/>
      <c r="DN46" s="916"/>
      <c r="DO46" s="916"/>
      <c r="DP46" s="916"/>
      <c r="DQ46" s="916"/>
      <c r="DR46" s="916"/>
      <c r="DS46" s="916"/>
      <c r="DT46" s="916"/>
      <c r="DU46" s="916"/>
      <c r="DV46" s="917"/>
      <c r="DW46" s="211"/>
      <c r="DY46" s="23"/>
      <c r="DZ46" s="888"/>
      <c r="EA46" s="889"/>
      <c r="EB46" s="889"/>
      <c r="EC46" s="889"/>
      <c r="ED46" s="889"/>
      <c r="EE46" s="889"/>
      <c r="EF46" s="889"/>
      <c r="EG46" s="889"/>
      <c r="EH46" s="889"/>
      <c r="EI46" s="889"/>
      <c r="EJ46" s="889"/>
      <c r="EK46" s="889"/>
      <c r="EL46" s="889"/>
      <c r="EM46" s="889"/>
      <c r="EN46" s="889"/>
      <c r="EO46" s="889"/>
      <c r="EP46" s="889"/>
      <c r="EQ46" s="889"/>
      <c r="ER46" s="889"/>
      <c r="ES46" s="889"/>
      <c r="ET46" s="889"/>
      <c r="EU46" s="889"/>
      <c r="EV46" s="889"/>
      <c r="EW46" s="889"/>
      <c r="EX46" s="889"/>
      <c r="EY46" s="926"/>
      <c r="EZ46" s="875"/>
      <c r="FA46" s="877"/>
      <c r="FB46" s="876"/>
      <c r="FC46" s="876"/>
      <c r="FD46" s="876"/>
      <c r="FE46" s="876"/>
      <c r="FF46" s="876"/>
      <c r="FG46" s="876"/>
      <c r="FH46" s="876"/>
      <c r="FI46" s="876"/>
      <c r="FJ46" s="876"/>
      <c r="FK46" s="876"/>
      <c r="FL46" s="877"/>
    </row>
    <row r="47" spans="1:168" ht="6" customHeight="1">
      <c r="A47" s="22"/>
      <c r="B47" s="28"/>
      <c r="C47" s="923" t="s">
        <v>665</v>
      </c>
      <c r="D47" s="923"/>
      <c r="E47" s="923"/>
      <c r="F47" s="923"/>
      <c r="G47" s="923"/>
      <c r="H47" s="923"/>
      <c r="I47" s="923"/>
      <c r="J47" s="923"/>
      <c r="K47" s="923"/>
      <c r="L47" s="923"/>
      <c r="M47" s="923"/>
      <c r="N47" s="923"/>
      <c r="O47" s="923"/>
      <c r="P47" s="923"/>
      <c r="Q47" s="923"/>
      <c r="R47" s="923"/>
      <c r="S47" s="923"/>
      <c r="T47" s="872" t="e">
        <f>BS!S30-SUM(T41:AD46)</f>
        <v>#REF!</v>
      </c>
      <c r="U47" s="873"/>
      <c r="V47" s="873"/>
      <c r="W47" s="873"/>
      <c r="X47" s="873"/>
      <c r="Y47" s="873"/>
      <c r="Z47" s="873"/>
      <c r="AA47" s="873"/>
      <c r="AB47" s="873"/>
      <c r="AC47" s="873"/>
      <c r="AD47" s="874"/>
      <c r="AE47" s="914"/>
      <c r="AF47" s="873"/>
      <c r="AG47" s="873"/>
      <c r="AH47" s="873"/>
      <c r="AI47" s="873"/>
      <c r="AJ47" s="873"/>
      <c r="AK47" s="873"/>
      <c r="AL47" s="873"/>
      <c r="AM47" s="873"/>
      <c r="AN47" s="873"/>
      <c r="AO47" s="874"/>
      <c r="AP47" s="872" t="e">
        <f>+T47+AE47</f>
        <v>#REF!</v>
      </c>
      <c r="AQ47" s="873"/>
      <c r="AR47" s="873"/>
      <c r="AS47" s="873"/>
      <c r="AT47" s="873"/>
      <c r="AU47" s="873"/>
      <c r="AV47" s="873"/>
      <c r="AW47" s="873"/>
      <c r="AX47" s="873"/>
      <c r="AY47" s="873"/>
      <c r="AZ47" s="874"/>
      <c r="BA47" s="905">
        <f>AE47</f>
        <v>0</v>
      </c>
      <c r="BB47" s="899"/>
      <c r="BC47" s="899"/>
      <c r="BD47" s="899"/>
      <c r="BE47" s="899"/>
      <c r="BF47" s="899"/>
      <c r="BG47" s="899"/>
      <c r="BH47" s="899"/>
      <c r="BI47" s="899"/>
      <c r="BJ47" s="899"/>
      <c r="BK47" s="900"/>
      <c r="BL47" s="872" t="e">
        <f>+T47+BA47</f>
        <v>#REF!</v>
      </c>
      <c r="BM47" s="873"/>
      <c r="BN47" s="873"/>
      <c r="BO47" s="873"/>
      <c r="BP47" s="873"/>
      <c r="BQ47" s="873"/>
      <c r="BR47" s="873"/>
      <c r="BS47" s="873"/>
      <c r="BT47" s="873"/>
      <c r="BU47" s="873"/>
      <c r="BV47" s="874"/>
      <c r="BW47" s="915"/>
      <c r="BX47" s="916"/>
      <c r="BY47" s="916"/>
      <c r="BZ47" s="916"/>
      <c r="CA47" s="916"/>
      <c r="CB47" s="916"/>
      <c r="CC47" s="916"/>
      <c r="CD47" s="916"/>
      <c r="CE47" s="916"/>
      <c r="CF47" s="916"/>
      <c r="CG47" s="916"/>
      <c r="CH47" s="916"/>
      <c r="CI47" s="916"/>
      <c r="CJ47" s="916"/>
      <c r="CK47" s="916"/>
      <c r="CL47" s="916"/>
      <c r="CM47" s="916"/>
      <c r="CN47" s="916"/>
      <c r="CO47" s="916"/>
      <c r="CP47" s="916"/>
      <c r="CQ47" s="916"/>
      <c r="CR47" s="916"/>
      <c r="CS47" s="916"/>
      <c r="CT47" s="916"/>
      <c r="CU47" s="916"/>
      <c r="CV47" s="916"/>
      <c r="CW47" s="916"/>
      <c r="CX47" s="916"/>
      <c r="CY47" s="916"/>
      <c r="CZ47" s="916"/>
      <c r="DA47" s="916"/>
      <c r="DB47" s="916"/>
      <c r="DC47" s="916"/>
      <c r="DD47" s="916"/>
      <c r="DE47" s="916"/>
      <c r="DF47" s="916"/>
      <c r="DG47" s="916"/>
      <c r="DH47" s="916"/>
      <c r="DI47" s="916"/>
      <c r="DJ47" s="916"/>
      <c r="DK47" s="916"/>
      <c r="DL47" s="916"/>
      <c r="DM47" s="916"/>
      <c r="DN47" s="916"/>
      <c r="DO47" s="916"/>
      <c r="DP47" s="916"/>
      <c r="DQ47" s="916"/>
      <c r="DR47" s="916"/>
      <c r="DS47" s="916"/>
      <c r="DT47" s="916"/>
      <c r="DU47" s="916"/>
      <c r="DV47" s="917"/>
      <c r="DW47" s="211"/>
      <c r="DY47" s="23"/>
      <c r="DZ47" s="923" t="s">
        <v>659</v>
      </c>
      <c r="EA47" s="923"/>
      <c r="EB47" s="923"/>
      <c r="EC47" s="923"/>
      <c r="ED47" s="923"/>
      <c r="EE47" s="923"/>
      <c r="EF47" s="923"/>
      <c r="EG47" s="923"/>
      <c r="EH47" s="923"/>
      <c r="EI47" s="923"/>
      <c r="EJ47" s="923"/>
      <c r="EK47" s="923"/>
      <c r="EL47" s="923"/>
      <c r="EM47" s="923"/>
      <c r="EN47" s="923"/>
      <c r="EO47" s="923"/>
      <c r="EP47" s="923"/>
      <c r="EQ47" s="923"/>
      <c r="ER47" s="923"/>
      <c r="ES47" s="923"/>
      <c r="ET47" s="923"/>
      <c r="EU47" s="923"/>
      <c r="EV47" s="923"/>
      <c r="EW47" s="923"/>
      <c r="EX47" s="923"/>
      <c r="EY47" s="923"/>
      <c r="EZ47" s="939"/>
      <c r="FA47" s="873"/>
      <c r="FB47" s="873"/>
      <c r="FC47" s="873"/>
      <c r="FD47" s="873"/>
      <c r="FE47" s="873"/>
      <c r="FF47" s="873"/>
      <c r="FG47" s="873"/>
      <c r="FH47" s="873"/>
      <c r="FI47" s="873"/>
      <c r="FJ47" s="873"/>
      <c r="FK47" s="873"/>
      <c r="FL47" s="874"/>
    </row>
    <row r="48" spans="1:168" ht="6" customHeight="1">
      <c r="A48" s="22"/>
      <c r="B48" s="28"/>
      <c r="C48" s="923"/>
      <c r="D48" s="923"/>
      <c r="E48" s="923"/>
      <c r="F48" s="923"/>
      <c r="G48" s="923"/>
      <c r="H48" s="923"/>
      <c r="I48" s="923"/>
      <c r="J48" s="923"/>
      <c r="K48" s="923"/>
      <c r="L48" s="923"/>
      <c r="M48" s="923"/>
      <c r="N48" s="923"/>
      <c r="O48" s="923"/>
      <c r="P48" s="923"/>
      <c r="Q48" s="923"/>
      <c r="R48" s="923"/>
      <c r="S48" s="923"/>
      <c r="T48" s="875"/>
      <c r="U48" s="876"/>
      <c r="V48" s="876"/>
      <c r="W48" s="876"/>
      <c r="X48" s="876"/>
      <c r="Y48" s="876"/>
      <c r="Z48" s="876"/>
      <c r="AA48" s="876"/>
      <c r="AB48" s="876"/>
      <c r="AC48" s="876"/>
      <c r="AD48" s="877"/>
      <c r="AE48" s="897"/>
      <c r="AF48" s="876"/>
      <c r="AG48" s="876"/>
      <c r="AH48" s="876"/>
      <c r="AI48" s="876"/>
      <c r="AJ48" s="876"/>
      <c r="AK48" s="876"/>
      <c r="AL48" s="876"/>
      <c r="AM48" s="876"/>
      <c r="AN48" s="876"/>
      <c r="AO48" s="877"/>
      <c r="AP48" s="875"/>
      <c r="AQ48" s="876"/>
      <c r="AR48" s="876"/>
      <c r="AS48" s="876"/>
      <c r="AT48" s="876"/>
      <c r="AU48" s="876"/>
      <c r="AV48" s="876"/>
      <c r="AW48" s="876"/>
      <c r="AX48" s="876"/>
      <c r="AY48" s="876"/>
      <c r="AZ48" s="877"/>
      <c r="BA48" s="897"/>
      <c r="BB48" s="876"/>
      <c r="BC48" s="876"/>
      <c r="BD48" s="876"/>
      <c r="BE48" s="876"/>
      <c r="BF48" s="876"/>
      <c r="BG48" s="876"/>
      <c r="BH48" s="876"/>
      <c r="BI48" s="876"/>
      <c r="BJ48" s="876"/>
      <c r="BK48" s="877"/>
      <c r="BL48" s="875"/>
      <c r="BM48" s="876"/>
      <c r="BN48" s="876"/>
      <c r="BO48" s="876"/>
      <c r="BP48" s="876"/>
      <c r="BQ48" s="876"/>
      <c r="BR48" s="876"/>
      <c r="BS48" s="876"/>
      <c r="BT48" s="876"/>
      <c r="BU48" s="876"/>
      <c r="BV48" s="877"/>
      <c r="BW48" s="915"/>
      <c r="BX48" s="916"/>
      <c r="BY48" s="916"/>
      <c r="BZ48" s="916"/>
      <c r="CA48" s="916"/>
      <c r="CB48" s="916"/>
      <c r="CC48" s="916"/>
      <c r="CD48" s="916"/>
      <c r="CE48" s="916"/>
      <c r="CF48" s="916"/>
      <c r="CG48" s="916"/>
      <c r="CH48" s="916"/>
      <c r="CI48" s="916"/>
      <c r="CJ48" s="916"/>
      <c r="CK48" s="916"/>
      <c r="CL48" s="916"/>
      <c r="CM48" s="916"/>
      <c r="CN48" s="916"/>
      <c r="CO48" s="916"/>
      <c r="CP48" s="916"/>
      <c r="CQ48" s="916"/>
      <c r="CR48" s="916"/>
      <c r="CS48" s="916"/>
      <c r="CT48" s="916"/>
      <c r="CU48" s="916"/>
      <c r="CV48" s="916"/>
      <c r="CW48" s="916"/>
      <c r="CX48" s="916"/>
      <c r="CY48" s="916"/>
      <c r="CZ48" s="916"/>
      <c r="DA48" s="916"/>
      <c r="DB48" s="916"/>
      <c r="DC48" s="916"/>
      <c r="DD48" s="916"/>
      <c r="DE48" s="916"/>
      <c r="DF48" s="916"/>
      <c r="DG48" s="916"/>
      <c r="DH48" s="916"/>
      <c r="DI48" s="916"/>
      <c r="DJ48" s="916"/>
      <c r="DK48" s="916"/>
      <c r="DL48" s="916"/>
      <c r="DM48" s="916"/>
      <c r="DN48" s="916"/>
      <c r="DO48" s="916"/>
      <c r="DP48" s="916"/>
      <c r="DQ48" s="916"/>
      <c r="DR48" s="916"/>
      <c r="DS48" s="916"/>
      <c r="DT48" s="916"/>
      <c r="DU48" s="916"/>
      <c r="DV48" s="917"/>
      <c r="DW48" s="211"/>
      <c r="DY48" s="170"/>
      <c r="DZ48" s="923"/>
      <c r="EA48" s="923"/>
      <c r="EB48" s="923"/>
      <c r="EC48" s="923"/>
      <c r="ED48" s="923"/>
      <c r="EE48" s="923"/>
      <c r="EF48" s="923"/>
      <c r="EG48" s="923"/>
      <c r="EH48" s="923"/>
      <c r="EI48" s="923"/>
      <c r="EJ48" s="923"/>
      <c r="EK48" s="923"/>
      <c r="EL48" s="923"/>
      <c r="EM48" s="923"/>
      <c r="EN48" s="923"/>
      <c r="EO48" s="923"/>
      <c r="EP48" s="923"/>
      <c r="EQ48" s="923"/>
      <c r="ER48" s="923"/>
      <c r="ES48" s="923"/>
      <c r="ET48" s="923"/>
      <c r="EU48" s="923"/>
      <c r="EV48" s="923"/>
      <c r="EW48" s="923"/>
      <c r="EX48" s="923"/>
      <c r="EY48" s="923"/>
      <c r="EZ48" s="875"/>
      <c r="FA48" s="876"/>
      <c r="FB48" s="876"/>
      <c r="FC48" s="876"/>
      <c r="FD48" s="876"/>
      <c r="FE48" s="876"/>
      <c r="FF48" s="876"/>
      <c r="FG48" s="876"/>
      <c r="FH48" s="876"/>
      <c r="FI48" s="876"/>
      <c r="FJ48" s="876"/>
      <c r="FK48" s="876"/>
      <c r="FL48" s="877"/>
    </row>
    <row r="49" spans="1:168" ht="6" customHeight="1">
      <c r="A49" s="22"/>
      <c r="B49" s="28"/>
      <c r="C49" s="923" t="s">
        <v>692</v>
      </c>
      <c r="D49" s="923"/>
      <c r="E49" s="923"/>
      <c r="F49" s="923"/>
      <c r="G49" s="923"/>
      <c r="H49" s="923"/>
      <c r="I49" s="923"/>
      <c r="J49" s="923"/>
      <c r="K49" s="923"/>
      <c r="L49" s="923"/>
      <c r="M49" s="923"/>
      <c r="N49" s="923"/>
      <c r="O49" s="923"/>
      <c r="P49" s="923"/>
      <c r="Q49" s="923"/>
      <c r="R49" s="923"/>
      <c r="S49" s="923"/>
      <c r="T49" s="872">
        <f>BS!S33</f>
        <v>0</v>
      </c>
      <c r="U49" s="873"/>
      <c r="V49" s="873"/>
      <c r="W49" s="873"/>
      <c r="X49" s="873"/>
      <c r="Y49" s="873"/>
      <c r="Z49" s="873"/>
      <c r="AA49" s="873"/>
      <c r="AB49" s="873"/>
      <c r="AC49" s="873"/>
      <c r="AD49" s="874"/>
      <c r="AE49" s="914"/>
      <c r="AF49" s="873"/>
      <c r="AG49" s="873"/>
      <c r="AH49" s="873"/>
      <c r="AI49" s="873"/>
      <c r="AJ49" s="873"/>
      <c r="AK49" s="873"/>
      <c r="AL49" s="873"/>
      <c r="AM49" s="873"/>
      <c r="AN49" s="873"/>
      <c r="AO49" s="874"/>
      <c r="AP49" s="872">
        <f>+T49+AE49</f>
        <v>0</v>
      </c>
      <c r="AQ49" s="873"/>
      <c r="AR49" s="873"/>
      <c r="AS49" s="873"/>
      <c r="AT49" s="873"/>
      <c r="AU49" s="873"/>
      <c r="AV49" s="873"/>
      <c r="AW49" s="873"/>
      <c r="AX49" s="873"/>
      <c r="AY49" s="873"/>
      <c r="AZ49" s="874"/>
      <c r="BA49" s="905">
        <f>AE49</f>
        <v>0</v>
      </c>
      <c r="BB49" s="899"/>
      <c r="BC49" s="899"/>
      <c r="BD49" s="899"/>
      <c r="BE49" s="899"/>
      <c r="BF49" s="899"/>
      <c r="BG49" s="899"/>
      <c r="BH49" s="899"/>
      <c r="BI49" s="899"/>
      <c r="BJ49" s="899"/>
      <c r="BK49" s="900"/>
      <c r="BL49" s="872">
        <f>+T49+BA49</f>
        <v>0</v>
      </c>
      <c r="BM49" s="873"/>
      <c r="BN49" s="873"/>
      <c r="BO49" s="873"/>
      <c r="BP49" s="873"/>
      <c r="BQ49" s="873"/>
      <c r="BR49" s="873"/>
      <c r="BS49" s="873"/>
      <c r="BT49" s="873"/>
      <c r="BU49" s="873"/>
      <c r="BV49" s="874"/>
      <c r="BW49" s="915"/>
      <c r="BX49" s="916"/>
      <c r="BY49" s="916"/>
      <c r="BZ49" s="916"/>
      <c r="CA49" s="916"/>
      <c r="CB49" s="916"/>
      <c r="CC49" s="916"/>
      <c r="CD49" s="916"/>
      <c r="CE49" s="916"/>
      <c r="CF49" s="916"/>
      <c r="CG49" s="916"/>
      <c r="CH49" s="916"/>
      <c r="CI49" s="916"/>
      <c r="CJ49" s="916"/>
      <c r="CK49" s="916"/>
      <c r="CL49" s="916"/>
      <c r="CM49" s="916"/>
      <c r="CN49" s="916"/>
      <c r="CO49" s="916"/>
      <c r="CP49" s="916"/>
      <c r="CQ49" s="916"/>
      <c r="CR49" s="916"/>
      <c r="CS49" s="916"/>
      <c r="CT49" s="916"/>
      <c r="CU49" s="916"/>
      <c r="CV49" s="916"/>
      <c r="CW49" s="916"/>
      <c r="CX49" s="916"/>
      <c r="CY49" s="916"/>
      <c r="CZ49" s="916"/>
      <c r="DA49" s="916"/>
      <c r="DB49" s="916"/>
      <c r="DC49" s="916"/>
      <c r="DD49" s="916"/>
      <c r="DE49" s="916"/>
      <c r="DF49" s="916"/>
      <c r="DG49" s="916"/>
      <c r="DH49" s="916"/>
      <c r="DI49" s="916"/>
      <c r="DJ49" s="916"/>
      <c r="DK49" s="916"/>
      <c r="DL49" s="916"/>
      <c r="DM49" s="916"/>
      <c r="DN49" s="916"/>
      <c r="DO49" s="916"/>
      <c r="DP49" s="916"/>
      <c r="DQ49" s="916"/>
      <c r="DR49" s="916"/>
      <c r="DS49" s="916"/>
      <c r="DT49" s="916"/>
      <c r="DU49" s="916"/>
      <c r="DV49" s="917"/>
      <c r="DW49" s="211"/>
      <c r="DY49" s="938" t="s">
        <v>666</v>
      </c>
      <c r="DZ49" s="938"/>
      <c r="EA49" s="938"/>
      <c r="EB49" s="938"/>
      <c r="EC49" s="938"/>
      <c r="ED49" s="938"/>
      <c r="EE49" s="938"/>
      <c r="EF49" s="938"/>
      <c r="EG49" s="938"/>
      <c r="EH49" s="938"/>
      <c r="EI49" s="938"/>
      <c r="EJ49" s="938"/>
      <c r="EK49" s="938"/>
      <c r="EL49" s="938"/>
      <c r="EM49" s="938"/>
      <c r="EN49" s="938"/>
      <c r="EO49" s="938"/>
      <c r="EP49" s="938"/>
      <c r="EQ49" s="938"/>
      <c r="ER49" s="938"/>
      <c r="ES49" s="938"/>
      <c r="ET49" s="938"/>
      <c r="EU49" s="938"/>
      <c r="EV49" s="938"/>
      <c r="EW49" s="938"/>
      <c r="EX49" s="938"/>
      <c r="EY49" s="938"/>
      <c r="EZ49" s="935" t="s">
        <v>409</v>
      </c>
      <c r="FA49" s="874"/>
      <c r="FB49" s="934" t="e">
        <f>FB45+EZ47</f>
        <v>#DIV/0!</v>
      </c>
      <c r="FC49" s="873"/>
      <c r="FD49" s="873"/>
      <c r="FE49" s="873"/>
      <c r="FF49" s="873"/>
      <c r="FG49" s="873"/>
      <c r="FH49" s="873"/>
      <c r="FI49" s="873"/>
      <c r="FJ49" s="873"/>
      <c r="FK49" s="873"/>
      <c r="FL49" s="874"/>
    </row>
    <row r="50" spans="1:168" ht="6" customHeight="1">
      <c r="A50" s="22"/>
      <c r="B50" s="28"/>
      <c r="C50" s="923"/>
      <c r="D50" s="923"/>
      <c r="E50" s="923"/>
      <c r="F50" s="923"/>
      <c r="G50" s="923"/>
      <c r="H50" s="923"/>
      <c r="I50" s="923"/>
      <c r="J50" s="923"/>
      <c r="K50" s="923"/>
      <c r="L50" s="923"/>
      <c r="M50" s="923"/>
      <c r="N50" s="923"/>
      <c r="O50" s="923"/>
      <c r="P50" s="923"/>
      <c r="Q50" s="923"/>
      <c r="R50" s="923"/>
      <c r="S50" s="923"/>
      <c r="T50" s="875"/>
      <c r="U50" s="876"/>
      <c r="V50" s="876"/>
      <c r="W50" s="876"/>
      <c r="X50" s="876"/>
      <c r="Y50" s="876"/>
      <c r="Z50" s="876"/>
      <c r="AA50" s="876"/>
      <c r="AB50" s="876"/>
      <c r="AC50" s="876"/>
      <c r="AD50" s="877"/>
      <c r="AE50" s="897"/>
      <c r="AF50" s="876"/>
      <c r="AG50" s="876"/>
      <c r="AH50" s="876"/>
      <c r="AI50" s="876"/>
      <c r="AJ50" s="876"/>
      <c r="AK50" s="876"/>
      <c r="AL50" s="876"/>
      <c r="AM50" s="876"/>
      <c r="AN50" s="876"/>
      <c r="AO50" s="877"/>
      <c r="AP50" s="875"/>
      <c r="AQ50" s="876"/>
      <c r="AR50" s="876"/>
      <c r="AS50" s="876"/>
      <c r="AT50" s="876"/>
      <c r="AU50" s="876"/>
      <c r="AV50" s="876"/>
      <c r="AW50" s="876"/>
      <c r="AX50" s="876"/>
      <c r="AY50" s="876"/>
      <c r="AZ50" s="877"/>
      <c r="BA50" s="897"/>
      <c r="BB50" s="876"/>
      <c r="BC50" s="876"/>
      <c r="BD50" s="876"/>
      <c r="BE50" s="876"/>
      <c r="BF50" s="876"/>
      <c r="BG50" s="876"/>
      <c r="BH50" s="876"/>
      <c r="BI50" s="876"/>
      <c r="BJ50" s="876"/>
      <c r="BK50" s="877"/>
      <c r="BL50" s="875"/>
      <c r="BM50" s="876"/>
      <c r="BN50" s="876"/>
      <c r="BO50" s="876"/>
      <c r="BP50" s="876"/>
      <c r="BQ50" s="876"/>
      <c r="BR50" s="876"/>
      <c r="BS50" s="876"/>
      <c r="BT50" s="876"/>
      <c r="BU50" s="876"/>
      <c r="BV50" s="877"/>
      <c r="BW50" s="915"/>
      <c r="BX50" s="916"/>
      <c r="BY50" s="916"/>
      <c r="BZ50" s="916"/>
      <c r="CA50" s="916"/>
      <c r="CB50" s="916"/>
      <c r="CC50" s="916"/>
      <c r="CD50" s="916"/>
      <c r="CE50" s="916"/>
      <c r="CF50" s="916"/>
      <c r="CG50" s="916"/>
      <c r="CH50" s="916"/>
      <c r="CI50" s="916"/>
      <c r="CJ50" s="916"/>
      <c r="CK50" s="916"/>
      <c r="CL50" s="916"/>
      <c r="CM50" s="916"/>
      <c r="CN50" s="916"/>
      <c r="CO50" s="916"/>
      <c r="CP50" s="916"/>
      <c r="CQ50" s="916"/>
      <c r="CR50" s="916"/>
      <c r="CS50" s="916"/>
      <c r="CT50" s="916"/>
      <c r="CU50" s="916"/>
      <c r="CV50" s="916"/>
      <c r="CW50" s="916"/>
      <c r="CX50" s="916"/>
      <c r="CY50" s="916"/>
      <c r="CZ50" s="916"/>
      <c r="DA50" s="916"/>
      <c r="DB50" s="916"/>
      <c r="DC50" s="916"/>
      <c r="DD50" s="916"/>
      <c r="DE50" s="916"/>
      <c r="DF50" s="916"/>
      <c r="DG50" s="916"/>
      <c r="DH50" s="916"/>
      <c r="DI50" s="916"/>
      <c r="DJ50" s="916"/>
      <c r="DK50" s="916"/>
      <c r="DL50" s="916"/>
      <c r="DM50" s="916"/>
      <c r="DN50" s="916"/>
      <c r="DO50" s="916"/>
      <c r="DP50" s="916"/>
      <c r="DQ50" s="916"/>
      <c r="DR50" s="916"/>
      <c r="DS50" s="916"/>
      <c r="DT50" s="916"/>
      <c r="DU50" s="916"/>
      <c r="DV50" s="917"/>
      <c r="DW50" s="211"/>
      <c r="DY50" s="938"/>
      <c r="DZ50" s="938"/>
      <c r="EA50" s="938"/>
      <c r="EB50" s="938"/>
      <c r="EC50" s="938"/>
      <c r="ED50" s="938"/>
      <c r="EE50" s="938"/>
      <c r="EF50" s="938"/>
      <c r="EG50" s="938"/>
      <c r="EH50" s="938"/>
      <c r="EI50" s="938"/>
      <c r="EJ50" s="938"/>
      <c r="EK50" s="938"/>
      <c r="EL50" s="938"/>
      <c r="EM50" s="938"/>
      <c r="EN50" s="938"/>
      <c r="EO50" s="938"/>
      <c r="EP50" s="938"/>
      <c r="EQ50" s="938"/>
      <c r="ER50" s="938"/>
      <c r="ES50" s="938"/>
      <c r="ET50" s="938"/>
      <c r="EU50" s="938"/>
      <c r="EV50" s="938"/>
      <c r="EW50" s="938"/>
      <c r="EX50" s="938"/>
      <c r="EY50" s="938"/>
      <c r="EZ50" s="875"/>
      <c r="FA50" s="877"/>
      <c r="FB50" s="876"/>
      <c r="FC50" s="876"/>
      <c r="FD50" s="876"/>
      <c r="FE50" s="876"/>
      <c r="FF50" s="876"/>
      <c r="FG50" s="876"/>
      <c r="FH50" s="876"/>
      <c r="FI50" s="876"/>
      <c r="FJ50" s="876"/>
      <c r="FK50" s="876"/>
      <c r="FL50" s="877"/>
    </row>
    <row r="51" spans="1:168" ht="6" customHeight="1">
      <c r="A51" s="22"/>
      <c r="B51" s="28"/>
      <c r="C51" s="923"/>
      <c r="D51" s="923"/>
      <c r="E51" s="923"/>
      <c r="F51" s="923"/>
      <c r="G51" s="923"/>
      <c r="H51" s="923"/>
      <c r="I51" s="923"/>
      <c r="J51" s="923"/>
      <c r="K51" s="923"/>
      <c r="L51" s="923"/>
      <c r="M51" s="923"/>
      <c r="N51" s="923"/>
      <c r="O51" s="923"/>
      <c r="P51" s="923"/>
      <c r="Q51" s="923"/>
      <c r="R51" s="923"/>
      <c r="S51" s="923"/>
      <c r="T51" s="872"/>
      <c r="U51" s="873"/>
      <c r="V51" s="873"/>
      <c r="W51" s="873"/>
      <c r="X51" s="873"/>
      <c r="Y51" s="873"/>
      <c r="Z51" s="873"/>
      <c r="AA51" s="873"/>
      <c r="AB51" s="873"/>
      <c r="AC51" s="873"/>
      <c r="AD51" s="874"/>
      <c r="AE51" s="914"/>
      <c r="AF51" s="873"/>
      <c r="AG51" s="873"/>
      <c r="AH51" s="873"/>
      <c r="AI51" s="873"/>
      <c r="AJ51" s="873"/>
      <c r="AK51" s="873"/>
      <c r="AL51" s="873"/>
      <c r="AM51" s="873"/>
      <c r="AN51" s="873"/>
      <c r="AO51" s="874"/>
      <c r="AP51" s="872">
        <f>+T51+AE51</f>
        <v>0</v>
      </c>
      <c r="AQ51" s="873"/>
      <c r="AR51" s="873"/>
      <c r="AS51" s="873"/>
      <c r="AT51" s="873"/>
      <c r="AU51" s="873"/>
      <c r="AV51" s="873"/>
      <c r="AW51" s="873"/>
      <c r="AX51" s="873"/>
      <c r="AY51" s="873"/>
      <c r="AZ51" s="874"/>
      <c r="BA51" s="905">
        <f>AE51</f>
        <v>0</v>
      </c>
      <c r="BB51" s="899"/>
      <c r="BC51" s="899"/>
      <c r="BD51" s="899"/>
      <c r="BE51" s="899"/>
      <c r="BF51" s="899"/>
      <c r="BG51" s="899"/>
      <c r="BH51" s="899"/>
      <c r="BI51" s="899"/>
      <c r="BJ51" s="899"/>
      <c r="BK51" s="900"/>
      <c r="BL51" s="872">
        <f>+T51+BA51</f>
        <v>0</v>
      </c>
      <c r="BM51" s="873"/>
      <c r="BN51" s="873"/>
      <c r="BO51" s="873"/>
      <c r="BP51" s="873"/>
      <c r="BQ51" s="873"/>
      <c r="BR51" s="873"/>
      <c r="BS51" s="873"/>
      <c r="BT51" s="873"/>
      <c r="BU51" s="873"/>
      <c r="BV51" s="874"/>
      <c r="BW51" s="915"/>
      <c r="BX51" s="916"/>
      <c r="BY51" s="916"/>
      <c r="BZ51" s="916"/>
      <c r="CA51" s="916"/>
      <c r="CB51" s="916"/>
      <c r="CC51" s="916"/>
      <c r="CD51" s="916"/>
      <c r="CE51" s="916"/>
      <c r="CF51" s="916"/>
      <c r="CG51" s="916"/>
      <c r="CH51" s="916"/>
      <c r="CI51" s="916"/>
      <c r="CJ51" s="916"/>
      <c r="CK51" s="916"/>
      <c r="CL51" s="916"/>
      <c r="CM51" s="916"/>
      <c r="CN51" s="916"/>
      <c r="CO51" s="916"/>
      <c r="CP51" s="916"/>
      <c r="CQ51" s="916"/>
      <c r="CR51" s="916"/>
      <c r="CS51" s="916"/>
      <c r="CT51" s="916"/>
      <c r="CU51" s="916"/>
      <c r="CV51" s="916"/>
      <c r="CW51" s="916"/>
      <c r="CX51" s="916"/>
      <c r="CY51" s="916"/>
      <c r="CZ51" s="916"/>
      <c r="DA51" s="916"/>
      <c r="DB51" s="916"/>
      <c r="DC51" s="916"/>
      <c r="DD51" s="916"/>
      <c r="DE51" s="916"/>
      <c r="DF51" s="916"/>
      <c r="DG51" s="916"/>
      <c r="DH51" s="916"/>
      <c r="DI51" s="916"/>
      <c r="DJ51" s="916"/>
      <c r="DK51" s="916"/>
      <c r="DL51" s="916"/>
      <c r="DM51" s="916"/>
      <c r="DN51" s="916"/>
      <c r="DO51" s="916"/>
      <c r="DP51" s="916"/>
      <c r="DQ51" s="916"/>
      <c r="DR51" s="916"/>
      <c r="DS51" s="916"/>
      <c r="DT51" s="916"/>
      <c r="DU51" s="916"/>
      <c r="DV51" s="917"/>
      <c r="DW51" s="211"/>
      <c r="EA51" s="65"/>
      <c r="EB51" s="65"/>
      <c r="EC51" s="65"/>
      <c r="ED51" s="65"/>
      <c r="EE51" s="65"/>
      <c r="EF51" s="65"/>
      <c r="EG51" s="65"/>
      <c r="EH51" s="65"/>
      <c r="EI51" s="65"/>
      <c r="EJ51" s="65"/>
      <c r="EK51" s="65"/>
      <c r="EL51" s="65"/>
      <c r="EM51" s="65"/>
      <c r="EN51" s="65"/>
      <c r="EO51" s="65"/>
      <c r="EP51" s="65"/>
      <c r="EQ51" s="65"/>
      <c r="ER51" s="65"/>
      <c r="ES51" s="65"/>
      <c r="ET51" s="65"/>
      <c r="EU51" s="65"/>
      <c r="EX51" s="263"/>
      <c r="EZ51" s="213"/>
      <c r="FA51" s="213"/>
      <c r="FB51" s="213"/>
      <c r="FC51" s="213"/>
      <c r="FD51" s="213"/>
      <c r="FE51" s="213"/>
      <c r="FF51" s="213"/>
      <c r="FG51" s="213"/>
      <c r="FH51" s="213"/>
      <c r="FI51" s="213"/>
      <c r="FJ51" s="213"/>
      <c r="FK51" s="213"/>
      <c r="FL51" s="213"/>
    </row>
    <row r="52" spans="1:168" ht="6" customHeight="1">
      <c r="A52" s="22"/>
      <c r="B52" s="28"/>
      <c r="C52" s="923"/>
      <c r="D52" s="923"/>
      <c r="E52" s="923"/>
      <c r="F52" s="923"/>
      <c r="G52" s="923"/>
      <c r="H52" s="923"/>
      <c r="I52" s="923"/>
      <c r="J52" s="923"/>
      <c r="K52" s="923"/>
      <c r="L52" s="923"/>
      <c r="M52" s="923"/>
      <c r="N52" s="923"/>
      <c r="O52" s="923"/>
      <c r="P52" s="923"/>
      <c r="Q52" s="923"/>
      <c r="R52" s="923"/>
      <c r="S52" s="923"/>
      <c r="T52" s="875"/>
      <c r="U52" s="876"/>
      <c r="V52" s="876"/>
      <c r="W52" s="876"/>
      <c r="X52" s="876"/>
      <c r="Y52" s="876"/>
      <c r="Z52" s="876"/>
      <c r="AA52" s="876"/>
      <c r="AB52" s="876"/>
      <c r="AC52" s="876"/>
      <c r="AD52" s="877"/>
      <c r="AE52" s="897"/>
      <c r="AF52" s="876"/>
      <c r="AG52" s="876"/>
      <c r="AH52" s="876"/>
      <c r="AI52" s="876"/>
      <c r="AJ52" s="876"/>
      <c r="AK52" s="876"/>
      <c r="AL52" s="876"/>
      <c r="AM52" s="876"/>
      <c r="AN52" s="876"/>
      <c r="AO52" s="877"/>
      <c r="AP52" s="875"/>
      <c r="AQ52" s="876"/>
      <c r="AR52" s="876"/>
      <c r="AS52" s="876"/>
      <c r="AT52" s="876"/>
      <c r="AU52" s="876"/>
      <c r="AV52" s="876"/>
      <c r="AW52" s="876"/>
      <c r="AX52" s="876"/>
      <c r="AY52" s="876"/>
      <c r="AZ52" s="877"/>
      <c r="BA52" s="897"/>
      <c r="BB52" s="876"/>
      <c r="BC52" s="876"/>
      <c r="BD52" s="876"/>
      <c r="BE52" s="876"/>
      <c r="BF52" s="876"/>
      <c r="BG52" s="876"/>
      <c r="BH52" s="876"/>
      <c r="BI52" s="876"/>
      <c r="BJ52" s="876"/>
      <c r="BK52" s="877"/>
      <c r="BL52" s="875"/>
      <c r="BM52" s="876"/>
      <c r="BN52" s="876"/>
      <c r="BO52" s="876"/>
      <c r="BP52" s="876"/>
      <c r="BQ52" s="876"/>
      <c r="BR52" s="876"/>
      <c r="BS52" s="876"/>
      <c r="BT52" s="876"/>
      <c r="BU52" s="876"/>
      <c r="BV52" s="877"/>
      <c r="BW52" s="915"/>
      <c r="BX52" s="916"/>
      <c r="BY52" s="916"/>
      <c r="BZ52" s="916"/>
      <c r="CA52" s="916"/>
      <c r="CB52" s="916"/>
      <c r="CC52" s="916"/>
      <c r="CD52" s="916"/>
      <c r="CE52" s="916"/>
      <c r="CF52" s="916"/>
      <c r="CG52" s="916"/>
      <c r="CH52" s="916"/>
      <c r="CI52" s="916"/>
      <c r="CJ52" s="916"/>
      <c r="CK52" s="916"/>
      <c r="CL52" s="916"/>
      <c r="CM52" s="916"/>
      <c r="CN52" s="916"/>
      <c r="CO52" s="916"/>
      <c r="CP52" s="916"/>
      <c r="CQ52" s="916"/>
      <c r="CR52" s="916"/>
      <c r="CS52" s="916"/>
      <c r="CT52" s="916"/>
      <c r="CU52" s="916"/>
      <c r="CV52" s="916"/>
      <c r="CW52" s="916"/>
      <c r="CX52" s="916"/>
      <c r="CY52" s="916"/>
      <c r="CZ52" s="916"/>
      <c r="DA52" s="916"/>
      <c r="DB52" s="916"/>
      <c r="DC52" s="916"/>
      <c r="DD52" s="916"/>
      <c r="DE52" s="916"/>
      <c r="DF52" s="916"/>
      <c r="DG52" s="916"/>
      <c r="DH52" s="916"/>
      <c r="DI52" s="916"/>
      <c r="DJ52" s="916"/>
      <c r="DK52" s="916"/>
      <c r="DL52" s="916"/>
      <c r="DM52" s="916"/>
      <c r="DN52" s="916"/>
      <c r="DO52" s="916"/>
      <c r="DP52" s="916"/>
      <c r="DQ52" s="916"/>
      <c r="DR52" s="916"/>
      <c r="DS52" s="916"/>
      <c r="DT52" s="916"/>
      <c r="DU52" s="916"/>
      <c r="DV52" s="917"/>
      <c r="DW52" s="211"/>
      <c r="DY52" s="21"/>
      <c r="DZ52" s="930" t="s">
        <v>667</v>
      </c>
      <c r="EA52" s="931"/>
      <c r="EB52" s="931"/>
      <c r="EC52" s="931"/>
      <c r="ED52" s="931"/>
      <c r="EE52" s="931"/>
      <c r="EF52" s="931"/>
      <c r="EG52" s="931"/>
      <c r="EH52" s="931"/>
      <c r="EI52" s="931"/>
      <c r="EJ52" s="931"/>
      <c r="EK52" s="931"/>
      <c r="EL52" s="931"/>
      <c r="EM52" s="931"/>
      <c r="EN52" s="931"/>
      <c r="EO52" s="931"/>
      <c r="EP52" s="931"/>
      <c r="EQ52" s="931"/>
      <c r="ER52" s="931"/>
      <c r="ES52" s="931"/>
      <c r="ET52" s="931"/>
      <c r="EU52" s="931"/>
      <c r="EV52" s="931"/>
      <c r="EW52" s="931"/>
      <c r="EX52" s="931"/>
      <c r="EY52" s="932"/>
      <c r="EZ52" s="935" t="s">
        <v>411</v>
      </c>
      <c r="FA52" s="874"/>
      <c r="FB52" s="934">
        <f>BS!S69</f>
        <v>0</v>
      </c>
      <c r="FC52" s="873"/>
      <c r="FD52" s="873"/>
      <c r="FE52" s="873"/>
      <c r="FF52" s="873"/>
      <c r="FG52" s="873"/>
      <c r="FH52" s="873"/>
      <c r="FI52" s="873"/>
      <c r="FJ52" s="873"/>
      <c r="FK52" s="873"/>
      <c r="FL52" s="874"/>
    </row>
    <row r="53" spans="1:168" ht="6" customHeight="1">
      <c r="A53" s="22"/>
      <c r="B53" s="28"/>
      <c r="C53" s="923"/>
      <c r="D53" s="923"/>
      <c r="E53" s="923"/>
      <c r="F53" s="923"/>
      <c r="G53" s="923"/>
      <c r="H53" s="923"/>
      <c r="I53" s="923"/>
      <c r="J53" s="923"/>
      <c r="K53" s="923"/>
      <c r="L53" s="923"/>
      <c r="M53" s="923"/>
      <c r="N53" s="923"/>
      <c r="O53" s="923"/>
      <c r="P53" s="923"/>
      <c r="Q53" s="923"/>
      <c r="R53" s="923"/>
      <c r="S53" s="923"/>
      <c r="T53" s="872"/>
      <c r="U53" s="873"/>
      <c r="V53" s="873"/>
      <c r="W53" s="873"/>
      <c r="X53" s="873"/>
      <c r="Y53" s="873"/>
      <c r="Z53" s="873"/>
      <c r="AA53" s="873"/>
      <c r="AB53" s="873"/>
      <c r="AC53" s="873"/>
      <c r="AD53" s="874"/>
      <c r="AE53" s="914"/>
      <c r="AF53" s="873"/>
      <c r="AG53" s="873"/>
      <c r="AH53" s="873"/>
      <c r="AI53" s="873"/>
      <c r="AJ53" s="873"/>
      <c r="AK53" s="873"/>
      <c r="AL53" s="873"/>
      <c r="AM53" s="873"/>
      <c r="AN53" s="873"/>
      <c r="AO53" s="874"/>
      <c r="AP53" s="872">
        <f>+T53+AE53</f>
        <v>0</v>
      </c>
      <c r="AQ53" s="873"/>
      <c r="AR53" s="873"/>
      <c r="AS53" s="873"/>
      <c r="AT53" s="873"/>
      <c r="AU53" s="873"/>
      <c r="AV53" s="873"/>
      <c r="AW53" s="873"/>
      <c r="AX53" s="873"/>
      <c r="AY53" s="873"/>
      <c r="AZ53" s="874"/>
      <c r="BA53" s="905">
        <f>AE53</f>
        <v>0</v>
      </c>
      <c r="BB53" s="899"/>
      <c r="BC53" s="899"/>
      <c r="BD53" s="899"/>
      <c r="BE53" s="899"/>
      <c r="BF53" s="899"/>
      <c r="BG53" s="899"/>
      <c r="BH53" s="899"/>
      <c r="BI53" s="899"/>
      <c r="BJ53" s="899"/>
      <c r="BK53" s="900"/>
      <c r="BL53" s="872">
        <f>+T53+BA53</f>
        <v>0</v>
      </c>
      <c r="BM53" s="873"/>
      <c r="BN53" s="873"/>
      <c r="BO53" s="873"/>
      <c r="BP53" s="873"/>
      <c r="BQ53" s="873"/>
      <c r="BR53" s="873"/>
      <c r="BS53" s="873"/>
      <c r="BT53" s="873"/>
      <c r="BU53" s="873"/>
      <c r="BV53" s="874"/>
      <c r="BW53" s="915"/>
      <c r="BX53" s="916"/>
      <c r="BY53" s="916"/>
      <c r="BZ53" s="916"/>
      <c r="CA53" s="916"/>
      <c r="CB53" s="916"/>
      <c r="CC53" s="916"/>
      <c r="CD53" s="916"/>
      <c r="CE53" s="916"/>
      <c r="CF53" s="916"/>
      <c r="CG53" s="916"/>
      <c r="CH53" s="916"/>
      <c r="CI53" s="916"/>
      <c r="CJ53" s="916"/>
      <c r="CK53" s="916"/>
      <c r="CL53" s="916"/>
      <c r="CM53" s="916"/>
      <c r="CN53" s="916"/>
      <c r="CO53" s="916"/>
      <c r="CP53" s="916"/>
      <c r="CQ53" s="916"/>
      <c r="CR53" s="916"/>
      <c r="CS53" s="916"/>
      <c r="CT53" s="916"/>
      <c r="CU53" s="916"/>
      <c r="CV53" s="916"/>
      <c r="CW53" s="916"/>
      <c r="CX53" s="916"/>
      <c r="CY53" s="916"/>
      <c r="CZ53" s="916"/>
      <c r="DA53" s="916"/>
      <c r="DB53" s="916"/>
      <c r="DC53" s="916"/>
      <c r="DD53" s="916"/>
      <c r="DE53" s="916"/>
      <c r="DF53" s="916"/>
      <c r="DG53" s="916"/>
      <c r="DH53" s="916"/>
      <c r="DI53" s="916"/>
      <c r="DJ53" s="916"/>
      <c r="DK53" s="916"/>
      <c r="DL53" s="916"/>
      <c r="DM53" s="916"/>
      <c r="DN53" s="916"/>
      <c r="DO53" s="916"/>
      <c r="DP53" s="916"/>
      <c r="DQ53" s="916"/>
      <c r="DR53" s="916"/>
      <c r="DS53" s="916"/>
      <c r="DT53" s="916"/>
      <c r="DU53" s="916"/>
      <c r="DV53" s="917"/>
      <c r="DW53" s="211"/>
      <c r="DY53" s="23"/>
      <c r="DZ53" s="930"/>
      <c r="EA53" s="931"/>
      <c r="EB53" s="931"/>
      <c r="EC53" s="931"/>
      <c r="ED53" s="931"/>
      <c r="EE53" s="931"/>
      <c r="EF53" s="931"/>
      <c r="EG53" s="931"/>
      <c r="EH53" s="931"/>
      <c r="EI53" s="931"/>
      <c r="EJ53" s="931"/>
      <c r="EK53" s="931"/>
      <c r="EL53" s="931"/>
      <c r="EM53" s="931"/>
      <c r="EN53" s="931"/>
      <c r="EO53" s="931"/>
      <c r="EP53" s="931"/>
      <c r="EQ53" s="931"/>
      <c r="ER53" s="931"/>
      <c r="ES53" s="931"/>
      <c r="ET53" s="931"/>
      <c r="EU53" s="931"/>
      <c r="EV53" s="931"/>
      <c r="EW53" s="931"/>
      <c r="EX53" s="931"/>
      <c r="EY53" s="932"/>
      <c r="EZ53" s="875"/>
      <c r="FA53" s="877"/>
      <c r="FB53" s="876"/>
      <c r="FC53" s="876"/>
      <c r="FD53" s="876"/>
      <c r="FE53" s="876"/>
      <c r="FF53" s="876"/>
      <c r="FG53" s="876"/>
      <c r="FH53" s="876"/>
      <c r="FI53" s="876"/>
      <c r="FJ53" s="876"/>
      <c r="FK53" s="876"/>
      <c r="FL53" s="877"/>
    </row>
    <row r="54" spans="1:168" ht="6" customHeight="1">
      <c r="A54" s="22"/>
      <c r="B54" s="28"/>
      <c r="C54" s="923"/>
      <c r="D54" s="923"/>
      <c r="E54" s="923"/>
      <c r="F54" s="923"/>
      <c r="G54" s="923"/>
      <c r="H54" s="923"/>
      <c r="I54" s="923"/>
      <c r="J54" s="923"/>
      <c r="K54" s="923"/>
      <c r="L54" s="923"/>
      <c r="M54" s="923"/>
      <c r="N54" s="923"/>
      <c r="O54" s="923"/>
      <c r="P54" s="923"/>
      <c r="Q54" s="923"/>
      <c r="R54" s="923"/>
      <c r="S54" s="923"/>
      <c r="T54" s="875"/>
      <c r="U54" s="876"/>
      <c r="V54" s="876"/>
      <c r="W54" s="876"/>
      <c r="X54" s="876"/>
      <c r="Y54" s="876"/>
      <c r="Z54" s="876"/>
      <c r="AA54" s="876"/>
      <c r="AB54" s="876"/>
      <c r="AC54" s="876"/>
      <c r="AD54" s="877"/>
      <c r="AE54" s="897"/>
      <c r="AF54" s="876"/>
      <c r="AG54" s="876"/>
      <c r="AH54" s="876"/>
      <c r="AI54" s="876"/>
      <c r="AJ54" s="876"/>
      <c r="AK54" s="876"/>
      <c r="AL54" s="876"/>
      <c r="AM54" s="876"/>
      <c r="AN54" s="876"/>
      <c r="AO54" s="877"/>
      <c r="AP54" s="875"/>
      <c r="AQ54" s="876"/>
      <c r="AR54" s="876"/>
      <c r="AS54" s="876"/>
      <c r="AT54" s="876"/>
      <c r="AU54" s="876"/>
      <c r="AV54" s="876"/>
      <c r="AW54" s="876"/>
      <c r="AX54" s="876"/>
      <c r="AY54" s="876"/>
      <c r="AZ54" s="877"/>
      <c r="BA54" s="897"/>
      <c r="BB54" s="876"/>
      <c r="BC54" s="876"/>
      <c r="BD54" s="876"/>
      <c r="BE54" s="876"/>
      <c r="BF54" s="876"/>
      <c r="BG54" s="876"/>
      <c r="BH54" s="876"/>
      <c r="BI54" s="876"/>
      <c r="BJ54" s="876"/>
      <c r="BK54" s="877"/>
      <c r="BL54" s="875"/>
      <c r="BM54" s="876"/>
      <c r="BN54" s="876"/>
      <c r="BO54" s="876"/>
      <c r="BP54" s="876"/>
      <c r="BQ54" s="876"/>
      <c r="BR54" s="876"/>
      <c r="BS54" s="876"/>
      <c r="BT54" s="876"/>
      <c r="BU54" s="876"/>
      <c r="BV54" s="877"/>
      <c r="BW54" s="915"/>
      <c r="BX54" s="916"/>
      <c r="BY54" s="916"/>
      <c r="BZ54" s="916"/>
      <c r="CA54" s="916"/>
      <c r="CB54" s="916"/>
      <c r="CC54" s="916"/>
      <c r="CD54" s="916"/>
      <c r="CE54" s="916"/>
      <c r="CF54" s="916"/>
      <c r="CG54" s="916"/>
      <c r="CH54" s="916"/>
      <c r="CI54" s="916"/>
      <c r="CJ54" s="916"/>
      <c r="CK54" s="916"/>
      <c r="CL54" s="916"/>
      <c r="CM54" s="916"/>
      <c r="CN54" s="916"/>
      <c r="CO54" s="916"/>
      <c r="CP54" s="916"/>
      <c r="CQ54" s="916"/>
      <c r="CR54" s="916"/>
      <c r="CS54" s="916"/>
      <c r="CT54" s="916"/>
      <c r="CU54" s="916"/>
      <c r="CV54" s="916"/>
      <c r="CW54" s="916"/>
      <c r="CX54" s="916"/>
      <c r="CY54" s="916"/>
      <c r="CZ54" s="916"/>
      <c r="DA54" s="916"/>
      <c r="DB54" s="916"/>
      <c r="DC54" s="916"/>
      <c r="DD54" s="916"/>
      <c r="DE54" s="916"/>
      <c r="DF54" s="916"/>
      <c r="DG54" s="916"/>
      <c r="DH54" s="916"/>
      <c r="DI54" s="916"/>
      <c r="DJ54" s="916"/>
      <c r="DK54" s="916"/>
      <c r="DL54" s="916"/>
      <c r="DM54" s="916"/>
      <c r="DN54" s="916"/>
      <c r="DO54" s="916"/>
      <c r="DP54" s="916"/>
      <c r="DQ54" s="916"/>
      <c r="DR54" s="916"/>
      <c r="DS54" s="916"/>
      <c r="DT54" s="916"/>
      <c r="DU54" s="916"/>
      <c r="DV54" s="917"/>
      <c r="DW54" s="211"/>
      <c r="DY54" s="23"/>
      <c r="DZ54" s="930" t="s">
        <v>668</v>
      </c>
      <c r="EA54" s="931"/>
      <c r="EB54" s="931"/>
      <c r="EC54" s="931"/>
      <c r="ED54" s="931"/>
      <c r="EE54" s="931"/>
      <c r="EF54" s="931"/>
      <c r="EG54" s="931"/>
      <c r="EH54" s="931"/>
      <c r="EI54" s="931"/>
      <c r="EJ54" s="931"/>
      <c r="EK54" s="931"/>
      <c r="EL54" s="931"/>
      <c r="EM54" s="931"/>
      <c r="EN54" s="931"/>
      <c r="EO54" s="931"/>
      <c r="EP54" s="931"/>
      <c r="EQ54" s="931"/>
      <c r="ER54" s="931"/>
      <c r="ES54" s="931"/>
      <c r="ET54" s="931"/>
      <c r="EU54" s="931"/>
      <c r="EV54" s="931"/>
      <c r="EW54" s="931"/>
      <c r="EX54" s="931"/>
      <c r="EY54" s="932"/>
      <c r="EZ54" s="935" t="s">
        <v>413</v>
      </c>
      <c r="FA54" s="874"/>
      <c r="FB54" s="934">
        <f>BS!S70</f>
        <v>0</v>
      </c>
      <c r="FC54" s="873"/>
      <c r="FD54" s="873"/>
      <c r="FE54" s="873"/>
      <c r="FF54" s="873"/>
      <c r="FG54" s="873"/>
      <c r="FH54" s="873"/>
      <c r="FI54" s="873"/>
      <c r="FJ54" s="873"/>
      <c r="FK54" s="873"/>
      <c r="FL54" s="874"/>
    </row>
    <row r="55" spans="1:168" ht="6" customHeight="1">
      <c r="A55" s="22"/>
      <c r="B55" s="28"/>
      <c r="C55" s="923"/>
      <c r="D55" s="923"/>
      <c r="E55" s="923"/>
      <c r="F55" s="923"/>
      <c r="G55" s="923"/>
      <c r="H55" s="923"/>
      <c r="I55" s="923"/>
      <c r="J55" s="923"/>
      <c r="K55" s="923"/>
      <c r="L55" s="923"/>
      <c r="M55" s="923"/>
      <c r="N55" s="923"/>
      <c r="O55" s="923"/>
      <c r="P55" s="923"/>
      <c r="Q55" s="923"/>
      <c r="R55" s="923"/>
      <c r="S55" s="923"/>
      <c r="T55" s="872"/>
      <c r="U55" s="873"/>
      <c r="V55" s="873"/>
      <c r="W55" s="873"/>
      <c r="X55" s="873"/>
      <c r="Y55" s="873"/>
      <c r="Z55" s="873"/>
      <c r="AA55" s="873"/>
      <c r="AB55" s="873"/>
      <c r="AC55" s="873"/>
      <c r="AD55" s="874"/>
      <c r="AE55" s="914"/>
      <c r="AF55" s="873"/>
      <c r="AG55" s="873"/>
      <c r="AH55" s="873"/>
      <c r="AI55" s="873"/>
      <c r="AJ55" s="873"/>
      <c r="AK55" s="873"/>
      <c r="AL55" s="873"/>
      <c r="AM55" s="873"/>
      <c r="AN55" s="873"/>
      <c r="AO55" s="874"/>
      <c r="AP55" s="872">
        <f>+T55+AE55</f>
        <v>0</v>
      </c>
      <c r="AQ55" s="873"/>
      <c r="AR55" s="873"/>
      <c r="AS55" s="873"/>
      <c r="AT55" s="873"/>
      <c r="AU55" s="873"/>
      <c r="AV55" s="873"/>
      <c r="AW55" s="873"/>
      <c r="AX55" s="873"/>
      <c r="AY55" s="873"/>
      <c r="AZ55" s="874"/>
      <c r="BA55" s="905">
        <f>AE55</f>
        <v>0</v>
      </c>
      <c r="BB55" s="899"/>
      <c r="BC55" s="899"/>
      <c r="BD55" s="899"/>
      <c r="BE55" s="899"/>
      <c r="BF55" s="899"/>
      <c r="BG55" s="899"/>
      <c r="BH55" s="899"/>
      <c r="BI55" s="899"/>
      <c r="BJ55" s="899"/>
      <c r="BK55" s="900"/>
      <c r="BL55" s="872">
        <f>+T55+BA55</f>
        <v>0</v>
      </c>
      <c r="BM55" s="873"/>
      <c r="BN55" s="873"/>
      <c r="BO55" s="873"/>
      <c r="BP55" s="873"/>
      <c r="BQ55" s="873"/>
      <c r="BR55" s="873"/>
      <c r="BS55" s="873"/>
      <c r="BT55" s="873"/>
      <c r="BU55" s="873"/>
      <c r="BV55" s="874"/>
      <c r="BW55" s="915"/>
      <c r="BX55" s="916"/>
      <c r="BY55" s="916"/>
      <c r="BZ55" s="916"/>
      <c r="CA55" s="916"/>
      <c r="CB55" s="916"/>
      <c r="CC55" s="916"/>
      <c r="CD55" s="916"/>
      <c r="CE55" s="916"/>
      <c r="CF55" s="916"/>
      <c r="CG55" s="916"/>
      <c r="CH55" s="916"/>
      <c r="CI55" s="916"/>
      <c r="CJ55" s="916"/>
      <c r="CK55" s="916"/>
      <c r="CL55" s="916"/>
      <c r="CM55" s="916"/>
      <c r="CN55" s="916"/>
      <c r="CO55" s="916"/>
      <c r="CP55" s="916"/>
      <c r="CQ55" s="916"/>
      <c r="CR55" s="916"/>
      <c r="CS55" s="916"/>
      <c r="CT55" s="916"/>
      <c r="CU55" s="916"/>
      <c r="CV55" s="916"/>
      <c r="CW55" s="916"/>
      <c r="CX55" s="916"/>
      <c r="CY55" s="916"/>
      <c r="CZ55" s="916"/>
      <c r="DA55" s="916"/>
      <c r="DB55" s="916"/>
      <c r="DC55" s="916"/>
      <c r="DD55" s="916"/>
      <c r="DE55" s="916"/>
      <c r="DF55" s="916"/>
      <c r="DG55" s="916"/>
      <c r="DH55" s="916"/>
      <c r="DI55" s="916"/>
      <c r="DJ55" s="916"/>
      <c r="DK55" s="916"/>
      <c r="DL55" s="916"/>
      <c r="DM55" s="916"/>
      <c r="DN55" s="916"/>
      <c r="DO55" s="916"/>
      <c r="DP55" s="916"/>
      <c r="DQ55" s="916"/>
      <c r="DR55" s="916"/>
      <c r="DS55" s="916"/>
      <c r="DT55" s="916"/>
      <c r="DU55" s="916"/>
      <c r="DV55" s="917"/>
      <c r="DW55" s="211"/>
      <c r="DY55" s="23"/>
      <c r="DZ55" s="930"/>
      <c r="EA55" s="931"/>
      <c r="EB55" s="931"/>
      <c r="EC55" s="931"/>
      <c r="ED55" s="931"/>
      <c r="EE55" s="931"/>
      <c r="EF55" s="931"/>
      <c r="EG55" s="931"/>
      <c r="EH55" s="931"/>
      <c r="EI55" s="931"/>
      <c r="EJ55" s="931"/>
      <c r="EK55" s="931"/>
      <c r="EL55" s="931"/>
      <c r="EM55" s="931"/>
      <c r="EN55" s="931"/>
      <c r="EO55" s="931"/>
      <c r="EP55" s="931"/>
      <c r="EQ55" s="931"/>
      <c r="ER55" s="931"/>
      <c r="ES55" s="931"/>
      <c r="ET55" s="931"/>
      <c r="EU55" s="931"/>
      <c r="EV55" s="931"/>
      <c r="EW55" s="931"/>
      <c r="EX55" s="931"/>
      <c r="EY55" s="932"/>
      <c r="EZ55" s="875"/>
      <c r="FA55" s="877"/>
      <c r="FB55" s="876"/>
      <c r="FC55" s="876"/>
      <c r="FD55" s="876"/>
      <c r="FE55" s="876"/>
      <c r="FF55" s="876"/>
      <c r="FG55" s="876"/>
      <c r="FH55" s="876"/>
      <c r="FI55" s="876"/>
      <c r="FJ55" s="876"/>
      <c r="FK55" s="876"/>
      <c r="FL55" s="877"/>
    </row>
    <row r="56" spans="1:168" ht="6" customHeight="1">
      <c r="A56" s="22"/>
      <c r="B56" s="29"/>
      <c r="C56" s="923"/>
      <c r="D56" s="923"/>
      <c r="E56" s="923"/>
      <c r="F56" s="923"/>
      <c r="G56" s="923"/>
      <c r="H56" s="923"/>
      <c r="I56" s="923"/>
      <c r="J56" s="923"/>
      <c r="K56" s="923"/>
      <c r="L56" s="923"/>
      <c r="M56" s="923"/>
      <c r="N56" s="923"/>
      <c r="O56" s="923"/>
      <c r="P56" s="923"/>
      <c r="Q56" s="923"/>
      <c r="R56" s="923"/>
      <c r="S56" s="923"/>
      <c r="T56" s="875"/>
      <c r="U56" s="876"/>
      <c r="V56" s="876"/>
      <c r="W56" s="876"/>
      <c r="X56" s="876"/>
      <c r="Y56" s="876"/>
      <c r="Z56" s="876"/>
      <c r="AA56" s="876"/>
      <c r="AB56" s="876"/>
      <c r="AC56" s="876"/>
      <c r="AD56" s="877"/>
      <c r="AE56" s="897"/>
      <c r="AF56" s="876"/>
      <c r="AG56" s="876"/>
      <c r="AH56" s="876"/>
      <c r="AI56" s="876"/>
      <c r="AJ56" s="876"/>
      <c r="AK56" s="876"/>
      <c r="AL56" s="876"/>
      <c r="AM56" s="876"/>
      <c r="AN56" s="876"/>
      <c r="AO56" s="877"/>
      <c r="AP56" s="875"/>
      <c r="AQ56" s="876"/>
      <c r="AR56" s="876"/>
      <c r="AS56" s="876"/>
      <c r="AT56" s="876"/>
      <c r="AU56" s="876"/>
      <c r="AV56" s="876"/>
      <c r="AW56" s="876"/>
      <c r="AX56" s="876"/>
      <c r="AY56" s="876"/>
      <c r="AZ56" s="877"/>
      <c r="BA56" s="897"/>
      <c r="BB56" s="876"/>
      <c r="BC56" s="876"/>
      <c r="BD56" s="876"/>
      <c r="BE56" s="876"/>
      <c r="BF56" s="876"/>
      <c r="BG56" s="876"/>
      <c r="BH56" s="876"/>
      <c r="BI56" s="876"/>
      <c r="BJ56" s="876"/>
      <c r="BK56" s="877"/>
      <c r="BL56" s="875"/>
      <c r="BM56" s="876"/>
      <c r="BN56" s="876"/>
      <c r="BO56" s="876"/>
      <c r="BP56" s="876"/>
      <c r="BQ56" s="876"/>
      <c r="BR56" s="876"/>
      <c r="BS56" s="876"/>
      <c r="BT56" s="876"/>
      <c r="BU56" s="876"/>
      <c r="BV56" s="877"/>
      <c r="BW56" s="915"/>
      <c r="BX56" s="916"/>
      <c r="BY56" s="916"/>
      <c r="BZ56" s="916"/>
      <c r="CA56" s="916"/>
      <c r="CB56" s="916"/>
      <c r="CC56" s="916"/>
      <c r="CD56" s="916"/>
      <c r="CE56" s="916"/>
      <c r="CF56" s="916"/>
      <c r="CG56" s="916"/>
      <c r="CH56" s="916"/>
      <c r="CI56" s="916"/>
      <c r="CJ56" s="916"/>
      <c r="CK56" s="916"/>
      <c r="CL56" s="916"/>
      <c r="CM56" s="916"/>
      <c r="CN56" s="916"/>
      <c r="CO56" s="916"/>
      <c r="CP56" s="916"/>
      <c r="CQ56" s="916"/>
      <c r="CR56" s="916"/>
      <c r="CS56" s="916"/>
      <c r="CT56" s="916"/>
      <c r="CU56" s="916"/>
      <c r="CV56" s="916"/>
      <c r="CW56" s="916"/>
      <c r="CX56" s="916"/>
      <c r="CY56" s="916"/>
      <c r="CZ56" s="916"/>
      <c r="DA56" s="916"/>
      <c r="DB56" s="916"/>
      <c r="DC56" s="916"/>
      <c r="DD56" s="916"/>
      <c r="DE56" s="916"/>
      <c r="DF56" s="916"/>
      <c r="DG56" s="916"/>
      <c r="DH56" s="916"/>
      <c r="DI56" s="916"/>
      <c r="DJ56" s="916"/>
      <c r="DK56" s="916"/>
      <c r="DL56" s="916"/>
      <c r="DM56" s="916"/>
      <c r="DN56" s="916"/>
      <c r="DO56" s="916"/>
      <c r="DP56" s="916"/>
      <c r="DQ56" s="916"/>
      <c r="DR56" s="916"/>
      <c r="DS56" s="916"/>
      <c r="DT56" s="916"/>
      <c r="DU56" s="916"/>
      <c r="DV56" s="917"/>
      <c r="DW56" s="211"/>
      <c r="DY56" s="23"/>
      <c r="DZ56" s="930" t="s">
        <v>669</v>
      </c>
      <c r="EA56" s="931"/>
      <c r="EB56" s="931"/>
      <c r="EC56" s="931"/>
      <c r="ED56" s="931"/>
      <c r="EE56" s="931"/>
      <c r="EF56" s="931"/>
      <c r="EG56" s="931"/>
      <c r="EH56" s="931"/>
      <c r="EI56" s="931"/>
      <c r="EJ56" s="931"/>
      <c r="EK56" s="931"/>
      <c r="EL56" s="931"/>
      <c r="EM56" s="931"/>
      <c r="EN56" s="931"/>
      <c r="EO56" s="931"/>
      <c r="EP56" s="931"/>
      <c r="EQ56" s="931"/>
      <c r="ER56" s="931"/>
      <c r="ES56" s="931"/>
      <c r="ET56" s="931"/>
      <c r="EU56" s="931"/>
      <c r="EV56" s="931"/>
      <c r="EW56" s="931"/>
      <c r="EX56" s="931"/>
      <c r="EY56" s="932"/>
      <c r="EZ56" s="935" t="s">
        <v>415</v>
      </c>
      <c r="FA56" s="874"/>
      <c r="FB56" s="934">
        <f>BS!S72</f>
        <v>0</v>
      </c>
      <c r="FC56" s="873"/>
      <c r="FD56" s="873"/>
      <c r="FE56" s="873"/>
      <c r="FF56" s="873"/>
      <c r="FG56" s="873"/>
      <c r="FH56" s="873"/>
      <c r="FI56" s="873"/>
      <c r="FJ56" s="873"/>
      <c r="FK56" s="873"/>
      <c r="FL56" s="874"/>
    </row>
    <row r="57" spans="1:168" ht="6" customHeight="1">
      <c r="A57" s="22"/>
      <c r="B57" s="923" t="s">
        <v>670</v>
      </c>
      <c r="C57" s="923"/>
      <c r="D57" s="923"/>
      <c r="E57" s="923"/>
      <c r="F57" s="923"/>
      <c r="G57" s="923"/>
      <c r="H57" s="923"/>
      <c r="I57" s="923"/>
      <c r="J57" s="923"/>
      <c r="K57" s="923"/>
      <c r="L57" s="923"/>
      <c r="M57" s="923"/>
      <c r="N57" s="923"/>
      <c r="O57" s="923"/>
      <c r="P57" s="923"/>
      <c r="Q57" s="923"/>
      <c r="R57" s="923"/>
      <c r="S57" s="923"/>
      <c r="T57" s="872" t="e">
        <f>SUM(T41:AD56)</f>
        <v>#REF!</v>
      </c>
      <c r="U57" s="873"/>
      <c r="V57" s="873"/>
      <c r="W57" s="873"/>
      <c r="X57" s="873"/>
      <c r="Y57" s="873"/>
      <c r="Z57" s="873"/>
      <c r="AA57" s="873"/>
      <c r="AB57" s="873"/>
      <c r="AC57" s="873"/>
      <c r="AD57" s="874"/>
      <c r="AE57" s="914">
        <f>SUM(AE41:AO56)</f>
        <v>0</v>
      </c>
      <c r="AF57" s="873"/>
      <c r="AG57" s="873"/>
      <c r="AH57" s="873"/>
      <c r="AI57" s="873"/>
      <c r="AJ57" s="873"/>
      <c r="AK57" s="873"/>
      <c r="AL57" s="873"/>
      <c r="AM57" s="873"/>
      <c r="AN57" s="873"/>
      <c r="AO57" s="874"/>
      <c r="AP57" s="872" t="e">
        <f>+T57+AE57</f>
        <v>#REF!</v>
      </c>
      <c r="AQ57" s="873"/>
      <c r="AR57" s="873"/>
      <c r="AS57" s="873"/>
      <c r="AT57" s="873"/>
      <c r="AU57" s="873"/>
      <c r="AV57" s="873"/>
      <c r="AW57" s="873"/>
      <c r="AX57" s="873"/>
      <c r="AY57" s="873"/>
      <c r="AZ57" s="874"/>
      <c r="BA57" s="914">
        <f>SUM(BA41:BK56)</f>
        <v>0</v>
      </c>
      <c r="BB57" s="873"/>
      <c r="BC57" s="873"/>
      <c r="BD57" s="873"/>
      <c r="BE57" s="873"/>
      <c r="BF57" s="873"/>
      <c r="BG57" s="873"/>
      <c r="BH57" s="873"/>
      <c r="BI57" s="873"/>
      <c r="BJ57" s="873"/>
      <c r="BK57" s="874"/>
      <c r="BL57" s="872" t="e">
        <f>+T57+BA57</f>
        <v>#REF!</v>
      </c>
      <c r="BM57" s="873"/>
      <c r="BN57" s="873"/>
      <c r="BO57" s="873"/>
      <c r="BP57" s="873"/>
      <c r="BQ57" s="873"/>
      <c r="BR57" s="873"/>
      <c r="BS57" s="873"/>
      <c r="BT57" s="873"/>
      <c r="BU57" s="873"/>
      <c r="BV57" s="874"/>
      <c r="BW57" s="915"/>
      <c r="BX57" s="916"/>
      <c r="BY57" s="916"/>
      <c r="BZ57" s="916"/>
      <c r="CA57" s="916"/>
      <c r="CB57" s="916"/>
      <c r="CC57" s="916"/>
      <c r="CD57" s="916"/>
      <c r="CE57" s="916"/>
      <c r="CF57" s="916"/>
      <c r="CG57" s="916"/>
      <c r="CH57" s="916"/>
      <c r="CI57" s="916"/>
      <c r="CJ57" s="916"/>
      <c r="CK57" s="916"/>
      <c r="CL57" s="916"/>
      <c r="CM57" s="916"/>
      <c r="CN57" s="916"/>
      <c r="CO57" s="916"/>
      <c r="CP57" s="916"/>
      <c r="CQ57" s="916"/>
      <c r="CR57" s="916"/>
      <c r="CS57" s="916"/>
      <c r="CT57" s="916"/>
      <c r="CU57" s="916"/>
      <c r="CV57" s="916"/>
      <c r="CW57" s="916"/>
      <c r="CX57" s="916"/>
      <c r="CY57" s="916"/>
      <c r="CZ57" s="916"/>
      <c r="DA57" s="916"/>
      <c r="DB57" s="916"/>
      <c r="DC57" s="916"/>
      <c r="DD57" s="916"/>
      <c r="DE57" s="916"/>
      <c r="DF57" s="916"/>
      <c r="DG57" s="916"/>
      <c r="DH57" s="916"/>
      <c r="DI57" s="916"/>
      <c r="DJ57" s="916"/>
      <c r="DK57" s="916"/>
      <c r="DL57" s="916"/>
      <c r="DM57" s="916"/>
      <c r="DN57" s="916"/>
      <c r="DO57" s="916"/>
      <c r="DP57" s="916"/>
      <c r="DQ57" s="916"/>
      <c r="DR57" s="916"/>
      <c r="DS57" s="916"/>
      <c r="DT57" s="916"/>
      <c r="DU57" s="916"/>
      <c r="DV57" s="917"/>
      <c r="DW57" s="211"/>
      <c r="DY57" s="23"/>
      <c r="DZ57" s="930"/>
      <c r="EA57" s="931"/>
      <c r="EB57" s="931"/>
      <c r="EC57" s="931"/>
      <c r="ED57" s="931"/>
      <c r="EE57" s="931"/>
      <c r="EF57" s="931"/>
      <c r="EG57" s="931"/>
      <c r="EH57" s="931"/>
      <c r="EI57" s="931"/>
      <c r="EJ57" s="931"/>
      <c r="EK57" s="931"/>
      <c r="EL57" s="931"/>
      <c r="EM57" s="931"/>
      <c r="EN57" s="931"/>
      <c r="EO57" s="931"/>
      <c r="EP57" s="931"/>
      <c r="EQ57" s="931"/>
      <c r="ER57" s="931"/>
      <c r="ES57" s="931"/>
      <c r="ET57" s="931"/>
      <c r="EU57" s="931"/>
      <c r="EV57" s="931"/>
      <c r="EW57" s="931"/>
      <c r="EX57" s="931"/>
      <c r="EY57" s="932"/>
      <c r="EZ57" s="875"/>
      <c r="FA57" s="877"/>
      <c r="FB57" s="876"/>
      <c r="FC57" s="876"/>
      <c r="FD57" s="876"/>
      <c r="FE57" s="876"/>
      <c r="FF57" s="876"/>
      <c r="FG57" s="876"/>
      <c r="FH57" s="876"/>
      <c r="FI57" s="876"/>
      <c r="FJ57" s="876"/>
      <c r="FK57" s="876"/>
      <c r="FL57" s="877"/>
    </row>
    <row r="58" spans="1:168" ht="6" customHeight="1">
      <c r="A58" s="22"/>
      <c r="B58" s="923"/>
      <c r="C58" s="923"/>
      <c r="D58" s="923"/>
      <c r="E58" s="923"/>
      <c r="F58" s="923"/>
      <c r="G58" s="923"/>
      <c r="H58" s="923"/>
      <c r="I58" s="923"/>
      <c r="J58" s="923"/>
      <c r="K58" s="923"/>
      <c r="L58" s="923"/>
      <c r="M58" s="923"/>
      <c r="N58" s="923"/>
      <c r="O58" s="923"/>
      <c r="P58" s="923"/>
      <c r="Q58" s="923"/>
      <c r="R58" s="923"/>
      <c r="S58" s="923"/>
      <c r="T58" s="875"/>
      <c r="U58" s="876"/>
      <c r="V58" s="876"/>
      <c r="W58" s="876"/>
      <c r="X58" s="876"/>
      <c r="Y58" s="876"/>
      <c r="Z58" s="876"/>
      <c r="AA58" s="876"/>
      <c r="AB58" s="876"/>
      <c r="AC58" s="876"/>
      <c r="AD58" s="877"/>
      <c r="AE58" s="897"/>
      <c r="AF58" s="876"/>
      <c r="AG58" s="876"/>
      <c r="AH58" s="876"/>
      <c r="AI58" s="876"/>
      <c r="AJ58" s="876"/>
      <c r="AK58" s="876"/>
      <c r="AL58" s="876"/>
      <c r="AM58" s="876"/>
      <c r="AN58" s="876"/>
      <c r="AO58" s="877"/>
      <c r="AP58" s="875"/>
      <c r="AQ58" s="876"/>
      <c r="AR58" s="876"/>
      <c r="AS58" s="876"/>
      <c r="AT58" s="876"/>
      <c r="AU58" s="876"/>
      <c r="AV58" s="876"/>
      <c r="AW58" s="876"/>
      <c r="AX58" s="876"/>
      <c r="AY58" s="876"/>
      <c r="AZ58" s="877"/>
      <c r="BA58" s="897"/>
      <c r="BB58" s="876"/>
      <c r="BC58" s="876"/>
      <c r="BD58" s="876"/>
      <c r="BE58" s="876"/>
      <c r="BF58" s="876"/>
      <c r="BG58" s="876"/>
      <c r="BH58" s="876"/>
      <c r="BI58" s="876"/>
      <c r="BJ58" s="876"/>
      <c r="BK58" s="877"/>
      <c r="BL58" s="875"/>
      <c r="BM58" s="876"/>
      <c r="BN58" s="876"/>
      <c r="BO58" s="876"/>
      <c r="BP58" s="876"/>
      <c r="BQ58" s="876"/>
      <c r="BR58" s="876"/>
      <c r="BS58" s="876"/>
      <c r="BT58" s="876"/>
      <c r="BU58" s="876"/>
      <c r="BV58" s="877"/>
      <c r="BW58" s="915"/>
      <c r="BX58" s="916"/>
      <c r="BY58" s="916"/>
      <c r="BZ58" s="916"/>
      <c r="CA58" s="916"/>
      <c r="CB58" s="916"/>
      <c r="CC58" s="916"/>
      <c r="CD58" s="916"/>
      <c r="CE58" s="916"/>
      <c r="CF58" s="916"/>
      <c r="CG58" s="916"/>
      <c r="CH58" s="916"/>
      <c r="CI58" s="916"/>
      <c r="CJ58" s="916"/>
      <c r="CK58" s="916"/>
      <c r="CL58" s="916"/>
      <c r="CM58" s="916"/>
      <c r="CN58" s="916"/>
      <c r="CO58" s="916"/>
      <c r="CP58" s="916"/>
      <c r="CQ58" s="916"/>
      <c r="CR58" s="916"/>
      <c r="CS58" s="916"/>
      <c r="CT58" s="916"/>
      <c r="CU58" s="916"/>
      <c r="CV58" s="916"/>
      <c r="CW58" s="916"/>
      <c r="CX58" s="916"/>
      <c r="CY58" s="916"/>
      <c r="CZ58" s="916"/>
      <c r="DA58" s="916"/>
      <c r="DB58" s="916"/>
      <c r="DC58" s="916"/>
      <c r="DD58" s="916"/>
      <c r="DE58" s="916"/>
      <c r="DF58" s="916"/>
      <c r="DG58" s="916"/>
      <c r="DH58" s="916"/>
      <c r="DI58" s="916"/>
      <c r="DJ58" s="916"/>
      <c r="DK58" s="916"/>
      <c r="DL58" s="916"/>
      <c r="DM58" s="916"/>
      <c r="DN58" s="916"/>
      <c r="DO58" s="916"/>
      <c r="DP58" s="916"/>
      <c r="DQ58" s="916"/>
      <c r="DR58" s="916"/>
      <c r="DS58" s="916"/>
      <c r="DT58" s="916"/>
      <c r="DU58" s="916"/>
      <c r="DV58" s="917"/>
      <c r="DW58" s="211"/>
      <c r="DY58" s="23"/>
      <c r="DZ58" s="930" t="s">
        <v>671</v>
      </c>
      <c r="EA58" s="931"/>
      <c r="EB58" s="931"/>
      <c r="EC58" s="931"/>
      <c r="ED58" s="931"/>
      <c r="EE58" s="931"/>
      <c r="EF58" s="931"/>
      <c r="EG58" s="931"/>
      <c r="EH58" s="931"/>
      <c r="EI58" s="931"/>
      <c r="EJ58" s="931"/>
      <c r="EK58" s="931"/>
      <c r="EL58" s="931"/>
      <c r="EM58" s="931"/>
      <c r="EN58" s="931"/>
      <c r="EO58" s="931"/>
      <c r="EP58" s="931"/>
      <c r="EQ58" s="931"/>
      <c r="ER58" s="931"/>
      <c r="ES58" s="931"/>
      <c r="ET58" s="931"/>
      <c r="EU58" s="931"/>
      <c r="EV58" s="931"/>
      <c r="EW58" s="931"/>
      <c r="EX58" s="931"/>
      <c r="EY58" s="932"/>
      <c r="EZ58" s="935" t="s">
        <v>418</v>
      </c>
      <c r="FA58" s="874"/>
      <c r="FB58" s="934">
        <f>BS!S71</f>
        <v>0</v>
      </c>
      <c r="FC58" s="873"/>
      <c r="FD58" s="873"/>
      <c r="FE58" s="873"/>
      <c r="FF58" s="873"/>
      <c r="FG58" s="873"/>
      <c r="FH58" s="873"/>
      <c r="FI58" s="873"/>
      <c r="FJ58" s="873"/>
      <c r="FK58" s="873"/>
      <c r="FL58" s="874"/>
    </row>
    <row r="59" spans="1:168" ht="6" customHeight="1">
      <c r="A59" s="22"/>
      <c r="B59" s="923" t="s">
        <v>672</v>
      </c>
      <c r="C59" s="923"/>
      <c r="D59" s="923"/>
      <c r="E59" s="923"/>
      <c r="F59" s="923"/>
      <c r="G59" s="923"/>
      <c r="H59" s="923"/>
      <c r="I59" s="923"/>
      <c r="J59" s="923"/>
      <c r="K59" s="923"/>
      <c r="L59" s="923"/>
      <c r="M59" s="923"/>
      <c r="N59" s="923"/>
      <c r="O59" s="923"/>
      <c r="P59" s="923"/>
      <c r="Q59" s="923"/>
      <c r="R59" s="923"/>
      <c r="S59" s="923"/>
      <c r="T59" s="872">
        <f>SUM(BS!S36:S37)</f>
        <v>0</v>
      </c>
      <c r="U59" s="873"/>
      <c r="V59" s="873"/>
      <c r="W59" s="873"/>
      <c r="X59" s="873"/>
      <c r="Y59" s="873"/>
      <c r="Z59" s="873"/>
      <c r="AA59" s="873"/>
      <c r="AB59" s="873"/>
      <c r="AC59" s="873"/>
      <c r="AD59" s="874"/>
      <c r="AE59" s="914" t="e">
        <f>-SUM('Unrealised loss working'!J7:J8)</f>
        <v>#REF!</v>
      </c>
      <c r="AF59" s="873"/>
      <c r="AG59" s="873"/>
      <c r="AH59" s="873"/>
      <c r="AI59" s="873"/>
      <c r="AJ59" s="873"/>
      <c r="AK59" s="873"/>
      <c r="AL59" s="873"/>
      <c r="AM59" s="873"/>
      <c r="AN59" s="873"/>
      <c r="AO59" s="874"/>
      <c r="AP59" s="872" t="e">
        <f>+T59+AE59</f>
        <v>#REF!</v>
      </c>
      <c r="AQ59" s="873"/>
      <c r="AR59" s="873"/>
      <c r="AS59" s="873"/>
      <c r="AT59" s="873"/>
      <c r="AU59" s="873"/>
      <c r="AV59" s="873"/>
      <c r="AW59" s="873"/>
      <c r="AX59" s="873"/>
      <c r="AY59" s="873"/>
      <c r="AZ59" s="874"/>
      <c r="BA59" s="905" t="e">
        <f>AE59</f>
        <v>#REF!</v>
      </c>
      <c r="BB59" s="899"/>
      <c r="BC59" s="899"/>
      <c r="BD59" s="899"/>
      <c r="BE59" s="899"/>
      <c r="BF59" s="899"/>
      <c r="BG59" s="899"/>
      <c r="BH59" s="899"/>
      <c r="BI59" s="899"/>
      <c r="BJ59" s="899"/>
      <c r="BK59" s="900"/>
      <c r="BL59" s="872" t="e">
        <f>+T59+BA59</f>
        <v>#REF!</v>
      </c>
      <c r="BM59" s="873"/>
      <c r="BN59" s="873"/>
      <c r="BO59" s="873"/>
      <c r="BP59" s="873"/>
      <c r="BQ59" s="873"/>
      <c r="BR59" s="873"/>
      <c r="BS59" s="873"/>
      <c r="BT59" s="873"/>
      <c r="BU59" s="873"/>
      <c r="BV59" s="874"/>
      <c r="BW59" s="915"/>
      <c r="BX59" s="916"/>
      <c r="BY59" s="916"/>
      <c r="BZ59" s="916"/>
      <c r="CA59" s="916"/>
      <c r="CB59" s="916"/>
      <c r="CC59" s="916"/>
      <c r="CD59" s="916"/>
      <c r="CE59" s="916"/>
      <c r="CF59" s="916"/>
      <c r="CG59" s="916"/>
      <c r="CH59" s="916"/>
      <c r="CI59" s="916"/>
      <c r="CJ59" s="916"/>
      <c r="CK59" s="916"/>
      <c r="CL59" s="916"/>
      <c r="CM59" s="916"/>
      <c r="CN59" s="916"/>
      <c r="CO59" s="916"/>
      <c r="CP59" s="916"/>
      <c r="CQ59" s="916"/>
      <c r="CR59" s="916"/>
      <c r="CS59" s="916"/>
      <c r="CT59" s="916"/>
      <c r="CU59" s="916"/>
      <c r="CV59" s="916"/>
      <c r="CW59" s="916"/>
      <c r="CX59" s="916"/>
      <c r="CY59" s="916"/>
      <c r="CZ59" s="916"/>
      <c r="DA59" s="916"/>
      <c r="DB59" s="916"/>
      <c r="DC59" s="916"/>
      <c r="DD59" s="916"/>
      <c r="DE59" s="916"/>
      <c r="DF59" s="916"/>
      <c r="DG59" s="916"/>
      <c r="DH59" s="916"/>
      <c r="DI59" s="916"/>
      <c r="DJ59" s="916"/>
      <c r="DK59" s="916"/>
      <c r="DL59" s="916"/>
      <c r="DM59" s="916"/>
      <c r="DN59" s="916"/>
      <c r="DO59" s="916"/>
      <c r="DP59" s="916"/>
      <c r="DQ59" s="916"/>
      <c r="DR59" s="916"/>
      <c r="DS59" s="916"/>
      <c r="DT59" s="916"/>
      <c r="DU59" s="916"/>
      <c r="DV59" s="917"/>
      <c r="DW59" s="211"/>
      <c r="DY59" s="23"/>
      <c r="DZ59" s="930"/>
      <c r="EA59" s="931"/>
      <c r="EB59" s="931"/>
      <c r="EC59" s="931"/>
      <c r="ED59" s="931"/>
      <c r="EE59" s="931"/>
      <c r="EF59" s="931"/>
      <c r="EG59" s="931"/>
      <c r="EH59" s="931"/>
      <c r="EI59" s="931"/>
      <c r="EJ59" s="931"/>
      <c r="EK59" s="931"/>
      <c r="EL59" s="931"/>
      <c r="EM59" s="931"/>
      <c r="EN59" s="931"/>
      <c r="EO59" s="931"/>
      <c r="EP59" s="931"/>
      <c r="EQ59" s="931"/>
      <c r="ER59" s="931"/>
      <c r="ES59" s="931"/>
      <c r="ET59" s="931"/>
      <c r="EU59" s="931"/>
      <c r="EV59" s="931"/>
      <c r="EW59" s="931"/>
      <c r="EX59" s="931"/>
      <c r="EY59" s="932"/>
      <c r="EZ59" s="875"/>
      <c r="FA59" s="877"/>
      <c r="FB59" s="876"/>
      <c r="FC59" s="876"/>
      <c r="FD59" s="876"/>
      <c r="FE59" s="876"/>
      <c r="FF59" s="876"/>
      <c r="FG59" s="876"/>
      <c r="FH59" s="876"/>
      <c r="FI59" s="876"/>
      <c r="FJ59" s="876"/>
      <c r="FK59" s="876"/>
      <c r="FL59" s="877"/>
    </row>
    <row r="60" spans="1:168" ht="6" customHeight="1">
      <c r="A60" s="22"/>
      <c r="B60" s="923"/>
      <c r="C60" s="923"/>
      <c r="D60" s="923"/>
      <c r="E60" s="923"/>
      <c r="F60" s="923"/>
      <c r="G60" s="923"/>
      <c r="H60" s="923"/>
      <c r="I60" s="923"/>
      <c r="J60" s="923"/>
      <c r="K60" s="923"/>
      <c r="L60" s="923"/>
      <c r="M60" s="923"/>
      <c r="N60" s="923"/>
      <c r="O60" s="923"/>
      <c r="P60" s="923"/>
      <c r="Q60" s="923"/>
      <c r="R60" s="923"/>
      <c r="S60" s="923"/>
      <c r="T60" s="875"/>
      <c r="U60" s="876"/>
      <c r="V60" s="876"/>
      <c r="W60" s="876"/>
      <c r="X60" s="876"/>
      <c r="Y60" s="876"/>
      <c r="Z60" s="876"/>
      <c r="AA60" s="876"/>
      <c r="AB60" s="876"/>
      <c r="AC60" s="876"/>
      <c r="AD60" s="877"/>
      <c r="AE60" s="897"/>
      <c r="AF60" s="876"/>
      <c r="AG60" s="876"/>
      <c r="AH60" s="876"/>
      <c r="AI60" s="876"/>
      <c r="AJ60" s="876"/>
      <c r="AK60" s="876"/>
      <c r="AL60" s="876"/>
      <c r="AM60" s="876"/>
      <c r="AN60" s="876"/>
      <c r="AO60" s="877"/>
      <c r="AP60" s="875"/>
      <c r="AQ60" s="876"/>
      <c r="AR60" s="876"/>
      <c r="AS60" s="876"/>
      <c r="AT60" s="876"/>
      <c r="AU60" s="876"/>
      <c r="AV60" s="876"/>
      <c r="AW60" s="876"/>
      <c r="AX60" s="876"/>
      <c r="AY60" s="876"/>
      <c r="AZ60" s="877"/>
      <c r="BA60" s="897"/>
      <c r="BB60" s="876"/>
      <c r="BC60" s="876"/>
      <c r="BD60" s="876"/>
      <c r="BE60" s="876"/>
      <c r="BF60" s="876"/>
      <c r="BG60" s="876"/>
      <c r="BH60" s="876"/>
      <c r="BI60" s="876"/>
      <c r="BJ60" s="876"/>
      <c r="BK60" s="877"/>
      <c r="BL60" s="875"/>
      <c r="BM60" s="876"/>
      <c r="BN60" s="876"/>
      <c r="BO60" s="876"/>
      <c r="BP60" s="876"/>
      <c r="BQ60" s="876"/>
      <c r="BR60" s="876"/>
      <c r="BS60" s="876"/>
      <c r="BT60" s="876"/>
      <c r="BU60" s="876"/>
      <c r="BV60" s="877"/>
      <c r="BW60" s="915"/>
      <c r="BX60" s="916"/>
      <c r="BY60" s="916"/>
      <c r="BZ60" s="916"/>
      <c r="CA60" s="916"/>
      <c r="CB60" s="916"/>
      <c r="CC60" s="916"/>
      <c r="CD60" s="916"/>
      <c r="CE60" s="916"/>
      <c r="CF60" s="916"/>
      <c r="CG60" s="916"/>
      <c r="CH60" s="916"/>
      <c r="CI60" s="916"/>
      <c r="CJ60" s="916"/>
      <c r="CK60" s="916"/>
      <c r="CL60" s="916"/>
      <c r="CM60" s="916"/>
      <c r="CN60" s="916"/>
      <c r="CO60" s="916"/>
      <c r="CP60" s="916"/>
      <c r="CQ60" s="916"/>
      <c r="CR60" s="916"/>
      <c r="CS60" s="916"/>
      <c r="CT60" s="916"/>
      <c r="CU60" s="916"/>
      <c r="CV60" s="916"/>
      <c r="CW60" s="916"/>
      <c r="CX60" s="916"/>
      <c r="CY60" s="916"/>
      <c r="CZ60" s="916"/>
      <c r="DA60" s="916"/>
      <c r="DB60" s="916"/>
      <c r="DC60" s="916"/>
      <c r="DD60" s="916"/>
      <c r="DE60" s="916"/>
      <c r="DF60" s="916"/>
      <c r="DG60" s="916"/>
      <c r="DH60" s="916"/>
      <c r="DI60" s="916"/>
      <c r="DJ60" s="916"/>
      <c r="DK60" s="916"/>
      <c r="DL60" s="916"/>
      <c r="DM60" s="916"/>
      <c r="DN60" s="916"/>
      <c r="DO60" s="916"/>
      <c r="DP60" s="916"/>
      <c r="DQ60" s="916"/>
      <c r="DR60" s="916"/>
      <c r="DS60" s="916"/>
      <c r="DT60" s="916"/>
      <c r="DU60" s="916"/>
      <c r="DV60" s="917"/>
      <c r="DW60" s="211"/>
      <c r="DY60" s="23"/>
      <c r="DZ60" s="936" t="s">
        <v>665</v>
      </c>
      <c r="EA60" s="937"/>
      <c r="EB60" s="937"/>
      <c r="EC60" s="937"/>
      <c r="ED60" s="937"/>
      <c r="EE60" s="937"/>
      <c r="EF60" s="937"/>
      <c r="EG60" s="937"/>
      <c r="EH60" s="937"/>
      <c r="EI60" s="937"/>
      <c r="EJ60" s="937"/>
      <c r="EK60" s="937"/>
      <c r="EL60" s="937"/>
      <c r="EM60" s="937"/>
      <c r="EN60" s="937"/>
      <c r="EO60" s="937"/>
      <c r="EP60" s="937"/>
      <c r="EQ60" s="937"/>
      <c r="ER60" s="937"/>
      <c r="ES60" s="937"/>
      <c r="ET60" s="937"/>
      <c r="EU60" s="937"/>
      <c r="EV60" s="937"/>
      <c r="EW60" s="937"/>
      <c r="EX60" s="937"/>
      <c r="EY60" s="915"/>
      <c r="EZ60" s="935" t="s">
        <v>420</v>
      </c>
      <c r="FA60" s="874"/>
      <c r="FB60" s="934">
        <f>BS!S73</f>
        <v>0</v>
      </c>
      <c r="FC60" s="873"/>
      <c r="FD60" s="873"/>
      <c r="FE60" s="873"/>
      <c r="FF60" s="873"/>
      <c r="FG60" s="873"/>
      <c r="FH60" s="873"/>
      <c r="FI60" s="873"/>
      <c r="FJ60" s="873"/>
      <c r="FK60" s="873"/>
      <c r="FL60" s="874"/>
    </row>
    <row r="61" spans="1:168" ht="6" customHeight="1">
      <c r="A61" s="22"/>
      <c r="B61" s="30"/>
      <c r="C61" s="885" t="s">
        <v>673</v>
      </c>
      <c r="D61" s="886"/>
      <c r="E61" s="886"/>
      <c r="F61" s="886"/>
      <c r="G61" s="886"/>
      <c r="H61" s="886"/>
      <c r="I61" s="886"/>
      <c r="J61" s="886"/>
      <c r="K61" s="886"/>
      <c r="L61" s="886"/>
      <c r="M61" s="886"/>
      <c r="N61" s="886"/>
      <c r="O61" s="886"/>
      <c r="P61" s="886"/>
      <c r="Q61" s="886"/>
      <c r="R61" s="886"/>
      <c r="S61" s="925"/>
      <c r="T61" s="872"/>
      <c r="U61" s="873"/>
      <c r="V61" s="873"/>
      <c r="W61" s="873"/>
      <c r="X61" s="873"/>
      <c r="Y61" s="873"/>
      <c r="Z61" s="873"/>
      <c r="AA61" s="873"/>
      <c r="AB61" s="873"/>
      <c r="AC61" s="873"/>
      <c r="AD61" s="874"/>
      <c r="AE61" s="914"/>
      <c r="AF61" s="873"/>
      <c r="AG61" s="873"/>
      <c r="AH61" s="873"/>
      <c r="AI61" s="873"/>
      <c r="AJ61" s="873"/>
      <c r="AK61" s="873"/>
      <c r="AL61" s="873"/>
      <c r="AM61" s="873"/>
      <c r="AN61" s="873"/>
      <c r="AO61" s="874"/>
      <c r="AP61" s="872">
        <f>+T61+AE61</f>
        <v>0</v>
      </c>
      <c r="AQ61" s="873"/>
      <c r="AR61" s="873"/>
      <c r="AS61" s="873"/>
      <c r="AT61" s="873"/>
      <c r="AU61" s="873"/>
      <c r="AV61" s="873"/>
      <c r="AW61" s="873"/>
      <c r="AX61" s="873"/>
      <c r="AY61" s="873"/>
      <c r="AZ61" s="874"/>
      <c r="BA61" s="905">
        <f>AE61</f>
        <v>0</v>
      </c>
      <c r="BB61" s="899"/>
      <c r="BC61" s="899"/>
      <c r="BD61" s="899"/>
      <c r="BE61" s="899"/>
      <c r="BF61" s="899"/>
      <c r="BG61" s="899"/>
      <c r="BH61" s="899"/>
      <c r="BI61" s="899"/>
      <c r="BJ61" s="899"/>
      <c r="BK61" s="900"/>
      <c r="BL61" s="872">
        <f>+T61+BA61</f>
        <v>0</v>
      </c>
      <c r="BM61" s="873"/>
      <c r="BN61" s="873"/>
      <c r="BO61" s="873"/>
      <c r="BP61" s="873"/>
      <c r="BQ61" s="873"/>
      <c r="BR61" s="873"/>
      <c r="BS61" s="873"/>
      <c r="BT61" s="873"/>
      <c r="BU61" s="873"/>
      <c r="BV61" s="874"/>
      <c r="BW61" s="915"/>
      <c r="BX61" s="916"/>
      <c r="BY61" s="916"/>
      <c r="BZ61" s="916"/>
      <c r="CA61" s="916"/>
      <c r="CB61" s="916"/>
      <c r="CC61" s="916"/>
      <c r="CD61" s="916"/>
      <c r="CE61" s="916"/>
      <c r="CF61" s="916"/>
      <c r="CG61" s="916"/>
      <c r="CH61" s="916"/>
      <c r="CI61" s="916"/>
      <c r="CJ61" s="916"/>
      <c r="CK61" s="916"/>
      <c r="CL61" s="916"/>
      <c r="CM61" s="916"/>
      <c r="CN61" s="916"/>
      <c r="CO61" s="916"/>
      <c r="CP61" s="916"/>
      <c r="CQ61" s="916"/>
      <c r="CR61" s="916"/>
      <c r="CS61" s="916"/>
      <c r="CT61" s="916"/>
      <c r="CU61" s="916"/>
      <c r="CV61" s="916"/>
      <c r="CW61" s="916"/>
      <c r="CX61" s="916"/>
      <c r="CY61" s="916"/>
      <c r="CZ61" s="916"/>
      <c r="DA61" s="916"/>
      <c r="DB61" s="916"/>
      <c r="DC61" s="916"/>
      <c r="DD61" s="916"/>
      <c r="DE61" s="916"/>
      <c r="DF61" s="916"/>
      <c r="DG61" s="916"/>
      <c r="DH61" s="916"/>
      <c r="DI61" s="916"/>
      <c r="DJ61" s="916"/>
      <c r="DK61" s="916"/>
      <c r="DL61" s="916"/>
      <c r="DM61" s="916"/>
      <c r="DN61" s="916"/>
      <c r="DO61" s="916"/>
      <c r="DP61" s="916"/>
      <c r="DQ61" s="916"/>
      <c r="DR61" s="916"/>
      <c r="DS61" s="916"/>
      <c r="DT61" s="916"/>
      <c r="DU61" s="916"/>
      <c r="DV61" s="917"/>
      <c r="DW61" s="211"/>
      <c r="DY61" s="23"/>
      <c r="DZ61" s="936"/>
      <c r="EA61" s="937"/>
      <c r="EB61" s="937"/>
      <c r="EC61" s="937"/>
      <c r="ED61" s="937"/>
      <c r="EE61" s="937"/>
      <c r="EF61" s="937"/>
      <c r="EG61" s="937"/>
      <c r="EH61" s="937"/>
      <c r="EI61" s="937"/>
      <c r="EJ61" s="937"/>
      <c r="EK61" s="937"/>
      <c r="EL61" s="937"/>
      <c r="EM61" s="937"/>
      <c r="EN61" s="937"/>
      <c r="EO61" s="937"/>
      <c r="EP61" s="937"/>
      <c r="EQ61" s="937"/>
      <c r="ER61" s="937"/>
      <c r="ES61" s="937"/>
      <c r="ET61" s="937"/>
      <c r="EU61" s="937"/>
      <c r="EV61" s="937"/>
      <c r="EW61" s="937"/>
      <c r="EX61" s="937"/>
      <c r="EY61" s="915"/>
      <c r="EZ61" s="875"/>
      <c r="FA61" s="877"/>
      <c r="FB61" s="876"/>
      <c r="FC61" s="876"/>
      <c r="FD61" s="876"/>
      <c r="FE61" s="876"/>
      <c r="FF61" s="876"/>
      <c r="FG61" s="876"/>
      <c r="FH61" s="876"/>
      <c r="FI61" s="876"/>
      <c r="FJ61" s="876"/>
      <c r="FK61" s="876"/>
      <c r="FL61" s="877"/>
    </row>
    <row r="62" spans="1:168" ht="6" customHeight="1">
      <c r="A62" s="22"/>
      <c r="B62" s="28"/>
      <c r="C62" s="888"/>
      <c r="D62" s="889"/>
      <c r="E62" s="889"/>
      <c r="F62" s="889"/>
      <c r="G62" s="889"/>
      <c r="H62" s="889"/>
      <c r="I62" s="889"/>
      <c r="J62" s="889"/>
      <c r="K62" s="889"/>
      <c r="L62" s="889"/>
      <c r="M62" s="889"/>
      <c r="N62" s="889"/>
      <c r="O62" s="889"/>
      <c r="P62" s="889"/>
      <c r="Q62" s="889"/>
      <c r="R62" s="889"/>
      <c r="S62" s="926"/>
      <c r="T62" s="875"/>
      <c r="U62" s="876"/>
      <c r="V62" s="876"/>
      <c r="W62" s="876"/>
      <c r="X62" s="876"/>
      <c r="Y62" s="876"/>
      <c r="Z62" s="876"/>
      <c r="AA62" s="876"/>
      <c r="AB62" s="876"/>
      <c r="AC62" s="876"/>
      <c r="AD62" s="877"/>
      <c r="AE62" s="897"/>
      <c r="AF62" s="876"/>
      <c r="AG62" s="876"/>
      <c r="AH62" s="876"/>
      <c r="AI62" s="876"/>
      <c r="AJ62" s="876"/>
      <c r="AK62" s="876"/>
      <c r="AL62" s="876"/>
      <c r="AM62" s="876"/>
      <c r="AN62" s="876"/>
      <c r="AO62" s="877"/>
      <c r="AP62" s="875"/>
      <c r="AQ62" s="876"/>
      <c r="AR62" s="876"/>
      <c r="AS62" s="876"/>
      <c r="AT62" s="876"/>
      <c r="AU62" s="876"/>
      <c r="AV62" s="876"/>
      <c r="AW62" s="876"/>
      <c r="AX62" s="876"/>
      <c r="AY62" s="876"/>
      <c r="AZ62" s="877"/>
      <c r="BA62" s="897"/>
      <c r="BB62" s="876"/>
      <c r="BC62" s="876"/>
      <c r="BD62" s="876"/>
      <c r="BE62" s="876"/>
      <c r="BF62" s="876"/>
      <c r="BG62" s="876"/>
      <c r="BH62" s="876"/>
      <c r="BI62" s="876"/>
      <c r="BJ62" s="876"/>
      <c r="BK62" s="877"/>
      <c r="BL62" s="875"/>
      <c r="BM62" s="876"/>
      <c r="BN62" s="876"/>
      <c r="BO62" s="876"/>
      <c r="BP62" s="876"/>
      <c r="BQ62" s="876"/>
      <c r="BR62" s="876"/>
      <c r="BS62" s="876"/>
      <c r="BT62" s="876"/>
      <c r="BU62" s="876"/>
      <c r="BV62" s="877"/>
      <c r="BW62" s="915"/>
      <c r="BX62" s="916"/>
      <c r="BY62" s="916"/>
      <c r="BZ62" s="916"/>
      <c r="CA62" s="916"/>
      <c r="CB62" s="916"/>
      <c r="CC62" s="916"/>
      <c r="CD62" s="916"/>
      <c r="CE62" s="916"/>
      <c r="CF62" s="916"/>
      <c r="CG62" s="916"/>
      <c r="CH62" s="916"/>
      <c r="CI62" s="916"/>
      <c r="CJ62" s="916"/>
      <c r="CK62" s="916"/>
      <c r="CL62" s="916"/>
      <c r="CM62" s="916"/>
      <c r="CN62" s="916"/>
      <c r="CO62" s="916"/>
      <c r="CP62" s="916"/>
      <c r="CQ62" s="916"/>
      <c r="CR62" s="916"/>
      <c r="CS62" s="916"/>
      <c r="CT62" s="916"/>
      <c r="CU62" s="916"/>
      <c r="CV62" s="916"/>
      <c r="CW62" s="916"/>
      <c r="CX62" s="916"/>
      <c r="CY62" s="916"/>
      <c r="CZ62" s="916"/>
      <c r="DA62" s="916"/>
      <c r="DB62" s="916"/>
      <c r="DC62" s="916"/>
      <c r="DD62" s="916"/>
      <c r="DE62" s="916"/>
      <c r="DF62" s="916"/>
      <c r="DG62" s="916"/>
      <c r="DH62" s="916"/>
      <c r="DI62" s="916"/>
      <c r="DJ62" s="916"/>
      <c r="DK62" s="916"/>
      <c r="DL62" s="916"/>
      <c r="DM62" s="916"/>
      <c r="DN62" s="916"/>
      <c r="DO62" s="916"/>
      <c r="DP62" s="916"/>
      <c r="DQ62" s="916"/>
      <c r="DR62" s="916"/>
      <c r="DS62" s="916"/>
      <c r="DT62" s="916"/>
      <c r="DU62" s="916"/>
      <c r="DV62" s="917"/>
      <c r="DW62" s="211"/>
      <c r="DY62" s="23"/>
      <c r="DZ62" s="930"/>
      <c r="EA62" s="931"/>
      <c r="EB62" s="931"/>
      <c r="EC62" s="931"/>
      <c r="ED62" s="931"/>
      <c r="EE62" s="931"/>
      <c r="EF62" s="931"/>
      <c r="EG62" s="931"/>
      <c r="EH62" s="931"/>
      <c r="EI62" s="931"/>
      <c r="EJ62" s="931"/>
      <c r="EK62" s="931"/>
      <c r="EL62" s="931"/>
      <c r="EM62" s="931"/>
      <c r="EN62" s="931"/>
      <c r="EO62" s="931"/>
      <c r="EP62" s="931"/>
      <c r="EQ62" s="931"/>
      <c r="ER62" s="931"/>
      <c r="ES62" s="931"/>
      <c r="ET62" s="931"/>
      <c r="EU62" s="931"/>
      <c r="EV62" s="931"/>
      <c r="EW62" s="931"/>
      <c r="EX62" s="931"/>
      <c r="EY62" s="932"/>
      <c r="EZ62" s="933"/>
      <c r="FA62" s="873"/>
      <c r="FB62" s="934"/>
      <c r="FC62" s="873"/>
      <c r="FD62" s="873"/>
      <c r="FE62" s="873"/>
      <c r="FF62" s="873"/>
      <c r="FG62" s="873"/>
      <c r="FH62" s="873"/>
      <c r="FI62" s="873"/>
      <c r="FJ62" s="873"/>
      <c r="FK62" s="873"/>
      <c r="FL62" s="874"/>
    </row>
    <row r="63" spans="1:168" ht="6" customHeight="1">
      <c r="A63" s="22"/>
      <c r="B63" s="28"/>
      <c r="C63" s="923" t="s">
        <v>674</v>
      </c>
      <c r="D63" s="923"/>
      <c r="E63" s="923"/>
      <c r="F63" s="923"/>
      <c r="G63" s="923"/>
      <c r="H63" s="923"/>
      <c r="I63" s="923"/>
      <c r="J63" s="923"/>
      <c r="K63" s="923"/>
      <c r="L63" s="923"/>
      <c r="M63" s="923"/>
      <c r="N63" s="923"/>
      <c r="O63" s="923"/>
      <c r="P63" s="923"/>
      <c r="Q63" s="923"/>
      <c r="R63" s="923"/>
      <c r="S63" s="923"/>
      <c r="T63" s="872">
        <f>BS!S40</f>
        <v>0</v>
      </c>
      <c r="U63" s="873"/>
      <c r="V63" s="873"/>
      <c r="W63" s="873"/>
      <c r="X63" s="873"/>
      <c r="Y63" s="873"/>
      <c r="Z63" s="873"/>
      <c r="AA63" s="873"/>
      <c r="AB63" s="873"/>
      <c r="AC63" s="873"/>
      <c r="AD63" s="874"/>
      <c r="AE63" s="914" t="e">
        <f>-'Unrealised loss working'!J9</f>
        <v>#REF!</v>
      </c>
      <c r="AF63" s="873"/>
      <c r="AG63" s="873"/>
      <c r="AH63" s="873"/>
      <c r="AI63" s="873"/>
      <c r="AJ63" s="873"/>
      <c r="AK63" s="873"/>
      <c r="AL63" s="873"/>
      <c r="AM63" s="873"/>
      <c r="AN63" s="873"/>
      <c r="AO63" s="874"/>
      <c r="AP63" s="872" t="e">
        <f>+T63+AE63</f>
        <v>#REF!</v>
      </c>
      <c r="AQ63" s="873"/>
      <c r="AR63" s="873"/>
      <c r="AS63" s="873"/>
      <c r="AT63" s="873"/>
      <c r="AU63" s="873"/>
      <c r="AV63" s="873"/>
      <c r="AW63" s="873"/>
      <c r="AX63" s="873"/>
      <c r="AY63" s="873"/>
      <c r="AZ63" s="874"/>
      <c r="BA63" s="905" t="e">
        <f>AE63</f>
        <v>#REF!</v>
      </c>
      <c r="BB63" s="899"/>
      <c r="BC63" s="899"/>
      <c r="BD63" s="899"/>
      <c r="BE63" s="899"/>
      <c r="BF63" s="899"/>
      <c r="BG63" s="899"/>
      <c r="BH63" s="899"/>
      <c r="BI63" s="899"/>
      <c r="BJ63" s="899"/>
      <c r="BK63" s="900"/>
      <c r="BL63" s="872" t="e">
        <f>+T63+BA63</f>
        <v>#REF!</v>
      </c>
      <c r="BM63" s="873"/>
      <c r="BN63" s="873"/>
      <c r="BO63" s="873"/>
      <c r="BP63" s="873"/>
      <c r="BQ63" s="873"/>
      <c r="BR63" s="873"/>
      <c r="BS63" s="873"/>
      <c r="BT63" s="873"/>
      <c r="BU63" s="873"/>
      <c r="BV63" s="874"/>
      <c r="BW63" s="915"/>
      <c r="BX63" s="916"/>
      <c r="BY63" s="916"/>
      <c r="BZ63" s="916"/>
      <c r="CA63" s="916"/>
      <c r="CB63" s="916"/>
      <c r="CC63" s="916"/>
      <c r="CD63" s="916"/>
      <c r="CE63" s="916"/>
      <c r="CF63" s="916"/>
      <c r="CG63" s="916"/>
      <c r="CH63" s="916"/>
      <c r="CI63" s="916"/>
      <c r="CJ63" s="916"/>
      <c r="CK63" s="916"/>
      <c r="CL63" s="916"/>
      <c r="CM63" s="916"/>
      <c r="CN63" s="916"/>
      <c r="CO63" s="916"/>
      <c r="CP63" s="916"/>
      <c r="CQ63" s="916"/>
      <c r="CR63" s="916"/>
      <c r="CS63" s="916"/>
      <c r="CT63" s="916"/>
      <c r="CU63" s="916"/>
      <c r="CV63" s="916"/>
      <c r="CW63" s="916"/>
      <c r="CX63" s="916"/>
      <c r="CY63" s="916"/>
      <c r="CZ63" s="916"/>
      <c r="DA63" s="916"/>
      <c r="DB63" s="916"/>
      <c r="DC63" s="916"/>
      <c r="DD63" s="916"/>
      <c r="DE63" s="916"/>
      <c r="DF63" s="916"/>
      <c r="DG63" s="916"/>
      <c r="DH63" s="916"/>
      <c r="DI63" s="916"/>
      <c r="DJ63" s="916"/>
      <c r="DK63" s="916"/>
      <c r="DL63" s="916"/>
      <c r="DM63" s="916"/>
      <c r="DN63" s="916"/>
      <c r="DO63" s="916"/>
      <c r="DP63" s="916"/>
      <c r="DQ63" s="916"/>
      <c r="DR63" s="916"/>
      <c r="DS63" s="916"/>
      <c r="DT63" s="916"/>
      <c r="DU63" s="916"/>
      <c r="DV63" s="917"/>
      <c r="DW63" s="211"/>
      <c r="DY63" s="23"/>
      <c r="DZ63" s="930"/>
      <c r="EA63" s="931"/>
      <c r="EB63" s="931"/>
      <c r="EC63" s="931"/>
      <c r="ED63" s="931"/>
      <c r="EE63" s="931"/>
      <c r="EF63" s="931"/>
      <c r="EG63" s="931"/>
      <c r="EH63" s="931"/>
      <c r="EI63" s="931"/>
      <c r="EJ63" s="931"/>
      <c r="EK63" s="931"/>
      <c r="EL63" s="931"/>
      <c r="EM63" s="931"/>
      <c r="EN63" s="931"/>
      <c r="EO63" s="931"/>
      <c r="EP63" s="931"/>
      <c r="EQ63" s="931"/>
      <c r="ER63" s="931"/>
      <c r="ES63" s="931"/>
      <c r="ET63" s="931"/>
      <c r="EU63" s="931"/>
      <c r="EV63" s="931"/>
      <c r="EW63" s="931"/>
      <c r="EX63" s="931"/>
      <c r="EY63" s="932"/>
      <c r="EZ63" s="875"/>
      <c r="FA63" s="876"/>
      <c r="FB63" s="876"/>
      <c r="FC63" s="876"/>
      <c r="FD63" s="876"/>
      <c r="FE63" s="876"/>
      <c r="FF63" s="876"/>
      <c r="FG63" s="876"/>
      <c r="FH63" s="876"/>
      <c r="FI63" s="876"/>
      <c r="FJ63" s="876"/>
      <c r="FK63" s="876"/>
      <c r="FL63" s="877"/>
    </row>
    <row r="64" spans="1:168" ht="6" customHeight="1">
      <c r="A64" s="22"/>
      <c r="B64" s="28"/>
      <c r="C64" s="923"/>
      <c r="D64" s="923"/>
      <c r="E64" s="923"/>
      <c r="F64" s="923"/>
      <c r="G64" s="923"/>
      <c r="H64" s="923"/>
      <c r="I64" s="923"/>
      <c r="J64" s="923"/>
      <c r="K64" s="923"/>
      <c r="L64" s="923"/>
      <c r="M64" s="923"/>
      <c r="N64" s="923"/>
      <c r="O64" s="923"/>
      <c r="P64" s="923"/>
      <c r="Q64" s="923"/>
      <c r="R64" s="923"/>
      <c r="S64" s="923"/>
      <c r="T64" s="875"/>
      <c r="U64" s="876"/>
      <c r="V64" s="876"/>
      <c r="W64" s="876"/>
      <c r="X64" s="876"/>
      <c r="Y64" s="876"/>
      <c r="Z64" s="876"/>
      <c r="AA64" s="876"/>
      <c r="AB64" s="876"/>
      <c r="AC64" s="876"/>
      <c r="AD64" s="877"/>
      <c r="AE64" s="897"/>
      <c r="AF64" s="876"/>
      <c r="AG64" s="876"/>
      <c r="AH64" s="876"/>
      <c r="AI64" s="876"/>
      <c r="AJ64" s="876"/>
      <c r="AK64" s="876"/>
      <c r="AL64" s="876"/>
      <c r="AM64" s="876"/>
      <c r="AN64" s="876"/>
      <c r="AO64" s="877"/>
      <c r="AP64" s="875"/>
      <c r="AQ64" s="876"/>
      <c r="AR64" s="876"/>
      <c r="AS64" s="876"/>
      <c r="AT64" s="876"/>
      <c r="AU64" s="876"/>
      <c r="AV64" s="876"/>
      <c r="AW64" s="876"/>
      <c r="AX64" s="876"/>
      <c r="AY64" s="876"/>
      <c r="AZ64" s="877"/>
      <c r="BA64" s="897"/>
      <c r="BB64" s="876"/>
      <c r="BC64" s="876"/>
      <c r="BD64" s="876"/>
      <c r="BE64" s="876"/>
      <c r="BF64" s="876"/>
      <c r="BG64" s="876"/>
      <c r="BH64" s="876"/>
      <c r="BI64" s="876"/>
      <c r="BJ64" s="876"/>
      <c r="BK64" s="877"/>
      <c r="BL64" s="875"/>
      <c r="BM64" s="876"/>
      <c r="BN64" s="876"/>
      <c r="BO64" s="876"/>
      <c r="BP64" s="876"/>
      <c r="BQ64" s="876"/>
      <c r="BR64" s="876"/>
      <c r="BS64" s="876"/>
      <c r="BT64" s="876"/>
      <c r="BU64" s="876"/>
      <c r="BV64" s="877"/>
      <c r="BW64" s="915"/>
      <c r="BX64" s="916"/>
      <c r="BY64" s="916"/>
      <c r="BZ64" s="916"/>
      <c r="CA64" s="916"/>
      <c r="CB64" s="916"/>
      <c r="CC64" s="916"/>
      <c r="CD64" s="916"/>
      <c r="CE64" s="916"/>
      <c r="CF64" s="916"/>
      <c r="CG64" s="916"/>
      <c r="CH64" s="916"/>
      <c r="CI64" s="916"/>
      <c r="CJ64" s="916"/>
      <c r="CK64" s="916"/>
      <c r="CL64" s="916"/>
      <c r="CM64" s="916"/>
      <c r="CN64" s="916"/>
      <c r="CO64" s="916"/>
      <c r="CP64" s="916"/>
      <c r="CQ64" s="916"/>
      <c r="CR64" s="916"/>
      <c r="CS64" s="916"/>
      <c r="CT64" s="916"/>
      <c r="CU64" s="916"/>
      <c r="CV64" s="916"/>
      <c r="CW64" s="916"/>
      <c r="CX64" s="916"/>
      <c r="CY64" s="916"/>
      <c r="CZ64" s="916"/>
      <c r="DA64" s="916"/>
      <c r="DB64" s="916"/>
      <c r="DC64" s="916"/>
      <c r="DD64" s="916"/>
      <c r="DE64" s="916"/>
      <c r="DF64" s="916"/>
      <c r="DG64" s="916"/>
      <c r="DH64" s="916"/>
      <c r="DI64" s="916"/>
      <c r="DJ64" s="916"/>
      <c r="DK64" s="916"/>
      <c r="DL64" s="916"/>
      <c r="DM64" s="916"/>
      <c r="DN64" s="916"/>
      <c r="DO64" s="916"/>
      <c r="DP64" s="916"/>
      <c r="DQ64" s="916"/>
      <c r="DR64" s="916"/>
      <c r="DS64" s="916"/>
      <c r="DT64" s="916"/>
      <c r="DU64" s="916"/>
      <c r="DV64" s="917"/>
      <c r="DW64" s="211"/>
      <c r="DY64" s="23"/>
      <c r="DZ64" s="930"/>
      <c r="EA64" s="931"/>
      <c r="EB64" s="931"/>
      <c r="EC64" s="931"/>
      <c r="ED64" s="931"/>
      <c r="EE64" s="931"/>
      <c r="EF64" s="931"/>
      <c r="EG64" s="931"/>
      <c r="EH64" s="931"/>
      <c r="EI64" s="931"/>
      <c r="EJ64" s="931"/>
      <c r="EK64" s="931"/>
      <c r="EL64" s="931"/>
      <c r="EM64" s="931"/>
      <c r="EN64" s="931"/>
      <c r="EO64" s="931"/>
      <c r="EP64" s="931"/>
      <c r="EQ64" s="931"/>
      <c r="ER64" s="931"/>
      <c r="ES64" s="931"/>
      <c r="ET64" s="931"/>
      <c r="EU64" s="931"/>
      <c r="EV64" s="931"/>
      <c r="EW64" s="931"/>
      <c r="EX64" s="931"/>
      <c r="EY64" s="932"/>
      <c r="EZ64" s="933"/>
      <c r="FA64" s="873"/>
      <c r="FB64" s="934"/>
      <c r="FC64" s="873"/>
      <c r="FD64" s="873"/>
      <c r="FE64" s="873"/>
      <c r="FF64" s="873"/>
      <c r="FG64" s="873"/>
      <c r="FH64" s="873"/>
      <c r="FI64" s="873"/>
      <c r="FJ64" s="873"/>
      <c r="FK64" s="873"/>
      <c r="FL64" s="874"/>
    </row>
    <row r="65" spans="1:208" ht="6" customHeight="1">
      <c r="A65" s="22"/>
      <c r="B65" s="28"/>
      <c r="C65" s="923" t="s">
        <v>675</v>
      </c>
      <c r="D65" s="923"/>
      <c r="E65" s="923"/>
      <c r="F65" s="923"/>
      <c r="G65" s="923"/>
      <c r="H65" s="923"/>
      <c r="I65" s="923"/>
      <c r="J65" s="923"/>
      <c r="K65" s="923"/>
      <c r="L65" s="923"/>
      <c r="M65" s="923"/>
      <c r="N65" s="923"/>
      <c r="O65" s="923"/>
      <c r="P65" s="923"/>
      <c r="Q65" s="923"/>
      <c r="R65" s="923"/>
      <c r="S65" s="923"/>
      <c r="T65" s="872"/>
      <c r="U65" s="873"/>
      <c r="V65" s="873"/>
      <c r="W65" s="873"/>
      <c r="X65" s="873"/>
      <c r="Y65" s="873"/>
      <c r="Z65" s="873"/>
      <c r="AA65" s="873"/>
      <c r="AB65" s="873"/>
      <c r="AC65" s="873"/>
      <c r="AD65" s="874"/>
      <c r="AE65" s="914"/>
      <c r="AF65" s="873"/>
      <c r="AG65" s="873"/>
      <c r="AH65" s="873"/>
      <c r="AI65" s="873"/>
      <c r="AJ65" s="873"/>
      <c r="AK65" s="873"/>
      <c r="AL65" s="873"/>
      <c r="AM65" s="873"/>
      <c r="AN65" s="873"/>
      <c r="AO65" s="874"/>
      <c r="AP65" s="872">
        <f>+T65+AE65</f>
        <v>0</v>
      </c>
      <c r="AQ65" s="873"/>
      <c r="AR65" s="873"/>
      <c r="AS65" s="873"/>
      <c r="AT65" s="873"/>
      <c r="AU65" s="873"/>
      <c r="AV65" s="873"/>
      <c r="AW65" s="873"/>
      <c r="AX65" s="873"/>
      <c r="AY65" s="873"/>
      <c r="AZ65" s="874"/>
      <c r="BA65" s="905">
        <f>AE65</f>
        <v>0</v>
      </c>
      <c r="BB65" s="899"/>
      <c r="BC65" s="899"/>
      <c r="BD65" s="899"/>
      <c r="BE65" s="899"/>
      <c r="BF65" s="899"/>
      <c r="BG65" s="899"/>
      <c r="BH65" s="899"/>
      <c r="BI65" s="899"/>
      <c r="BJ65" s="899"/>
      <c r="BK65" s="900"/>
      <c r="BL65" s="872">
        <f>+T65+BA65</f>
        <v>0</v>
      </c>
      <c r="BM65" s="873"/>
      <c r="BN65" s="873"/>
      <c r="BO65" s="873"/>
      <c r="BP65" s="873"/>
      <c r="BQ65" s="873"/>
      <c r="BR65" s="873"/>
      <c r="BS65" s="873"/>
      <c r="BT65" s="873"/>
      <c r="BU65" s="873"/>
      <c r="BV65" s="874"/>
      <c r="BW65" s="915"/>
      <c r="BX65" s="916"/>
      <c r="BY65" s="916"/>
      <c r="BZ65" s="916"/>
      <c r="CA65" s="916"/>
      <c r="CB65" s="916"/>
      <c r="CC65" s="916"/>
      <c r="CD65" s="916"/>
      <c r="CE65" s="916"/>
      <c r="CF65" s="916"/>
      <c r="CG65" s="916"/>
      <c r="CH65" s="916"/>
      <c r="CI65" s="916"/>
      <c r="CJ65" s="916"/>
      <c r="CK65" s="916"/>
      <c r="CL65" s="916"/>
      <c r="CM65" s="916"/>
      <c r="CN65" s="916"/>
      <c r="CO65" s="916"/>
      <c r="CP65" s="916"/>
      <c r="CQ65" s="916"/>
      <c r="CR65" s="916"/>
      <c r="CS65" s="916"/>
      <c r="CT65" s="916"/>
      <c r="CU65" s="916"/>
      <c r="CV65" s="916"/>
      <c r="CW65" s="916"/>
      <c r="CX65" s="916"/>
      <c r="CY65" s="916"/>
      <c r="CZ65" s="916"/>
      <c r="DA65" s="916"/>
      <c r="DB65" s="916"/>
      <c r="DC65" s="916"/>
      <c r="DD65" s="916"/>
      <c r="DE65" s="916"/>
      <c r="DF65" s="916"/>
      <c r="DG65" s="916"/>
      <c r="DH65" s="916"/>
      <c r="DI65" s="916"/>
      <c r="DJ65" s="916"/>
      <c r="DK65" s="916"/>
      <c r="DL65" s="916"/>
      <c r="DM65" s="916"/>
      <c r="DN65" s="916"/>
      <c r="DO65" s="916"/>
      <c r="DP65" s="916"/>
      <c r="DQ65" s="916"/>
      <c r="DR65" s="916"/>
      <c r="DS65" s="916"/>
      <c r="DT65" s="916"/>
      <c r="DU65" s="916"/>
      <c r="DV65" s="917"/>
      <c r="DW65" s="211"/>
      <c r="DY65" s="23"/>
      <c r="DZ65" s="930"/>
      <c r="EA65" s="931"/>
      <c r="EB65" s="931"/>
      <c r="EC65" s="931"/>
      <c r="ED65" s="931"/>
      <c r="EE65" s="931"/>
      <c r="EF65" s="931"/>
      <c r="EG65" s="931"/>
      <c r="EH65" s="931"/>
      <c r="EI65" s="931"/>
      <c r="EJ65" s="931"/>
      <c r="EK65" s="931"/>
      <c r="EL65" s="931"/>
      <c r="EM65" s="931"/>
      <c r="EN65" s="931"/>
      <c r="EO65" s="931"/>
      <c r="EP65" s="931"/>
      <c r="EQ65" s="931"/>
      <c r="ER65" s="931"/>
      <c r="ES65" s="931"/>
      <c r="ET65" s="931"/>
      <c r="EU65" s="931"/>
      <c r="EV65" s="931"/>
      <c r="EW65" s="931"/>
      <c r="EX65" s="931"/>
      <c r="EY65" s="932"/>
      <c r="EZ65" s="875"/>
      <c r="FA65" s="876"/>
      <c r="FB65" s="876"/>
      <c r="FC65" s="876"/>
      <c r="FD65" s="876"/>
      <c r="FE65" s="876"/>
      <c r="FF65" s="876"/>
      <c r="FG65" s="876"/>
      <c r="FH65" s="876"/>
      <c r="FI65" s="876"/>
      <c r="FJ65" s="876"/>
      <c r="FK65" s="876"/>
      <c r="FL65" s="877"/>
    </row>
    <row r="66" spans="1:208" ht="6" customHeight="1">
      <c r="A66" s="22"/>
      <c r="B66" s="28"/>
      <c r="C66" s="923"/>
      <c r="D66" s="923"/>
      <c r="E66" s="923"/>
      <c r="F66" s="923"/>
      <c r="G66" s="923"/>
      <c r="H66" s="923"/>
      <c r="I66" s="923"/>
      <c r="J66" s="923"/>
      <c r="K66" s="923"/>
      <c r="L66" s="923"/>
      <c r="M66" s="923"/>
      <c r="N66" s="923"/>
      <c r="O66" s="923"/>
      <c r="P66" s="923"/>
      <c r="Q66" s="923"/>
      <c r="R66" s="923"/>
      <c r="S66" s="923"/>
      <c r="T66" s="875"/>
      <c r="U66" s="876"/>
      <c r="V66" s="876"/>
      <c r="W66" s="876"/>
      <c r="X66" s="876"/>
      <c r="Y66" s="876"/>
      <c r="Z66" s="876"/>
      <c r="AA66" s="876"/>
      <c r="AB66" s="876"/>
      <c r="AC66" s="876"/>
      <c r="AD66" s="877"/>
      <c r="AE66" s="897"/>
      <c r="AF66" s="876"/>
      <c r="AG66" s="876"/>
      <c r="AH66" s="876"/>
      <c r="AI66" s="876"/>
      <c r="AJ66" s="876"/>
      <c r="AK66" s="876"/>
      <c r="AL66" s="876"/>
      <c r="AM66" s="876"/>
      <c r="AN66" s="876"/>
      <c r="AO66" s="877"/>
      <c r="AP66" s="875"/>
      <c r="AQ66" s="876"/>
      <c r="AR66" s="876"/>
      <c r="AS66" s="876"/>
      <c r="AT66" s="876"/>
      <c r="AU66" s="876"/>
      <c r="AV66" s="876"/>
      <c r="AW66" s="876"/>
      <c r="AX66" s="876"/>
      <c r="AY66" s="876"/>
      <c r="AZ66" s="877"/>
      <c r="BA66" s="897"/>
      <c r="BB66" s="876"/>
      <c r="BC66" s="876"/>
      <c r="BD66" s="876"/>
      <c r="BE66" s="876"/>
      <c r="BF66" s="876"/>
      <c r="BG66" s="876"/>
      <c r="BH66" s="876"/>
      <c r="BI66" s="876"/>
      <c r="BJ66" s="876"/>
      <c r="BK66" s="877"/>
      <c r="BL66" s="875"/>
      <c r="BM66" s="876"/>
      <c r="BN66" s="876"/>
      <c r="BO66" s="876"/>
      <c r="BP66" s="876"/>
      <c r="BQ66" s="876"/>
      <c r="BR66" s="876"/>
      <c r="BS66" s="876"/>
      <c r="BT66" s="876"/>
      <c r="BU66" s="876"/>
      <c r="BV66" s="877"/>
      <c r="BW66" s="915"/>
      <c r="BX66" s="916"/>
      <c r="BY66" s="916"/>
      <c r="BZ66" s="916"/>
      <c r="CA66" s="916"/>
      <c r="CB66" s="916"/>
      <c r="CC66" s="916"/>
      <c r="CD66" s="916"/>
      <c r="CE66" s="916"/>
      <c r="CF66" s="916"/>
      <c r="CG66" s="916"/>
      <c r="CH66" s="916"/>
      <c r="CI66" s="916"/>
      <c r="CJ66" s="916"/>
      <c r="CK66" s="916"/>
      <c r="CL66" s="916"/>
      <c r="CM66" s="916"/>
      <c r="CN66" s="916"/>
      <c r="CO66" s="916"/>
      <c r="CP66" s="916"/>
      <c r="CQ66" s="916"/>
      <c r="CR66" s="916"/>
      <c r="CS66" s="916"/>
      <c r="CT66" s="916"/>
      <c r="CU66" s="916"/>
      <c r="CV66" s="916"/>
      <c r="CW66" s="916"/>
      <c r="CX66" s="916"/>
      <c r="CY66" s="916"/>
      <c r="CZ66" s="916"/>
      <c r="DA66" s="916"/>
      <c r="DB66" s="916"/>
      <c r="DC66" s="916"/>
      <c r="DD66" s="916"/>
      <c r="DE66" s="916"/>
      <c r="DF66" s="916"/>
      <c r="DG66" s="916"/>
      <c r="DH66" s="916"/>
      <c r="DI66" s="916"/>
      <c r="DJ66" s="916"/>
      <c r="DK66" s="916"/>
      <c r="DL66" s="916"/>
      <c r="DM66" s="916"/>
      <c r="DN66" s="916"/>
      <c r="DO66" s="916"/>
      <c r="DP66" s="916"/>
      <c r="DQ66" s="916"/>
      <c r="DR66" s="916"/>
      <c r="DS66" s="916"/>
      <c r="DT66" s="916"/>
      <c r="DU66" s="916"/>
      <c r="DV66" s="917"/>
      <c r="DW66" s="211"/>
      <c r="DY66" s="918" t="s">
        <v>676</v>
      </c>
      <c r="DZ66" s="864"/>
      <c r="EA66" s="864"/>
      <c r="EB66" s="864"/>
      <c r="EC66" s="864"/>
      <c r="ED66" s="864"/>
      <c r="EE66" s="864"/>
      <c r="EF66" s="864"/>
      <c r="EG66" s="864"/>
      <c r="EH66" s="864"/>
      <c r="EI66" s="864"/>
      <c r="EJ66" s="864"/>
      <c r="EK66" s="864"/>
      <c r="EL66" s="864"/>
      <c r="EM66" s="864"/>
      <c r="EN66" s="864"/>
      <c r="EO66" s="864"/>
      <c r="EP66" s="864"/>
      <c r="EQ66" s="864"/>
      <c r="ER66" s="864"/>
      <c r="ES66" s="864"/>
      <c r="ET66" s="864"/>
      <c r="EU66" s="864"/>
      <c r="EV66" s="864"/>
      <c r="EW66" s="864"/>
      <c r="EX66" s="864"/>
      <c r="EY66" s="865"/>
      <c r="EZ66" s="935" t="s">
        <v>425</v>
      </c>
      <c r="FA66" s="874"/>
      <c r="FB66" s="934">
        <f>FB52+FB54+FB56+FB58+FB60</f>
        <v>0</v>
      </c>
      <c r="FC66" s="873"/>
      <c r="FD66" s="873"/>
      <c r="FE66" s="873"/>
      <c r="FF66" s="873"/>
      <c r="FG66" s="873"/>
      <c r="FH66" s="873"/>
      <c r="FI66" s="873"/>
      <c r="FJ66" s="873"/>
      <c r="FK66" s="873"/>
      <c r="FL66" s="874"/>
    </row>
    <row r="67" spans="1:208" ht="6" customHeight="1">
      <c r="A67" s="22"/>
      <c r="B67" s="28"/>
      <c r="C67" s="923" t="s">
        <v>693</v>
      </c>
      <c r="D67" s="923"/>
      <c r="E67" s="923"/>
      <c r="F67" s="923"/>
      <c r="G67" s="923"/>
      <c r="H67" s="923"/>
      <c r="I67" s="923"/>
      <c r="J67" s="923"/>
      <c r="K67" s="923"/>
      <c r="L67" s="923"/>
      <c r="M67" s="923"/>
      <c r="N67" s="923"/>
      <c r="O67" s="923"/>
      <c r="P67" s="923"/>
      <c r="Q67" s="923"/>
      <c r="R67" s="923"/>
      <c r="S67" s="923"/>
      <c r="T67" s="872">
        <f>BS!S42</f>
        <v>0</v>
      </c>
      <c r="U67" s="873"/>
      <c r="V67" s="873"/>
      <c r="W67" s="873"/>
      <c r="X67" s="873"/>
      <c r="Y67" s="873"/>
      <c r="Z67" s="873"/>
      <c r="AA67" s="873"/>
      <c r="AB67" s="873"/>
      <c r="AC67" s="873"/>
      <c r="AD67" s="874"/>
      <c r="AE67" s="914"/>
      <c r="AF67" s="873"/>
      <c r="AG67" s="873"/>
      <c r="AH67" s="873"/>
      <c r="AI67" s="873"/>
      <c r="AJ67" s="873"/>
      <c r="AK67" s="873"/>
      <c r="AL67" s="873"/>
      <c r="AM67" s="873"/>
      <c r="AN67" s="873"/>
      <c r="AO67" s="874"/>
      <c r="AP67" s="872">
        <f>+T67+AE67</f>
        <v>0</v>
      </c>
      <c r="AQ67" s="873"/>
      <c r="AR67" s="873"/>
      <c r="AS67" s="873"/>
      <c r="AT67" s="873"/>
      <c r="AU67" s="873"/>
      <c r="AV67" s="873"/>
      <c r="AW67" s="873"/>
      <c r="AX67" s="873"/>
      <c r="AY67" s="873"/>
      <c r="AZ67" s="874"/>
      <c r="BA67" s="905">
        <f>AE67</f>
        <v>0</v>
      </c>
      <c r="BB67" s="899"/>
      <c r="BC67" s="899"/>
      <c r="BD67" s="899"/>
      <c r="BE67" s="899"/>
      <c r="BF67" s="899"/>
      <c r="BG67" s="899"/>
      <c r="BH67" s="899"/>
      <c r="BI67" s="899"/>
      <c r="BJ67" s="899"/>
      <c r="BK67" s="900"/>
      <c r="BL67" s="872">
        <f>+T67+BA67</f>
        <v>0</v>
      </c>
      <c r="BM67" s="873"/>
      <c r="BN67" s="873"/>
      <c r="BO67" s="873"/>
      <c r="BP67" s="873"/>
      <c r="BQ67" s="873"/>
      <c r="BR67" s="873"/>
      <c r="BS67" s="873"/>
      <c r="BT67" s="873"/>
      <c r="BU67" s="873"/>
      <c r="BV67" s="874"/>
      <c r="BW67" s="915"/>
      <c r="BX67" s="916"/>
      <c r="BY67" s="916"/>
      <c r="BZ67" s="916"/>
      <c r="CA67" s="916"/>
      <c r="CB67" s="916"/>
      <c r="CC67" s="916"/>
      <c r="CD67" s="916"/>
      <c r="CE67" s="916"/>
      <c r="CF67" s="916"/>
      <c r="CG67" s="916"/>
      <c r="CH67" s="916"/>
      <c r="CI67" s="916"/>
      <c r="CJ67" s="916"/>
      <c r="CK67" s="916"/>
      <c r="CL67" s="916"/>
      <c r="CM67" s="916"/>
      <c r="CN67" s="916"/>
      <c r="CO67" s="916"/>
      <c r="CP67" s="916"/>
      <c r="CQ67" s="916"/>
      <c r="CR67" s="916"/>
      <c r="CS67" s="916"/>
      <c r="CT67" s="916"/>
      <c r="CU67" s="916"/>
      <c r="CV67" s="916"/>
      <c r="CW67" s="916"/>
      <c r="CX67" s="916"/>
      <c r="CY67" s="916"/>
      <c r="CZ67" s="916"/>
      <c r="DA67" s="916"/>
      <c r="DB67" s="916"/>
      <c r="DC67" s="916"/>
      <c r="DD67" s="916"/>
      <c r="DE67" s="916"/>
      <c r="DF67" s="916"/>
      <c r="DG67" s="916"/>
      <c r="DH67" s="916"/>
      <c r="DI67" s="916"/>
      <c r="DJ67" s="916"/>
      <c r="DK67" s="916"/>
      <c r="DL67" s="916"/>
      <c r="DM67" s="916"/>
      <c r="DN67" s="916"/>
      <c r="DO67" s="916"/>
      <c r="DP67" s="916"/>
      <c r="DQ67" s="916"/>
      <c r="DR67" s="916"/>
      <c r="DS67" s="916"/>
      <c r="DT67" s="916"/>
      <c r="DU67" s="916"/>
      <c r="DV67" s="917"/>
      <c r="DW67" s="211"/>
      <c r="DY67" s="919"/>
      <c r="DZ67" s="920"/>
      <c r="EA67" s="920"/>
      <c r="EB67" s="920"/>
      <c r="EC67" s="920"/>
      <c r="ED67" s="920"/>
      <c r="EE67" s="920"/>
      <c r="EF67" s="920"/>
      <c r="EG67" s="920"/>
      <c r="EH67" s="920"/>
      <c r="EI67" s="920"/>
      <c r="EJ67" s="920"/>
      <c r="EK67" s="920"/>
      <c r="EL67" s="920"/>
      <c r="EM67" s="920"/>
      <c r="EN67" s="920"/>
      <c r="EO67" s="920"/>
      <c r="EP67" s="920"/>
      <c r="EQ67" s="920"/>
      <c r="ER67" s="920"/>
      <c r="ES67" s="920"/>
      <c r="ET67" s="920"/>
      <c r="EU67" s="920"/>
      <c r="EV67" s="920"/>
      <c r="EW67" s="920"/>
      <c r="EX67" s="920"/>
      <c r="EY67" s="921"/>
      <c r="EZ67" s="875"/>
      <c r="FA67" s="877"/>
      <c r="FB67" s="876"/>
      <c r="FC67" s="876"/>
      <c r="FD67" s="876"/>
      <c r="FE67" s="876"/>
      <c r="FF67" s="876"/>
      <c r="FG67" s="876"/>
      <c r="FH67" s="876"/>
      <c r="FI67" s="876"/>
      <c r="FJ67" s="876"/>
      <c r="FK67" s="876"/>
      <c r="FL67" s="877"/>
    </row>
    <row r="68" spans="1:208" ht="6" customHeight="1">
      <c r="A68" s="22"/>
      <c r="B68" s="28"/>
      <c r="C68" s="923"/>
      <c r="D68" s="923"/>
      <c r="E68" s="923"/>
      <c r="F68" s="923"/>
      <c r="G68" s="923"/>
      <c r="H68" s="923"/>
      <c r="I68" s="923"/>
      <c r="J68" s="923"/>
      <c r="K68" s="923"/>
      <c r="L68" s="923"/>
      <c r="M68" s="923"/>
      <c r="N68" s="923"/>
      <c r="O68" s="923"/>
      <c r="P68" s="923"/>
      <c r="Q68" s="923"/>
      <c r="R68" s="923"/>
      <c r="S68" s="923"/>
      <c r="T68" s="875"/>
      <c r="U68" s="876"/>
      <c r="V68" s="876"/>
      <c r="W68" s="876"/>
      <c r="X68" s="876"/>
      <c r="Y68" s="876"/>
      <c r="Z68" s="876"/>
      <c r="AA68" s="876"/>
      <c r="AB68" s="876"/>
      <c r="AC68" s="876"/>
      <c r="AD68" s="877"/>
      <c r="AE68" s="897"/>
      <c r="AF68" s="876"/>
      <c r="AG68" s="876"/>
      <c r="AH68" s="876"/>
      <c r="AI68" s="876"/>
      <c r="AJ68" s="876"/>
      <c r="AK68" s="876"/>
      <c r="AL68" s="876"/>
      <c r="AM68" s="876"/>
      <c r="AN68" s="876"/>
      <c r="AO68" s="877"/>
      <c r="AP68" s="875"/>
      <c r="AQ68" s="876"/>
      <c r="AR68" s="876"/>
      <c r="AS68" s="876"/>
      <c r="AT68" s="876"/>
      <c r="AU68" s="876"/>
      <c r="AV68" s="876"/>
      <c r="AW68" s="876"/>
      <c r="AX68" s="876"/>
      <c r="AY68" s="876"/>
      <c r="AZ68" s="877"/>
      <c r="BA68" s="897"/>
      <c r="BB68" s="876"/>
      <c r="BC68" s="876"/>
      <c r="BD68" s="876"/>
      <c r="BE68" s="876"/>
      <c r="BF68" s="876"/>
      <c r="BG68" s="876"/>
      <c r="BH68" s="876"/>
      <c r="BI68" s="876"/>
      <c r="BJ68" s="876"/>
      <c r="BK68" s="877"/>
      <c r="BL68" s="875"/>
      <c r="BM68" s="876"/>
      <c r="BN68" s="876"/>
      <c r="BO68" s="876"/>
      <c r="BP68" s="876"/>
      <c r="BQ68" s="876"/>
      <c r="BR68" s="876"/>
      <c r="BS68" s="876"/>
      <c r="BT68" s="876"/>
      <c r="BU68" s="876"/>
      <c r="BV68" s="877"/>
      <c r="BW68" s="915"/>
      <c r="BX68" s="916"/>
      <c r="BY68" s="916"/>
      <c r="BZ68" s="916"/>
      <c r="CA68" s="916"/>
      <c r="CB68" s="916"/>
      <c r="CC68" s="916"/>
      <c r="CD68" s="916"/>
      <c r="CE68" s="916"/>
      <c r="CF68" s="916"/>
      <c r="CG68" s="916"/>
      <c r="CH68" s="916"/>
      <c r="CI68" s="916"/>
      <c r="CJ68" s="916"/>
      <c r="CK68" s="916"/>
      <c r="CL68" s="916"/>
      <c r="CM68" s="916"/>
      <c r="CN68" s="916"/>
      <c r="CO68" s="916"/>
      <c r="CP68" s="916"/>
      <c r="CQ68" s="916"/>
      <c r="CR68" s="916"/>
      <c r="CS68" s="916"/>
      <c r="CT68" s="916"/>
      <c r="CU68" s="916"/>
      <c r="CV68" s="916"/>
      <c r="CW68" s="916"/>
      <c r="CX68" s="916"/>
      <c r="CY68" s="916"/>
      <c r="CZ68" s="916"/>
      <c r="DA68" s="916"/>
      <c r="DB68" s="916"/>
      <c r="DC68" s="916"/>
      <c r="DD68" s="916"/>
      <c r="DE68" s="916"/>
      <c r="DF68" s="916"/>
      <c r="DG68" s="916"/>
      <c r="DH68" s="916"/>
      <c r="DI68" s="916"/>
      <c r="DJ68" s="916"/>
      <c r="DK68" s="916"/>
      <c r="DL68" s="916"/>
      <c r="DM68" s="916"/>
      <c r="DN68" s="916"/>
      <c r="DO68" s="916"/>
      <c r="DP68" s="916"/>
      <c r="DQ68" s="916"/>
      <c r="DR68" s="916"/>
      <c r="DS68" s="916"/>
      <c r="DT68" s="916"/>
      <c r="DU68" s="916"/>
      <c r="DV68" s="917"/>
      <c r="DW68" s="211"/>
      <c r="DY68" s="927" t="s">
        <v>677</v>
      </c>
      <c r="DZ68" s="927"/>
      <c r="EA68" s="927"/>
      <c r="EB68" s="927"/>
      <c r="EC68" s="927"/>
      <c r="ED68" s="927"/>
      <c r="EE68" s="927"/>
      <c r="EF68" s="927"/>
      <c r="EG68" s="927"/>
      <c r="EH68" s="927"/>
      <c r="EI68" s="927"/>
      <c r="EJ68" s="927"/>
      <c r="EK68" s="927"/>
      <c r="EL68" s="927"/>
      <c r="EM68" s="927"/>
      <c r="EN68" s="927"/>
      <c r="EO68" s="927"/>
      <c r="EP68" s="927"/>
      <c r="EQ68" s="927"/>
      <c r="ER68" s="927"/>
      <c r="ES68" s="927"/>
      <c r="ET68" s="927"/>
      <c r="EU68" s="927"/>
      <c r="EV68" s="927"/>
      <c r="EW68" s="927"/>
      <c r="EX68" s="927"/>
      <c r="EY68" s="927"/>
      <c r="EZ68" s="927"/>
      <c r="FA68" s="927"/>
      <c r="FB68" s="927"/>
      <c r="FC68" s="927"/>
      <c r="FD68" s="927"/>
      <c r="FE68" s="927"/>
      <c r="FF68" s="927"/>
      <c r="FG68" s="927"/>
      <c r="FH68" s="927"/>
      <c r="FI68" s="927"/>
      <c r="FJ68" s="927"/>
      <c r="FK68" s="927"/>
      <c r="FL68" s="927"/>
    </row>
    <row r="69" spans="1:208" ht="6" customHeight="1">
      <c r="A69" s="24"/>
      <c r="B69" s="28"/>
      <c r="C69" s="923"/>
      <c r="D69" s="923"/>
      <c r="E69" s="923"/>
      <c r="F69" s="923"/>
      <c r="G69" s="923"/>
      <c r="H69" s="923"/>
      <c r="I69" s="923"/>
      <c r="J69" s="923"/>
      <c r="K69" s="923"/>
      <c r="L69" s="923"/>
      <c r="M69" s="923"/>
      <c r="N69" s="923"/>
      <c r="O69" s="923"/>
      <c r="P69" s="923"/>
      <c r="Q69" s="923"/>
      <c r="R69" s="923"/>
      <c r="S69" s="923"/>
      <c r="T69" s="872"/>
      <c r="U69" s="873"/>
      <c r="V69" s="873"/>
      <c r="W69" s="873"/>
      <c r="X69" s="873"/>
      <c r="Y69" s="873"/>
      <c r="Z69" s="873"/>
      <c r="AA69" s="873"/>
      <c r="AB69" s="873"/>
      <c r="AC69" s="873"/>
      <c r="AD69" s="874"/>
      <c r="AE69" s="914"/>
      <c r="AF69" s="873"/>
      <c r="AG69" s="873"/>
      <c r="AH69" s="873"/>
      <c r="AI69" s="873"/>
      <c r="AJ69" s="873"/>
      <c r="AK69" s="873"/>
      <c r="AL69" s="873"/>
      <c r="AM69" s="873"/>
      <c r="AN69" s="873"/>
      <c r="AO69" s="874"/>
      <c r="AP69" s="872">
        <f>+T69+AE69</f>
        <v>0</v>
      </c>
      <c r="AQ69" s="873"/>
      <c r="AR69" s="873"/>
      <c r="AS69" s="873"/>
      <c r="AT69" s="873"/>
      <c r="AU69" s="873"/>
      <c r="AV69" s="873"/>
      <c r="AW69" s="873"/>
      <c r="AX69" s="873"/>
      <c r="AY69" s="873"/>
      <c r="AZ69" s="874"/>
      <c r="BA69" s="905">
        <f>AE69</f>
        <v>0</v>
      </c>
      <c r="BB69" s="899"/>
      <c r="BC69" s="899"/>
      <c r="BD69" s="899"/>
      <c r="BE69" s="899"/>
      <c r="BF69" s="899"/>
      <c r="BG69" s="899"/>
      <c r="BH69" s="899"/>
      <c r="BI69" s="899"/>
      <c r="BJ69" s="899"/>
      <c r="BK69" s="900"/>
      <c r="BL69" s="872">
        <f>+T69+BA69</f>
        <v>0</v>
      </c>
      <c r="BM69" s="873"/>
      <c r="BN69" s="873"/>
      <c r="BO69" s="873"/>
      <c r="BP69" s="873"/>
      <c r="BQ69" s="873"/>
      <c r="BR69" s="873"/>
      <c r="BS69" s="873"/>
      <c r="BT69" s="873"/>
      <c r="BU69" s="873"/>
      <c r="BV69" s="874"/>
      <c r="BW69" s="915"/>
      <c r="BX69" s="916"/>
      <c r="BY69" s="916"/>
      <c r="BZ69" s="916"/>
      <c r="CA69" s="916"/>
      <c r="CB69" s="916"/>
      <c r="CC69" s="916"/>
      <c r="CD69" s="916"/>
      <c r="CE69" s="916"/>
      <c r="CF69" s="916"/>
      <c r="CG69" s="916"/>
      <c r="CH69" s="916"/>
      <c r="CI69" s="916"/>
      <c r="CJ69" s="916"/>
      <c r="CK69" s="916"/>
      <c r="CL69" s="916"/>
      <c r="CM69" s="916"/>
      <c r="CN69" s="916"/>
      <c r="CO69" s="916"/>
      <c r="CP69" s="916"/>
      <c r="CQ69" s="916"/>
      <c r="CR69" s="916"/>
      <c r="CS69" s="916"/>
      <c r="CT69" s="916"/>
      <c r="CU69" s="916"/>
      <c r="CV69" s="916"/>
      <c r="CW69" s="916"/>
      <c r="CX69" s="916"/>
      <c r="CY69" s="916"/>
      <c r="CZ69" s="916"/>
      <c r="DA69" s="916"/>
      <c r="DB69" s="916"/>
      <c r="DC69" s="916"/>
      <c r="DD69" s="916"/>
      <c r="DE69" s="916"/>
      <c r="DF69" s="916"/>
      <c r="DG69" s="916"/>
      <c r="DH69" s="916"/>
      <c r="DI69" s="916"/>
      <c r="DJ69" s="916"/>
      <c r="DK69" s="916"/>
      <c r="DL69" s="916"/>
      <c r="DM69" s="916"/>
      <c r="DN69" s="916"/>
      <c r="DO69" s="916"/>
      <c r="DP69" s="916"/>
      <c r="DQ69" s="916"/>
      <c r="DR69" s="916"/>
      <c r="DS69" s="916"/>
      <c r="DT69" s="916"/>
      <c r="DU69" s="916"/>
      <c r="DV69" s="917"/>
      <c r="DW69" s="211"/>
      <c r="DY69" s="928"/>
      <c r="DZ69" s="928"/>
      <c r="EA69" s="928"/>
      <c r="EB69" s="928"/>
      <c r="EC69" s="928"/>
      <c r="ED69" s="928"/>
      <c r="EE69" s="928"/>
      <c r="EF69" s="928"/>
      <c r="EG69" s="928"/>
      <c r="EH69" s="928"/>
      <c r="EI69" s="928"/>
      <c r="EJ69" s="928"/>
      <c r="EK69" s="928"/>
      <c r="EL69" s="928"/>
      <c r="EM69" s="928"/>
      <c r="EN69" s="928"/>
      <c r="EO69" s="928"/>
      <c r="EP69" s="928"/>
      <c r="EQ69" s="928"/>
      <c r="ER69" s="928"/>
      <c r="ES69" s="928"/>
      <c r="ET69" s="928"/>
      <c r="EU69" s="928"/>
      <c r="EV69" s="928"/>
      <c r="EW69" s="928"/>
      <c r="EX69" s="928"/>
      <c r="EY69" s="928"/>
      <c r="EZ69" s="928"/>
      <c r="FA69" s="928"/>
      <c r="FB69" s="928"/>
      <c r="FC69" s="928"/>
      <c r="FD69" s="928"/>
      <c r="FE69" s="928"/>
      <c r="FF69" s="928"/>
      <c r="FG69" s="928"/>
      <c r="FH69" s="928"/>
      <c r="FI69" s="928"/>
      <c r="FJ69" s="928"/>
      <c r="FK69" s="928"/>
      <c r="FL69" s="928"/>
    </row>
    <row r="70" spans="1:208" ht="6" customHeight="1">
      <c r="A70" s="24"/>
      <c r="B70" s="28"/>
      <c r="C70" s="923"/>
      <c r="D70" s="923"/>
      <c r="E70" s="923"/>
      <c r="F70" s="923"/>
      <c r="G70" s="923"/>
      <c r="H70" s="923"/>
      <c r="I70" s="923"/>
      <c r="J70" s="923"/>
      <c r="K70" s="923"/>
      <c r="L70" s="923"/>
      <c r="M70" s="923"/>
      <c r="N70" s="923"/>
      <c r="O70" s="923"/>
      <c r="P70" s="923"/>
      <c r="Q70" s="923"/>
      <c r="R70" s="923"/>
      <c r="S70" s="923"/>
      <c r="T70" s="875"/>
      <c r="U70" s="876"/>
      <c r="V70" s="876"/>
      <c r="W70" s="876"/>
      <c r="X70" s="876"/>
      <c r="Y70" s="876"/>
      <c r="Z70" s="876"/>
      <c r="AA70" s="876"/>
      <c r="AB70" s="876"/>
      <c r="AC70" s="876"/>
      <c r="AD70" s="877"/>
      <c r="AE70" s="897"/>
      <c r="AF70" s="876"/>
      <c r="AG70" s="876"/>
      <c r="AH70" s="876"/>
      <c r="AI70" s="876"/>
      <c r="AJ70" s="876"/>
      <c r="AK70" s="876"/>
      <c r="AL70" s="876"/>
      <c r="AM70" s="876"/>
      <c r="AN70" s="876"/>
      <c r="AO70" s="877"/>
      <c r="AP70" s="875"/>
      <c r="AQ70" s="876"/>
      <c r="AR70" s="876"/>
      <c r="AS70" s="876"/>
      <c r="AT70" s="876"/>
      <c r="AU70" s="876"/>
      <c r="AV70" s="876"/>
      <c r="AW70" s="876"/>
      <c r="AX70" s="876"/>
      <c r="AY70" s="876"/>
      <c r="AZ70" s="877"/>
      <c r="BA70" s="897"/>
      <c r="BB70" s="876"/>
      <c r="BC70" s="876"/>
      <c r="BD70" s="876"/>
      <c r="BE70" s="876"/>
      <c r="BF70" s="876"/>
      <c r="BG70" s="876"/>
      <c r="BH70" s="876"/>
      <c r="BI70" s="876"/>
      <c r="BJ70" s="876"/>
      <c r="BK70" s="877"/>
      <c r="BL70" s="875"/>
      <c r="BM70" s="876"/>
      <c r="BN70" s="876"/>
      <c r="BO70" s="876"/>
      <c r="BP70" s="876"/>
      <c r="BQ70" s="876"/>
      <c r="BR70" s="876"/>
      <c r="BS70" s="876"/>
      <c r="BT70" s="876"/>
      <c r="BU70" s="876"/>
      <c r="BV70" s="877"/>
      <c r="BW70" s="915"/>
      <c r="BX70" s="916"/>
      <c r="BY70" s="916"/>
      <c r="BZ70" s="916"/>
      <c r="CA70" s="916"/>
      <c r="CB70" s="916"/>
      <c r="CC70" s="916"/>
      <c r="CD70" s="916"/>
      <c r="CE70" s="916"/>
      <c r="CF70" s="916"/>
      <c r="CG70" s="916"/>
      <c r="CH70" s="916"/>
      <c r="CI70" s="916"/>
      <c r="CJ70" s="916"/>
      <c r="CK70" s="916"/>
      <c r="CL70" s="916"/>
      <c r="CM70" s="916"/>
      <c r="CN70" s="916"/>
      <c r="CO70" s="916"/>
      <c r="CP70" s="916"/>
      <c r="CQ70" s="916"/>
      <c r="CR70" s="916"/>
      <c r="CS70" s="916"/>
      <c r="CT70" s="916"/>
      <c r="CU70" s="916"/>
      <c r="CV70" s="916"/>
      <c r="CW70" s="916"/>
      <c r="CX70" s="916"/>
      <c r="CY70" s="916"/>
      <c r="CZ70" s="916"/>
      <c r="DA70" s="916"/>
      <c r="DB70" s="916"/>
      <c r="DC70" s="916"/>
      <c r="DD70" s="916"/>
      <c r="DE70" s="916"/>
      <c r="DF70" s="916"/>
      <c r="DG70" s="916"/>
      <c r="DH70" s="916"/>
      <c r="DI70" s="916"/>
      <c r="DJ70" s="916"/>
      <c r="DK70" s="916"/>
      <c r="DL70" s="916"/>
      <c r="DM70" s="916"/>
      <c r="DN70" s="916"/>
      <c r="DO70" s="916"/>
      <c r="DP70" s="916"/>
      <c r="DQ70" s="916"/>
      <c r="DR70" s="916"/>
      <c r="DS70" s="916"/>
      <c r="DT70" s="916"/>
      <c r="DU70" s="916"/>
      <c r="DV70" s="917"/>
      <c r="DW70" s="211"/>
      <c r="DY70" s="928"/>
      <c r="DZ70" s="928"/>
      <c r="EA70" s="928"/>
      <c r="EB70" s="928"/>
      <c r="EC70" s="928"/>
      <c r="ED70" s="928"/>
      <c r="EE70" s="928"/>
      <c r="EF70" s="928"/>
      <c r="EG70" s="928"/>
      <c r="EH70" s="928"/>
      <c r="EI70" s="928"/>
      <c r="EJ70" s="928"/>
      <c r="EK70" s="928"/>
      <c r="EL70" s="928"/>
      <c r="EM70" s="928"/>
      <c r="EN70" s="928"/>
      <c r="EO70" s="928"/>
      <c r="EP70" s="928"/>
      <c r="EQ70" s="928"/>
      <c r="ER70" s="928"/>
      <c r="ES70" s="928"/>
      <c r="ET70" s="928"/>
      <c r="EU70" s="928"/>
      <c r="EV70" s="928"/>
      <c r="EW70" s="928"/>
      <c r="EX70" s="928"/>
      <c r="EY70" s="928"/>
      <c r="EZ70" s="928"/>
      <c r="FA70" s="928"/>
      <c r="FB70" s="928"/>
      <c r="FC70" s="928"/>
      <c r="FD70" s="928"/>
      <c r="FE70" s="928"/>
      <c r="FF70" s="928"/>
      <c r="FG70" s="928"/>
      <c r="FH70" s="928"/>
      <c r="FI70" s="928"/>
      <c r="FJ70" s="928"/>
      <c r="FK70" s="928"/>
      <c r="FL70" s="928"/>
    </row>
    <row r="71" spans="1:208" ht="6" customHeight="1">
      <c r="A71" s="24"/>
      <c r="B71" s="28"/>
      <c r="C71" s="923"/>
      <c r="D71" s="923"/>
      <c r="E71" s="923"/>
      <c r="F71" s="923"/>
      <c r="G71" s="923"/>
      <c r="H71" s="923"/>
      <c r="I71" s="923"/>
      <c r="J71" s="923"/>
      <c r="K71" s="923"/>
      <c r="L71" s="923"/>
      <c r="M71" s="923"/>
      <c r="N71" s="923"/>
      <c r="O71" s="923"/>
      <c r="P71" s="923"/>
      <c r="Q71" s="923"/>
      <c r="R71" s="923"/>
      <c r="S71" s="923"/>
      <c r="T71" s="872"/>
      <c r="U71" s="873"/>
      <c r="V71" s="873"/>
      <c r="W71" s="873"/>
      <c r="X71" s="873"/>
      <c r="Y71" s="873"/>
      <c r="Z71" s="873"/>
      <c r="AA71" s="873"/>
      <c r="AB71" s="873"/>
      <c r="AC71" s="873"/>
      <c r="AD71" s="874"/>
      <c r="AE71" s="914"/>
      <c r="AF71" s="873"/>
      <c r="AG71" s="873"/>
      <c r="AH71" s="873"/>
      <c r="AI71" s="873"/>
      <c r="AJ71" s="873"/>
      <c r="AK71" s="873"/>
      <c r="AL71" s="873"/>
      <c r="AM71" s="873"/>
      <c r="AN71" s="873"/>
      <c r="AO71" s="874"/>
      <c r="AP71" s="872">
        <f>+T71+AE71</f>
        <v>0</v>
      </c>
      <c r="AQ71" s="873"/>
      <c r="AR71" s="873"/>
      <c r="AS71" s="873"/>
      <c r="AT71" s="873"/>
      <c r="AU71" s="873"/>
      <c r="AV71" s="873"/>
      <c r="AW71" s="873"/>
      <c r="AX71" s="873"/>
      <c r="AY71" s="873"/>
      <c r="AZ71" s="874"/>
      <c r="BA71" s="905">
        <f>AE71</f>
        <v>0</v>
      </c>
      <c r="BB71" s="899"/>
      <c r="BC71" s="899"/>
      <c r="BD71" s="899"/>
      <c r="BE71" s="899"/>
      <c r="BF71" s="899"/>
      <c r="BG71" s="899"/>
      <c r="BH71" s="899"/>
      <c r="BI71" s="899"/>
      <c r="BJ71" s="899"/>
      <c r="BK71" s="900"/>
      <c r="BL71" s="872">
        <f>+T71+BA71</f>
        <v>0</v>
      </c>
      <c r="BM71" s="873"/>
      <c r="BN71" s="873"/>
      <c r="BO71" s="873"/>
      <c r="BP71" s="873"/>
      <c r="BQ71" s="873"/>
      <c r="BR71" s="873"/>
      <c r="BS71" s="873"/>
      <c r="BT71" s="873"/>
      <c r="BU71" s="873"/>
      <c r="BV71" s="874"/>
      <c r="BW71" s="915"/>
      <c r="BX71" s="916"/>
      <c r="BY71" s="916"/>
      <c r="BZ71" s="916"/>
      <c r="CA71" s="916"/>
      <c r="CB71" s="916"/>
      <c r="CC71" s="916"/>
      <c r="CD71" s="916"/>
      <c r="CE71" s="916"/>
      <c r="CF71" s="916"/>
      <c r="CG71" s="916"/>
      <c r="CH71" s="916"/>
      <c r="CI71" s="916"/>
      <c r="CJ71" s="916"/>
      <c r="CK71" s="916"/>
      <c r="CL71" s="916"/>
      <c r="CM71" s="916"/>
      <c r="CN71" s="916"/>
      <c r="CO71" s="916"/>
      <c r="CP71" s="916"/>
      <c r="CQ71" s="916"/>
      <c r="CR71" s="916"/>
      <c r="CS71" s="916"/>
      <c r="CT71" s="916"/>
      <c r="CU71" s="916"/>
      <c r="CV71" s="916"/>
      <c r="CW71" s="916"/>
      <c r="CX71" s="916"/>
      <c r="CY71" s="916"/>
      <c r="CZ71" s="916"/>
      <c r="DA71" s="916"/>
      <c r="DB71" s="916"/>
      <c r="DC71" s="916"/>
      <c r="DD71" s="916"/>
      <c r="DE71" s="916"/>
      <c r="DF71" s="916"/>
      <c r="DG71" s="916"/>
      <c r="DH71" s="916"/>
      <c r="DI71" s="916"/>
      <c r="DJ71" s="916"/>
      <c r="DK71" s="916"/>
      <c r="DL71" s="916"/>
      <c r="DM71" s="916"/>
      <c r="DN71" s="916"/>
      <c r="DO71" s="916"/>
      <c r="DP71" s="916"/>
      <c r="DQ71" s="916"/>
      <c r="DR71" s="916"/>
      <c r="DS71" s="916"/>
      <c r="DT71" s="916"/>
      <c r="DU71" s="916"/>
      <c r="DV71" s="917"/>
      <c r="DW71" s="211"/>
      <c r="DY71" s="928"/>
      <c r="DZ71" s="928"/>
      <c r="EA71" s="928"/>
      <c r="EB71" s="928"/>
      <c r="EC71" s="928"/>
      <c r="ED71" s="928"/>
      <c r="EE71" s="928"/>
      <c r="EF71" s="928"/>
      <c r="EG71" s="928"/>
      <c r="EH71" s="928"/>
      <c r="EI71" s="928"/>
      <c r="EJ71" s="928"/>
      <c r="EK71" s="928"/>
      <c r="EL71" s="928"/>
      <c r="EM71" s="928"/>
      <c r="EN71" s="928"/>
      <c r="EO71" s="928"/>
      <c r="EP71" s="928"/>
      <c r="EQ71" s="928"/>
      <c r="ER71" s="928"/>
      <c r="ES71" s="928"/>
      <c r="ET71" s="928"/>
      <c r="EU71" s="928"/>
      <c r="EV71" s="928"/>
      <c r="EW71" s="928"/>
      <c r="EX71" s="928"/>
      <c r="EY71" s="928"/>
      <c r="EZ71" s="928"/>
      <c r="FA71" s="928"/>
      <c r="FB71" s="928"/>
      <c r="FC71" s="928"/>
      <c r="FD71" s="928"/>
      <c r="FE71" s="928"/>
      <c r="FF71" s="928"/>
      <c r="FG71" s="928"/>
      <c r="FH71" s="928"/>
      <c r="FI71" s="928"/>
      <c r="FJ71" s="928"/>
      <c r="FK71" s="928"/>
      <c r="FL71" s="928"/>
    </row>
    <row r="72" spans="1:208" ht="6" customHeight="1">
      <c r="A72" s="24"/>
      <c r="B72" s="28"/>
      <c r="C72" s="923"/>
      <c r="D72" s="923"/>
      <c r="E72" s="923"/>
      <c r="F72" s="923"/>
      <c r="G72" s="923"/>
      <c r="H72" s="923"/>
      <c r="I72" s="923"/>
      <c r="J72" s="923"/>
      <c r="K72" s="923"/>
      <c r="L72" s="923"/>
      <c r="M72" s="923"/>
      <c r="N72" s="923"/>
      <c r="O72" s="923"/>
      <c r="P72" s="923"/>
      <c r="Q72" s="923"/>
      <c r="R72" s="923"/>
      <c r="S72" s="923"/>
      <c r="T72" s="875"/>
      <c r="U72" s="876"/>
      <c r="V72" s="876"/>
      <c r="W72" s="876"/>
      <c r="X72" s="876"/>
      <c r="Y72" s="876"/>
      <c r="Z72" s="876"/>
      <c r="AA72" s="876"/>
      <c r="AB72" s="876"/>
      <c r="AC72" s="876"/>
      <c r="AD72" s="877"/>
      <c r="AE72" s="897"/>
      <c r="AF72" s="876"/>
      <c r="AG72" s="876"/>
      <c r="AH72" s="876"/>
      <c r="AI72" s="876"/>
      <c r="AJ72" s="876"/>
      <c r="AK72" s="876"/>
      <c r="AL72" s="876"/>
      <c r="AM72" s="876"/>
      <c r="AN72" s="876"/>
      <c r="AO72" s="877"/>
      <c r="AP72" s="875"/>
      <c r="AQ72" s="876"/>
      <c r="AR72" s="876"/>
      <c r="AS72" s="876"/>
      <c r="AT72" s="876"/>
      <c r="AU72" s="876"/>
      <c r="AV72" s="876"/>
      <c r="AW72" s="876"/>
      <c r="AX72" s="876"/>
      <c r="AY72" s="876"/>
      <c r="AZ72" s="877"/>
      <c r="BA72" s="897"/>
      <c r="BB72" s="876"/>
      <c r="BC72" s="876"/>
      <c r="BD72" s="876"/>
      <c r="BE72" s="876"/>
      <c r="BF72" s="876"/>
      <c r="BG72" s="876"/>
      <c r="BH72" s="876"/>
      <c r="BI72" s="876"/>
      <c r="BJ72" s="876"/>
      <c r="BK72" s="877"/>
      <c r="BL72" s="875"/>
      <c r="BM72" s="876"/>
      <c r="BN72" s="876"/>
      <c r="BO72" s="876"/>
      <c r="BP72" s="876"/>
      <c r="BQ72" s="876"/>
      <c r="BR72" s="876"/>
      <c r="BS72" s="876"/>
      <c r="BT72" s="876"/>
      <c r="BU72" s="876"/>
      <c r="BV72" s="877"/>
      <c r="BW72" s="915"/>
      <c r="BX72" s="916"/>
      <c r="BY72" s="916"/>
      <c r="BZ72" s="916"/>
      <c r="CA72" s="916"/>
      <c r="CB72" s="916"/>
      <c r="CC72" s="916"/>
      <c r="CD72" s="916"/>
      <c r="CE72" s="916"/>
      <c r="CF72" s="916"/>
      <c r="CG72" s="916"/>
      <c r="CH72" s="916"/>
      <c r="CI72" s="916"/>
      <c r="CJ72" s="916"/>
      <c r="CK72" s="916"/>
      <c r="CL72" s="916"/>
      <c r="CM72" s="916"/>
      <c r="CN72" s="916"/>
      <c r="CO72" s="916"/>
      <c r="CP72" s="916"/>
      <c r="CQ72" s="916"/>
      <c r="CR72" s="916"/>
      <c r="CS72" s="916"/>
      <c r="CT72" s="916"/>
      <c r="CU72" s="916"/>
      <c r="CV72" s="916"/>
      <c r="CW72" s="916"/>
      <c r="CX72" s="916"/>
      <c r="CY72" s="916"/>
      <c r="CZ72" s="916"/>
      <c r="DA72" s="916"/>
      <c r="DB72" s="916"/>
      <c r="DC72" s="916"/>
      <c r="DD72" s="916"/>
      <c r="DE72" s="916"/>
      <c r="DF72" s="916"/>
      <c r="DG72" s="916"/>
      <c r="DH72" s="916"/>
      <c r="DI72" s="916"/>
      <c r="DJ72" s="916"/>
      <c r="DK72" s="916"/>
      <c r="DL72" s="916"/>
      <c r="DM72" s="916"/>
      <c r="DN72" s="916"/>
      <c r="DO72" s="916"/>
      <c r="DP72" s="916"/>
      <c r="DQ72" s="916"/>
      <c r="DR72" s="916"/>
      <c r="DS72" s="916"/>
      <c r="DT72" s="916"/>
      <c r="DU72" s="916"/>
      <c r="DV72" s="917"/>
      <c r="DW72" s="211"/>
      <c r="DY72" s="929"/>
      <c r="DZ72" s="929"/>
      <c r="EA72" s="929"/>
      <c r="EB72" s="929"/>
      <c r="EC72" s="929"/>
      <c r="ED72" s="929"/>
      <c r="EE72" s="929"/>
      <c r="EF72" s="929"/>
      <c r="EG72" s="929"/>
      <c r="EH72" s="929"/>
      <c r="EI72" s="929"/>
      <c r="EJ72" s="929"/>
      <c r="EK72" s="929"/>
      <c r="EL72" s="929"/>
      <c r="EM72" s="929"/>
      <c r="EN72" s="929"/>
      <c r="EO72" s="929"/>
      <c r="EP72" s="929"/>
      <c r="EQ72" s="929"/>
      <c r="ER72" s="929"/>
      <c r="ES72" s="929"/>
      <c r="ET72" s="929"/>
      <c r="EU72" s="929"/>
      <c r="EV72" s="929"/>
      <c r="EW72" s="929"/>
      <c r="EX72" s="929"/>
      <c r="EY72" s="929"/>
      <c r="EZ72" s="929"/>
      <c r="FA72" s="929"/>
      <c r="FB72" s="929"/>
      <c r="FC72" s="929"/>
      <c r="FD72" s="929"/>
      <c r="FE72" s="929"/>
      <c r="FF72" s="929"/>
      <c r="FG72" s="929"/>
      <c r="FH72" s="929"/>
      <c r="FI72" s="929"/>
      <c r="FJ72" s="929"/>
      <c r="FK72" s="929"/>
      <c r="FL72" s="929"/>
    </row>
    <row r="73" spans="1:208" ht="6" customHeight="1">
      <c r="A73" s="24"/>
      <c r="B73" s="31"/>
      <c r="C73" s="923"/>
      <c r="D73" s="923"/>
      <c r="E73" s="923"/>
      <c r="F73" s="923"/>
      <c r="G73" s="923"/>
      <c r="H73" s="923"/>
      <c r="I73" s="923"/>
      <c r="J73" s="923"/>
      <c r="K73" s="923"/>
      <c r="L73" s="923"/>
      <c r="M73" s="923"/>
      <c r="N73" s="923"/>
      <c r="O73" s="923"/>
      <c r="P73" s="923"/>
      <c r="Q73" s="923"/>
      <c r="R73" s="923"/>
      <c r="S73" s="923"/>
      <c r="T73" s="872"/>
      <c r="U73" s="873"/>
      <c r="V73" s="873"/>
      <c r="W73" s="873"/>
      <c r="X73" s="873"/>
      <c r="Y73" s="873"/>
      <c r="Z73" s="873"/>
      <c r="AA73" s="873"/>
      <c r="AB73" s="873"/>
      <c r="AC73" s="873"/>
      <c r="AD73" s="874"/>
      <c r="AE73" s="914"/>
      <c r="AF73" s="873"/>
      <c r="AG73" s="873"/>
      <c r="AH73" s="873"/>
      <c r="AI73" s="873"/>
      <c r="AJ73" s="873"/>
      <c r="AK73" s="873"/>
      <c r="AL73" s="873"/>
      <c r="AM73" s="873"/>
      <c r="AN73" s="873"/>
      <c r="AO73" s="874"/>
      <c r="AP73" s="872">
        <f>+T73+AE73</f>
        <v>0</v>
      </c>
      <c r="AQ73" s="873"/>
      <c r="AR73" s="873"/>
      <c r="AS73" s="873"/>
      <c r="AT73" s="873"/>
      <c r="AU73" s="873"/>
      <c r="AV73" s="873"/>
      <c r="AW73" s="873"/>
      <c r="AX73" s="873"/>
      <c r="AY73" s="873"/>
      <c r="AZ73" s="874"/>
      <c r="BA73" s="905">
        <f>AE73</f>
        <v>0</v>
      </c>
      <c r="BB73" s="899"/>
      <c r="BC73" s="899"/>
      <c r="BD73" s="899"/>
      <c r="BE73" s="899"/>
      <c r="BF73" s="899"/>
      <c r="BG73" s="899"/>
      <c r="BH73" s="899"/>
      <c r="BI73" s="899"/>
      <c r="BJ73" s="899"/>
      <c r="BK73" s="900"/>
      <c r="BL73" s="872">
        <f>+T73+BA73</f>
        <v>0</v>
      </c>
      <c r="BM73" s="873"/>
      <c r="BN73" s="873"/>
      <c r="BO73" s="873"/>
      <c r="BP73" s="873"/>
      <c r="BQ73" s="873"/>
      <c r="BR73" s="873"/>
      <c r="BS73" s="873"/>
      <c r="BT73" s="873"/>
      <c r="BU73" s="873"/>
      <c r="BV73" s="874"/>
      <c r="BW73" s="915"/>
      <c r="BX73" s="916"/>
      <c r="BY73" s="916"/>
      <c r="BZ73" s="916"/>
      <c r="CA73" s="916"/>
      <c r="CB73" s="916"/>
      <c r="CC73" s="916"/>
      <c r="CD73" s="916"/>
      <c r="CE73" s="916"/>
      <c r="CF73" s="916"/>
      <c r="CG73" s="916"/>
      <c r="CH73" s="916"/>
      <c r="CI73" s="916"/>
      <c r="CJ73" s="916"/>
      <c r="CK73" s="916"/>
      <c r="CL73" s="916"/>
      <c r="CM73" s="916"/>
      <c r="CN73" s="916"/>
      <c r="CO73" s="916"/>
      <c r="CP73" s="916"/>
      <c r="CQ73" s="916"/>
      <c r="CR73" s="916"/>
      <c r="CS73" s="916"/>
      <c r="CT73" s="916"/>
      <c r="CU73" s="916"/>
      <c r="CV73" s="916"/>
      <c r="CW73" s="916"/>
      <c r="CX73" s="916"/>
      <c r="CY73" s="916"/>
      <c r="CZ73" s="916"/>
      <c r="DA73" s="916"/>
      <c r="DB73" s="916"/>
      <c r="DC73" s="916"/>
      <c r="DD73" s="916"/>
      <c r="DE73" s="916"/>
      <c r="DF73" s="916"/>
      <c r="DG73" s="916"/>
      <c r="DH73" s="916"/>
      <c r="DI73" s="916"/>
      <c r="DJ73" s="916"/>
      <c r="DK73" s="916"/>
      <c r="DL73" s="916"/>
      <c r="DM73" s="916"/>
      <c r="DN73" s="916"/>
      <c r="DO73" s="916"/>
      <c r="DP73" s="916"/>
      <c r="DQ73" s="916"/>
      <c r="DR73" s="916"/>
      <c r="DS73" s="916"/>
      <c r="DT73" s="916"/>
      <c r="DU73" s="916"/>
      <c r="DV73" s="917"/>
      <c r="DW73" s="211"/>
      <c r="DY73" s="30"/>
      <c r="DZ73" s="885" t="s">
        <v>678</v>
      </c>
      <c r="EA73" s="886"/>
      <c r="EB73" s="886"/>
      <c r="EC73" s="886"/>
      <c r="ED73" s="886"/>
      <c r="EE73" s="886"/>
      <c r="EF73" s="886"/>
      <c r="EG73" s="886"/>
      <c r="EH73" s="886"/>
      <c r="EI73" s="886"/>
      <c r="EJ73" s="886"/>
      <c r="EK73" s="886"/>
      <c r="EL73" s="886"/>
      <c r="EM73" s="886"/>
      <c r="EN73" s="886"/>
      <c r="EO73" s="886"/>
      <c r="EP73" s="886"/>
      <c r="EQ73" s="886"/>
      <c r="ER73" s="886"/>
      <c r="ES73" s="886"/>
      <c r="ET73" s="886"/>
      <c r="EU73" s="886"/>
      <c r="EV73" s="886"/>
      <c r="EW73" s="886"/>
      <c r="EX73" s="886"/>
      <c r="EY73" s="925"/>
      <c r="EZ73" s="924"/>
      <c r="FA73" s="873"/>
      <c r="FB73" s="873"/>
      <c r="FC73" s="873"/>
      <c r="FD73" s="873"/>
      <c r="FE73" s="873"/>
      <c r="FF73" s="873"/>
      <c r="FG73" s="873"/>
      <c r="FH73" s="873"/>
      <c r="FI73" s="873"/>
      <c r="FJ73" s="873"/>
      <c r="FK73" s="873"/>
      <c r="FL73" s="874"/>
    </row>
    <row r="74" spans="1:208" ht="6" customHeight="1">
      <c r="A74" s="24"/>
      <c r="B74" s="29"/>
      <c r="C74" s="923"/>
      <c r="D74" s="923"/>
      <c r="E74" s="923"/>
      <c r="F74" s="923"/>
      <c r="G74" s="923"/>
      <c r="H74" s="923"/>
      <c r="I74" s="923"/>
      <c r="J74" s="923"/>
      <c r="K74" s="923"/>
      <c r="L74" s="923"/>
      <c r="M74" s="923"/>
      <c r="N74" s="923"/>
      <c r="O74" s="923"/>
      <c r="P74" s="923"/>
      <c r="Q74" s="923"/>
      <c r="R74" s="923"/>
      <c r="S74" s="923"/>
      <c r="T74" s="875"/>
      <c r="U74" s="876"/>
      <c r="V74" s="876"/>
      <c r="W74" s="876"/>
      <c r="X74" s="876"/>
      <c r="Y74" s="876"/>
      <c r="Z74" s="876"/>
      <c r="AA74" s="876"/>
      <c r="AB74" s="876"/>
      <c r="AC74" s="876"/>
      <c r="AD74" s="877"/>
      <c r="AE74" s="897"/>
      <c r="AF74" s="876"/>
      <c r="AG74" s="876"/>
      <c r="AH74" s="876"/>
      <c r="AI74" s="876"/>
      <c r="AJ74" s="876"/>
      <c r="AK74" s="876"/>
      <c r="AL74" s="876"/>
      <c r="AM74" s="876"/>
      <c r="AN74" s="876"/>
      <c r="AO74" s="877"/>
      <c r="AP74" s="875"/>
      <c r="AQ74" s="876"/>
      <c r="AR74" s="876"/>
      <c r="AS74" s="876"/>
      <c r="AT74" s="876"/>
      <c r="AU74" s="876"/>
      <c r="AV74" s="876"/>
      <c r="AW74" s="876"/>
      <c r="AX74" s="876"/>
      <c r="AY74" s="876"/>
      <c r="AZ74" s="877"/>
      <c r="BA74" s="897"/>
      <c r="BB74" s="876"/>
      <c r="BC74" s="876"/>
      <c r="BD74" s="876"/>
      <c r="BE74" s="876"/>
      <c r="BF74" s="876"/>
      <c r="BG74" s="876"/>
      <c r="BH74" s="876"/>
      <c r="BI74" s="876"/>
      <c r="BJ74" s="876"/>
      <c r="BK74" s="877"/>
      <c r="BL74" s="875"/>
      <c r="BM74" s="876"/>
      <c r="BN74" s="876"/>
      <c r="BO74" s="876"/>
      <c r="BP74" s="876"/>
      <c r="BQ74" s="876"/>
      <c r="BR74" s="876"/>
      <c r="BS74" s="876"/>
      <c r="BT74" s="876"/>
      <c r="BU74" s="876"/>
      <c r="BV74" s="877"/>
      <c r="BW74" s="915"/>
      <c r="BX74" s="916"/>
      <c r="BY74" s="916"/>
      <c r="BZ74" s="916"/>
      <c r="CA74" s="916"/>
      <c r="CB74" s="916"/>
      <c r="CC74" s="916"/>
      <c r="CD74" s="916"/>
      <c r="CE74" s="916"/>
      <c r="CF74" s="916"/>
      <c r="CG74" s="916"/>
      <c r="CH74" s="916"/>
      <c r="CI74" s="916"/>
      <c r="CJ74" s="916"/>
      <c r="CK74" s="916"/>
      <c r="CL74" s="916"/>
      <c r="CM74" s="916"/>
      <c r="CN74" s="916"/>
      <c r="CO74" s="916"/>
      <c r="CP74" s="916"/>
      <c r="CQ74" s="916"/>
      <c r="CR74" s="916"/>
      <c r="CS74" s="916"/>
      <c r="CT74" s="916"/>
      <c r="CU74" s="916"/>
      <c r="CV74" s="916"/>
      <c r="CW74" s="916"/>
      <c r="CX74" s="916"/>
      <c r="CY74" s="916"/>
      <c r="CZ74" s="916"/>
      <c r="DA74" s="916"/>
      <c r="DB74" s="916"/>
      <c r="DC74" s="916"/>
      <c r="DD74" s="916"/>
      <c r="DE74" s="916"/>
      <c r="DF74" s="916"/>
      <c r="DG74" s="916"/>
      <c r="DH74" s="916"/>
      <c r="DI74" s="916"/>
      <c r="DJ74" s="916"/>
      <c r="DK74" s="916"/>
      <c r="DL74" s="916"/>
      <c r="DM74" s="916"/>
      <c r="DN74" s="916"/>
      <c r="DO74" s="916"/>
      <c r="DP74" s="916"/>
      <c r="DQ74" s="916"/>
      <c r="DR74" s="916"/>
      <c r="DS74" s="916"/>
      <c r="DT74" s="916"/>
      <c r="DU74" s="916"/>
      <c r="DV74" s="917"/>
      <c r="DW74" s="211"/>
      <c r="DY74" s="28"/>
      <c r="DZ74" s="888"/>
      <c r="EA74" s="889"/>
      <c r="EB74" s="889"/>
      <c r="EC74" s="889"/>
      <c r="ED74" s="889"/>
      <c r="EE74" s="889"/>
      <c r="EF74" s="889"/>
      <c r="EG74" s="889"/>
      <c r="EH74" s="889"/>
      <c r="EI74" s="889"/>
      <c r="EJ74" s="889"/>
      <c r="EK74" s="889"/>
      <c r="EL74" s="889"/>
      <c r="EM74" s="889"/>
      <c r="EN74" s="889"/>
      <c r="EO74" s="889"/>
      <c r="EP74" s="889"/>
      <c r="EQ74" s="889"/>
      <c r="ER74" s="889"/>
      <c r="ES74" s="889"/>
      <c r="ET74" s="889"/>
      <c r="EU74" s="889"/>
      <c r="EV74" s="889"/>
      <c r="EW74" s="889"/>
      <c r="EX74" s="889"/>
      <c r="EY74" s="926"/>
      <c r="EZ74" s="875"/>
      <c r="FA74" s="876"/>
      <c r="FB74" s="876"/>
      <c r="FC74" s="876"/>
      <c r="FD74" s="876"/>
      <c r="FE74" s="876"/>
      <c r="FF74" s="876"/>
      <c r="FG74" s="876"/>
      <c r="FH74" s="876"/>
      <c r="FI74" s="876"/>
      <c r="FJ74" s="876"/>
      <c r="FK74" s="876"/>
      <c r="FL74" s="877"/>
    </row>
    <row r="75" spans="1:208" ht="6" customHeight="1">
      <c r="A75" s="24"/>
      <c r="B75" s="923" t="s">
        <v>679</v>
      </c>
      <c r="C75" s="923"/>
      <c r="D75" s="923"/>
      <c r="E75" s="923"/>
      <c r="F75" s="923"/>
      <c r="G75" s="923"/>
      <c r="H75" s="923"/>
      <c r="I75" s="923"/>
      <c r="J75" s="923"/>
      <c r="K75" s="923"/>
      <c r="L75" s="923"/>
      <c r="M75" s="923"/>
      <c r="N75" s="923"/>
      <c r="O75" s="923"/>
      <c r="P75" s="923"/>
      <c r="Q75" s="923"/>
      <c r="R75" s="923"/>
      <c r="S75" s="923"/>
      <c r="T75" s="872">
        <f>SUM(T61:AD74)</f>
        <v>0</v>
      </c>
      <c r="U75" s="873"/>
      <c r="V75" s="873"/>
      <c r="W75" s="873"/>
      <c r="X75" s="873"/>
      <c r="Y75" s="873"/>
      <c r="Z75" s="873"/>
      <c r="AA75" s="873"/>
      <c r="AB75" s="873"/>
      <c r="AC75" s="873"/>
      <c r="AD75" s="874"/>
      <c r="AE75" s="914" t="e">
        <f>SUM(AE61:AO74)</f>
        <v>#REF!</v>
      </c>
      <c r="AF75" s="873"/>
      <c r="AG75" s="873"/>
      <c r="AH75" s="873"/>
      <c r="AI75" s="873"/>
      <c r="AJ75" s="873"/>
      <c r="AK75" s="873"/>
      <c r="AL75" s="873"/>
      <c r="AM75" s="873"/>
      <c r="AN75" s="873"/>
      <c r="AO75" s="874"/>
      <c r="AP75" s="872" t="e">
        <f>+T75+AE75</f>
        <v>#REF!</v>
      </c>
      <c r="AQ75" s="873"/>
      <c r="AR75" s="873"/>
      <c r="AS75" s="873"/>
      <c r="AT75" s="873"/>
      <c r="AU75" s="873"/>
      <c r="AV75" s="873"/>
      <c r="AW75" s="873"/>
      <c r="AX75" s="873"/>
      <c r="AY75" s="873"/>
      <c r="AZ75" s="874"/>
      <c r="BA75" s="914" t="e">
        <f>SUM(BA61:BK74)</f>
        <v>#REF!</v>
      </c>
      <c r="BB75" s="873"/>
      <c r="BC75" s="873"/>
      <c r="BD75" s="873"/>
      <c r="BE75" s="873"/>
      <c r="BF75" s="873"/>
      <c r="BG75" s="873"/>
      <c r="BH75" s="873"/>
      <c r="BI75" s="873"/>
      <c r="BJ75" s="873"/>
      <c r="BK75" s="874"/>
      <c r="BL75" s="872" t="e">
        <f>+T75+BA75</f>
        <v>#REF!</v>
      </c>
      <c r="BM75" s="873"/>
      <c r="BN75" s="873"/>
      <c r="BO75" s="873"/>
      <c r="BP75" s="873"/>
      <c r="BQ75" s="873"/>
      <c r="BR75" s="873"/>
      <c r="BS75" s="873"/>
      <c r="BT75" s="873"/>
      <c r="BU75" s="873"/>
      <c r="BV75" s="874"/>
      <c r="BW75" s="915"/>
      <c r="BX75" s="916"/>
      <c r="BY75" s="916"/>
      <c r="BZ75" s="916"/>
      <c r="CA75" s="916"/>
      <c r="CB75" s="916"/>
      <c r="CC75" s="916"/>
      <c r="CD75" s="916"/>
      <c r="CE75" s="916"/>
      <c r="CF75" s="916"/>
      <c r="CG75" s="916"/>
      <c r="CH75" s="916"/>
      <c r="CI75" s="916"/>
      <c r="CJ75" s="916"/>
      <c r="CK75" s="916"/>
      <c r="CL75" s="916"/>
      <c r="CM75" s="916"/>
      <c r="CN75" s="916"/>
      <c r="CO75" s="916"/>
      <c r="CP75" s="916"/>
      <c r="CQ75" s="916"/>
      <c r="CR75" s="916"/>
      <c r="CS75" s="916"/>
      <c r="CT75" s="916"/>
      <c r="CU75" s="916"/>
      <c r="CV75" s="916"/>
      <c r="CW75" s="916"/>
      <c r="CX75" s="916"/>
      <c r="CY75" s="916"/>
      <c r="CZ75" s="916"/>
      <c r="DA75" s="916"/>
      <c r="DB75" s="916"/>
      <c r="DC75" s="916"/>
      <c r="DD75" s="916"/>
      <c r="DE75" s="916"/>
      <c r="DF75" s="916"/>
      <c r="DG75" s="916"/>
      <c r="DH75" s="916"/>
      <c r="DI75" s="916"/>
      <c r="DJ75" s="916"/>
      <c r="DK75" s="916"/>
      <c r="DL75" s="916"/>
      <c r="DM75" s="916"/>
      <c r="DN75" s="916"/>
      <c r="DO75" s="916"/>
      <c r="DP75" s="916"/>
      <c r="DQ75" s="916"/>
      <c r="DR75" s="916"/>
      <c r="DS75" s="916"/>
      <c r="DT75" s="916"/>
      <c r="DU75" s="916"/>
      <c r="DV75" s="917"/>
      <c r="DW75" s="211"/>
      <c r="DY75" s="28"/>
      <c r="DZ75" s="918"/>
      <c r="EA75" s="864"/>
      <c r="EB75" s="864"/>
      <c r="EC75" s="864"/>
      <c r="ED75" s="864"/>
      <c r="EE75" s="864"/>
      <c r="EF75" s="864"/>
      <c r="EG75" s="864"/>
      <c r="EH75" s="864"/>
      <c r="EI75" s="864"/>
      <c r="EJ75" s="864"/>
      <c r="EK75" s="864"/>
      <c r="EL75" s="864"/>
      <c r="EM75" s="864"/>
      <c r="EN75" s="864"/>
      <c r="EO75" s="864"/>
      <c r="EP75" s="864"/>
      <c r="EQ75" s="864"/>
      <c r="ER75" s="864"/>
      <c r="ES75" s="864"/>
      <c r="ET75" s="864"/>
      <c r="EU75" s="864"/>
      <c r="EV75" s="864"/>
      <c r="EW75" s="864"/>
      <c r="EX75" s="864"/>
      <c r="EY75" s="865"/>
      <c r="EZ75" s="924"/>
      <c r="FA75" s="873"/>
      <c r="FB75" s="873"/>
      <c r="FC75" s="873"/>
      <c r="FD75" s="873"/>
      <c r="FE75" s="873"/>
      <c r="FF75" s="873"/>
      <c r="FG75" s="873"/>
      <c r="FH75" s="873"/>
      <c r="FI75" s="873"/>
      <c r="FJ75" s="873"/>
      <c r="FK75" s="873"/>
      <c r="FL75" s="874"/>
    </row>
    <row r="76" spans="1:208" ht="6" customHeight="1">
      <c r="A76" s="26"/>
      <c r="B76" s="923"/>
      <c r="C76" s="923"/>
      <c r="D76" s="923"/>
      <c r="E76" s="923"/>
      <c r="F76" s="923"/>
      <c r="G76" s="923"/>
      <c r="H76" s="923"/>
      <c r="I76" s="923"/>
      <c r="J76" s="923"/>
      <c r="K76" s="923"/>
      <c r="L76" s="923"/>
      <c r="M76" s="923"/>
      <c r="N76" s="923"/>
      <c r="O76" s="923"/>
      <c r="P76" s="923"/>
      <c r="Q76" s="923"/>
      <c r="R76" s="923"/>
      <c r="S76" s="923"/>
      <c r="T76" s="875"/>
      <c r="U76" s="876"/>
      <c r="V76" s="876"/>
      <c r="W76" s="876"/>
      <c r="X76" s="876"/>
      <c r="Y76" s="876"/>
      <c r="Z76" s="876"/>
      <c r="AA76" s="876"/>
      <c r="AB76" s="876"/>
      <c r="AC76" s="876"/>
      <c r="AD76" s="877"/>
      <c r="AE76" s="897"/>
      <c r="AF76" s="876"/>
      <c r="AG76" s="876"/>
      <c r="AH76" s="876"/>
      <c r="AI76" s="876"/>
      <c r="AJ76" s="876"/>
      <c r="AK76" s="876"/>
      <c r="AL76" s="876"/>
      <c r="AM76" s="876"/>
      <c r="AN76" s="876"/>
      <c r="AO76" s="877"/>
      <c r="AP76" s="875"/>
      <c r="AQ76" s="876"/>
      <c r="AR76" s="876"/>
      <c r="AS76" s="876"/>
      <c r="AT76" s="876"/>
      <c r="AU76" s="876"/>
      <c r="AV76" s="876"/>
      <c r="AW76" s="876"/>
      <c r="AX76" s="876"/>
      <c r="AY76" s="876"/>
      <c r="AZ76" s="877"/>
      <c r="BA76" s="897"/>
      <c r="BB76" s="876"/>
      <c r="BC76" s="876"/>
      <c r="BD76" s="876"/>
      <c r="BE76" s="876"/>
      <c r="BF76" s="876"/>
      <c r="BG76" s="876"/>
      <c r="BH76" s="876"/>
      <c r="BI76" s="876"/>
      <c r="BJ76" s="876"/>
      <c r="BK76" s="877"/>
      <c r="BL76" s="875"/>
      <c r="BM76" s="876"/>
      <c r="BN76" s="876"/>
      <c r="BO76" s="876"/>
      <c r="BP76" s="876"/>
      <c r="BQ76" s="876"/>
      <c r="BR76" s="876"/>
      <c r="BS76" s="876"/>
      <c r="BT76" s="876"/>
      <c r="BU76" s="876"/>
      <c r="BV76" s="877"/>
      <c r="BW76" s="915"/>
      <c r="BX76" s="916"/>
      <c r="BY76" s="916"/>
      <c r="BZ76" s="916"/>
      <c r="CA76" s="916"/>
      <c r="CB76" s="916"/>
      <c r="CC76" s="916"/>
      <c r="CD76" s="916"/>
      <c r="CE76" s="916"/>
      <c r="CF76" s="916"/>
      <c r="CG76" s="916"/>
      <c r="CH76" s="916"/>
      <c r="CI76" s="916"/>
      <c r="CJ76" s="916"/>
      <c r="CK76" s="916"/>
      <c r="CL76" s="916"/>
      <c r="CM76" s="916"/>
      <c r="CN76" s="916"/>
      <c r="CO76" s="916"/>
      <c r="CP76" s="916"/>
      <c r="CQ76" s="916"/>
      <c r="CR76" s="916"/>
      <c r="CS76" s="916"/>
      <c r="CT76" s="916"/>
      <c r="CU76" s="916"/>
      <c r="CV76" s="916"/>
      <c r="CW76" s="916"/>
      <c r="CX76" s="916"/>
      <c r="CY76" s="916"/>
      <c r="CZ76" s="916"/>
      <c r="DA76" s="916"/>
      <c r="DB76" s="916"/>
      <c r="DC76" s="916"/>
      <c r="DD76" s="916"/>
      <c r="DE76" s="916"/>
      <c r="DF76" s="916"/>
      <c r="DG76" s="916"/>
      <c r="DH76" s="916"/>
      <c r="DI76" s="916"/>
      <c r="DJ76" s="916"/>
      <c r="DK76" s="916"/>
      <c r="DL76" s="916"/>
      <c r="DM76" s="916"/>
      <c r="DN76" s="916"/>
      <c r="DO76" s="916"/>
      <c r="DP76" s="916"/>
      <c r="DQ76" s="916"/>
      <c r="DR76" s="916"/>
      <c r="DS76" s="916"/>
      <c r="DT76" s="916"/>
      <c r="DU76" s="916"/>
      <c r="DV76" s="917"/>
      <c r="DW76" s="211"/>
      <c r="DY76" s="29"/>
      <c r="DZ76" s="919"/>
      <c r="EA76" s="920"/>
      <c r="EB76" s="920"/>
      <c r="EC76" s="920"/>
      <c r="ED76" s="920"/>
      <c r="EE76" s="920"/>
      <c r="EF76" s="920"/>
      <c r="EG76" s="920"/>
      <c r="EH76" s="920"/>
      <c r="EI76" s="920"/>
      <c r="EJ76" s="920"/>
      <c r="EK76" s="920"/>
      <c r="EL76" s="920"/>
      <c r="EM76" s="920"/>
      <c r="EN76" s="920"/>
      <c r="EO76" s="920"/>
      <c r="EP76" s="920"/>
      <c r="EQ76" s="920"/>
      <c r="ER76" s="920"/>
      <c r="ES76" s="920"/>
      <c r="ET76" s="920"/>
      <c r="EU76" s="920"/>
      <c r="EV76" s="920"/>
      <c r="EW76" s="920"/>
      <c r="EX76" s="920"/>
      <c r="EY76" s="921"/>
      <c r="EZ76" s="875"/>
      <c r="FA76" s="876"/>
      <c r="FB76" s="876"/>
      <c r="FC76" s="876"/>
      <c r="FD76" s="876"/>
      <c r="FE76" s="876"/>
      <c r="FF76" s="876"/>
      <c r="FG76" s="876"/>
      <c r="FH76" s="876"/>
      <c r="FI76" s="876"/>
      <c r="FJ76" s="876"/>
      <c r="FK76" s="876"/>
      <c r="FL76" s="877"/>
    </row>
    <row r="77" spans="1:208" ht="6" customHeight="1">
      <c r="A77" s="863" t="s">
        <v>680</v>
      </c>
      <c r="B77" s="864"/>
      <c r="C77" s="864"/>
      <c r="D77" s="864"/>
      <c r="E77" s="864"/>
      <c r="F77" s="864"/>
      <c r="G77" s="864"/>
      <c r="H77" s="864"/>
      <c r="I77" s="864"/>
      <c r="J77" s="864"/>
      <c r="K77" s="864"/>
      <c r="L77" s="864"/>
      <c r="M77" s="864"/>
      <c r="N77" s="864"/>
      <c r="O77" s="864"/>
      <c r="P77" s="864"/>
      <c r="Q77" s="864"/>
      <c r="R77" s="864"/>
      <c r="S77" s="865"/>
      <c r="T77" s="872" t="e">
        <f>T57+T59+T75</f>
        <v>#REF!</v>
      </c>
      <c r="U77" s="873"/>
      <c r="V77" s="873"/>
      <c r="W77" s="873"/>
      <c r="X77" s="873"/>
      <c r="Y77" s="873"/>
      <c r="Z77" s="873"/>
      <c r="AA77" s="873"/>
      <c r="AB77" s="873"/>
      <c r="AC77" s="873"/>
      <c r="AD77" s="874"/>
      <c r="AE77" s="914" t="e">
        <f>AE57+AE59+AE75</f>
        <v>#REF!</v>
      </c>
      <c r="AF77" s="873"/>
      <c r="AG77" s="873"/>
      <c r="AH77" s="873"/>
      <c r="AI77" s="873"/>
      <c r="AJ77" s="873"/>
      <c r="AK77" s="873"/>
      <c r="AL77" s="873"/>
      <c r="AM77" s="873"/>
      <c r="AN77" s="873"/>
      <c r="AO77" s="874"/>
      <c r="AP77" s="872" t="e">
        <f>+T77+AE77</f>
        <v>#REF!</v>
      </c>
      <c r="AQ77" s="873"/>
      <c r="AR77" s="873"/>
      <c r="AS77" s="873"/>
      <c r="AT77" s="873"/>
      <c r="AU77" s="873"/>
      <c r="AV77" s="873"/>
      <c r="AW77" s="873"/>
      <c r="AX77" s="873"/>
      <c r="AY77" s="873"/>
      <c r="AZ77" s="874"/>
      <c r="BA77" s="914" t="e">
        <f>BA57+BA59+BA75</f>
        <v>#REF!</v>
      </c>
      <c r="BB77" s="873"/>
      <c r="BC77" s="873"/>
      <c r="BD77" s="873"/>
      <c r="BE77" s="873"/>
      <c r="BF77" s="873"/>
      <c r="BG77" s="873"/>
      <c r="BH77" s="873"/>
      <c r="BI77" s="873"/>
      <c r="BJ77" s="873"/>
      <c r="BK77" s="874"/>
      <c r="BL77" s="872" t="e">
        <f>+T77+BA77</f>
        <v>#REF!</v>
      </c>
      <c r="BM77" s="873"/>
      <c r="BN77" s="873"/>
      <c r="BO77" s="873"/>
      <c r="BP77" s="873"/>
      <c r="BQ77" s="873"/>
      <c r="BR77" s="873"/>
      <c r="BS77" s="873"/>
      <c r="BT77" s="873"/>
      <c r="BU77" s="873"/>
      <c r="BV77" s="874"/>
      <c r="BW77" s="915"/>
      <c r="BX77" s="916"/>
      <c r="BY77" s="916"/>
      <c r="BZ77" s="916"/>
      <c r="CA77" s="916"/>
      <c r="CB77" s="916"/>
      <c r="CC77" s="916"/>
      <c r="CD77" s="916"/>
      <c r="CE77" s="916"/>
      <c r="CF77" s="916"/>
      <c r="CG77" s="916"/>
      <c r="CH77" s="916"/>
      <c r="CI77" s="916"/>
      <c r="CJ77" s="916"/>
      <c r="CK77" s="916"/>
      <c r="CL77" s="916"/>
      <c r="CM77" s="916"/>
      <c r="CN77" s="916"/>
      <c r="CO77" s="916"/>
      <c r="CP77" s="916"/>
      <c r="CQ77" s="916"/>
      <c r="CR77" s="916"/>
      <c r="CS77" s="916"/>
      <c r="CT77" s="916"/>
      <c r="CU77" s="916"/>
      <c r="CV77" s="916"/>
      <c r="CW77" s="916"/>
      <c r="CX77" s="916"/>
      <c r="CY77" s="916"/>
      <c r="CZ77" s="916"/>
      <c r="DA77" s="916"/>
      <c r="DB77" s="916"/>
      <c r="DC77" s="916"/>
      <c r="DD77" s="916"/>
      <c r="DE77" s="916"/>
      <c r="DF77" s="916"/>
      <c r="DG77" s="916"/>
      <c r="DH77" s="916"/>
      <c r="DI77" s="916"/>
      <c r="DJ77" s="916"/>
      <c r="DK77" s="916"/>
      <c r="DL77" s="916"/>
      <c r="DM77" s="916"/>
      <c r="DN77" s="916"/>
      <c r="DO77" s="916"/>
      <c r="DP77" s="916"/>
      <c r="DQ77" s="916"/>
      <c r="DR77" s="916"/>
      <c r="DS77" s="916"/>
      <c r="DT77" s="916"/>
      <c r="DU77" s="916"/>
      <c r="DV77" s="917"/>
      <c r="DW77" s="211"/>
      <c r="DY77" s="918" t="s">
        <v>681</v>
      </c>
      <c r="DZ77" s="864"/>
      <c r="EA77" s="864"/>
      <c r="EB77" s="864"/>
      <c r="EC77" s="864"/>
      <c r="ED77" s="864"/>
      <c r="EE77" s="864"/>
      <c r="EF77" s="864"/>
      <c r="EG77" s="864"/>
      <c r="EH77" s="864"/>
      <c r="EI77" s="864"/>
      <c r="EJ77" s="864"/>
      <c r="EK77" s="864"/>
      <c r="EL77" s="864"/>
      <c r="EM77" s="864"/>
      <c r="EN77" s="864"/>
      <c r="EO77" s="864"/>
      <c r="EP77" s="864"/>
      <c r="EQ77" s="864"/>
      <c r="ER77" s="864"/>
      <c r="ES77" s="864"/>
      <c r="ET77" s="864"/>
      <c r="EU77" s="864"/>
      <c r="EV77" s="864"/>
      <c r="EW77" s="864"/>
      <c r="EX77" s="864"/>
      <c r="EY77" s="865"/>
      <c r="EZ77" s="922" t="s">
        <v>431</v>
      </c>
      <c r="FA77" s="874"/>
      <c r="FB77" s="903">
        <f>EZ73+EZ75</f>
        <v>0</v>
      </c>
      <c r="FC77" s="873"/>
      <c r="FD77" s="873"/>
      <c r="FE77" s="873"/>
      <c r="FF77" s="873"/>
      <c r="FG77" s="873"/>
      <c r="FH77" s="873"/>
      <c r="FI77" s="873"/>
      <c r="FJ77" s="873"/>
      <c r="FK77" s="873"/>
      <c r="FL77" s="874"/>
    </row>
    <row r="78" spans="1:208" ht="6" customHeight="1">
      <c r="A78" s="860"/>
      <c r="B78" s="861"/>
      <c r="C78" s="861"/>
      <c r="D78" s="861"/>
      <c r="E78" s="861"/>
      <c r="F78" s="861"/>
      <c r="G78" s="861"/>
      <c r="H78" s="861"/>
      <c r="I78" s="861"/>
      <c r="J78" s="861"/>
      <c r="K78" s="861"/>
      <c r="L78" s="861"/>
      <c r="M78" s="861"/>
      <c r="N78" s="861"/>
      <c r="O78" s="861"/>
      <c r="P78" s="861"/>
      <c r="Q78" s="861"/>
      <c r="R78" s="861"/>
      <c r="S78" s="862"/>
      <c r="T78" s="875"/>
      <c r="U78" s="876"/>
      <c r="V78" s="876"/>
      <c r="W78" s="876"/>
      <c r="X78" s="876"/>
      <c r="Y78" s="876"/>
      <c r="Z78" s="876"/>
      <c r="AA78" s="876"/>
      <c r="AB78" s="876"/>
      <c r="AC78" s="876"/>
      <c r="AD78" s="877"/>
      <c r="AE78" s="897"/>
      <c r="AF78" s="876"/>
      <c r="AG78" s="876"/>
      <c r="AH78" s="876"/>
      <c r="AI78" s="876"/>
      <c r="AJ78" s="876"/>
      <c r="AK78" s="876"/>
      <c r="AL78" s="876"/>
      <c r="AM78" s="876"/>
      <c r="AN78" s="876"/>
      <c r="AO78" s="877"/>
      <c r="AP78" s="875"/>
      <c r="AQ78" s="876"/>
      <c r="AR78" s="876"/>
      <c r="AS78" s="876"/>
      <c r="AT78" s="876"/>
      <c r="AU78" s="876"/>
      <c r="AV78" s="876"/>
      <c r="AW78" s="876"/>
      <c r="AX78" s="876"/>
      <c r="AY78" s="876"/>
      <c r="AZ78" s="877"/>
      <c r="BA78" s="897"/>
      <c r="BB78" s="876"/>
      <c r="BC78" s="876"/>
      <c r="BD78" s="876"/>
      <c r="BE78" s="876"/>
      <c r="BF78" s="876"/>
      <c r="BG78" s="876"/>
      <c r="BH78" s="876"/>
      <c r="BI78" s="876"/>
      <c r="BJ78" s="876"/>
      <c r="BK78" s="877"/>
      <c r="BL78" s="875"/>
      <c r="BM78" s="876"/>
      <c r="BN78" s="876"/>
      <c r="BO78" s="876"/>
      <c r="BP78" s="876"/>
      <c r="BQ78" s="876"/>
      <c r="BR78" s="876"/>
      <c r="BS78" s="876"/>
      <c r="BT78" s="876"/>
      <c r="BU78" s="876"/>
      <c r="BV78" s="877"/>
      <c r="BW78" s="881"/>
      <c r="BX78" s="882"/>
      <c r="BY78" s="882"/>
      <c r="BZ78" s="882"/>
      <c r="CA78" s="882"/>
      <c r="CB78" s="882"/>
      <c r="CC78" s="882"/>
      <c r="CD78" s="882"/>
      <c r="CE78" s="882"/>
      <c r="CF78" s="882"/>
      <c r="CG78" s="882"/>
      <c r="CH78" s="882"/>
      <c r="CI78" s="882"/>
      <c r="CJ78" s="882"/>
      <c r="CK78" s="882"/>
      <c r="CL78" s="882"/>
      <c r="CM78" s="882"/>
      <c r="CN78" s="882"/>
      <c r="CO78" s="882"/>
      <c r="CP78" s="882"/>
      <c r="CQ78" s="882"/>
      <c r="CR78" s="882"/>
      <c r="CS78" s="882"/>
      <c r="CT78" s="882"/>
      <c r="CU78" s="882"/>
      <c r="CV78" s="882"/>
      <c r="CW78" s="882"/>
      <c r="CX78" s="882"/>
      <c r="CY78" s="882"/>
      <c r="CZ78" s="882"/>
      <c r="DA78" s="882"/>
      <c r="DB78" s="882"/>
      <c r="DC78" s="882"/>
      <c r="DD78" s="882"/>
      <c r="DE78" s="882"/>
      <c r="DF78" s="882"/>
      <c r="DG78" s="882"/>
      <c r="DH78" s="882"/>
      <c r="DI78" s="882"/>
      <c r="DJ78" s="882"/>
      <c r="DK78" s="882"/>
      <c r="DL78" s="882"/>
      <c r="DM78" s="882"/>
      <c r="DN78" s="882"/>
      <c r="DO78" s="882"/>
      <c r="DP78" s="882"/>
      <c r="DQ78" s="882"/>
      <c r="DR78" s="882"/>
      <c r="DS78" s="882"/>
      <c r="DT78" s="882"/>
      <c r="DU78" s="882"/>
      <c r="DV78" s="883"/>
      <c r="DW78" s="211"/>
      <c r="DY78" s="919"/>
      <c r="DZ78" s="920"/>
      <c r="EA78" s="920"/>
      <c r="EB78" s="920"/>
      <c r="EC78" s="920"/>
      <c r="ED78" s="920"/>
      <c r="EE78" s="920"/>
      <c r="EF78" s="920"/>
      <c r="EG78" s="920"/>
      <c r="EH78" s="920"/>
      <c r="EI78" s="920"/>
      <c r="EJ78" s="920"/>
      <c r="EK78" s="920"/>
      <c r="EL78" s="920"/>
      <c r="EM78" s="920"/>
      <c r="EN78" s="920"/>
      <c r="EO78" s="920"/>
      <c r="EP78" s="920"/>
      <c r="EQ78" s="920"/>
      <c r="ER78" s="920"/>
      <c r="ES78" s="920"/>
      <c r="ET78" s="920"/>
      <c r="EU78" s="920"/>
      <c r="EV78" s="920"/>
      <c r="EW78" s="920"/>
      <c r="EX78" s="920"/>
      <c r="EY78" s="921"/>
      <c r="EZ78" s="875"/>
      <c r="FA78" s="877"/>
      <c r="FB78" s="876"/>
      <c r="FC78" s="876"/>
      <c r="FD78" s="876"/>
      <c r="FE78" s="876"/>
      <c r="FF78" s="876"/>
      <c r="FG78" s="876"/>
      <c r="FH78" s="876"/>
      <c r="FI78" s="876"/>
      <c r="FJ78" s="876"/>
      <c r="FK78" s="876"/>
      <c r="FL78" s="877"/>
    </row>
    <row r="79" spans="1:208" ht="6" customHeight="1">
      <c r="A79" s="857" t="s">
        <v>682</v>
      </c>
      <c r="B79" s="858"/>
      <c r="C79" s="858"/>
      <c r="D79" s="858"/>
      <c r="E79" s="858"/>
      <c r="F79" s="858"/>
      <c r="G79" s="858"/>
      <c r="H79" s="858"/>
      <c r="I79" s="858"/>
      <c r="J79" s="858"/>
      <c r="K79" s="858"/>
      <c r="L79" s="858"/>
      <c r="M79" s="858"/>
      <c r="N79" s="858"/>
      <c r="O79" s="858"/>
      <c r="P79" s="858"/>
      <c r="Q79" s="858"/>
      <c r="R79" s="858"/>
      <c r="S79" s="859"/>
      <c r="T79" s="904">
        <f>BS!S41</f>
        <v>0</v>
      </c>
      <c r="U79" s="899"/>
      <c r="V79" s="899"/>
      <c r="W79" s="899"/>
      <c r="X79" s="899"/>
      <c r="Y79" s="899"/>
      <c r="Z79" s="899"/>
      <c r="AA79" s="899"/>
      <c r="AB79" s="899"/>
      <c r="AC79" s="899"/>
      <c r="AD79" s="900"/>
      <c r="AE79" s="905">
        <f>-'Unrealised loss working'!J10</f>
        <v>0</v>
      </c>
      <c r="AF79" s="899"/>
      <c r="AG79" s="899"/>
      <c r="AH79" s="899"/>
      <c r="AI79" s="899"/>
      <c r="AJ79" s="899"/>
      <c r="AK79" s="899"/>
      <c r="AL79" s="899"/>
      <c r="AM79" s="899"/>
      <c r="AN79" s="899"/>
      <c r="AO79" s="900"/>
      <c r="AP79" s="898">
        <f>+T79+AE79</f>
        <v>0</v>
      </c>
      <c r="AQ79" s="899"/>
      <c r="AR79" s="899"/>
      <c r="AS79" s="899"/>
      <c r="AT79" s="899"/>
      <c r="AU79" s="899"/>
      <c r="AV79" s="899"/>
      <c r="AW79" s="899"/>
      <c r="AX79" s="899"/>
      <c r="AY79" s="899"/>
      <c r="AZ79" s="900"/>
      <c r="BA79" s="905">
        <f>AE79</f>
        <v>0</v>
      </c>
      <c r="BB79" s="899"/>
      <c r="BC79" s="899"/>
      <c r="BD79" s="899"/>
      <c r="BE79" s="899"/>
      <c r="BF79" s="899"/>
      <c r="BG79" s="899"/>
      <c r="BH79" s="899"/>
      <c r="BI79" s="899"/>
      <c r="BJ79" s="899"/>
      <c r="BK79" s="900"/>
      <c r="BL79" s="872">
        <f>+T79+BA79</f>
        <v>0</v>
      </c>
      <c r="BM79" s="873"/>
      <c r="BN79" s="873"/>
      <c r="BO79" s="873"/>
      <c r="BP79" s="873"/>
      <c r="BQ79" s="873"/>
      <c r="BR79" s="873"/>
      <c r="BS79" s="873"/>
      <c r="BT79" s="873"/>
      <c r="BU79" s="873"/>
      <c r="BV79" s="874"/>
      <c r="BW79" s="906"/>
      <c r="BX79" s="907"/>
      <c r="BY79" s="907"/>
      <c r="BZ79" s="907"/>
      <c r="CA79" s="907"/>
      <c r="CB79" s="907"/>
      <c r="CC79" s="907"/>
      <c r="CD79" s="907"/>
      <c r="CE79" s="907"/>
      <c r="CF79" s="907"/>
      <c r="CG79" s="907"/>
      <c r="CH79" s="907"/>
      <c r="CI79" s="907"/>
      <c r="CJ79" s="907"/>
      <c r="CK79" s="907"/>
      <c r="CL79" s="907"/>
      <c r="CM79" s="907"/>
      <c r="CN79" s="907"/>
      <c r="CO79" s="907"/>
      <c r="CP79" s="907"/>
      <c r="CQ79" s="907"/>
      <c r="CR79" s="907"/>
      <c r="CS79" s="907"/>
      <c r="CT79" s="907"/>
      <c r="CU79" s="907"/>
      <c r="CV79" s="907"/>
      <c r="CW79" s="907"/>
      <c r="CX79" s="907"/>
      <c r="CY79" s="907"/>
      <c r="CZ79" s="907"/>
      <c r="DA79" s="907"/>
      <c r="DB79" s="907"/>
      <c r="DC79" s="907"/>
      <c r="DD79" s="907"/>
      <c r="DE79" s="907"/>
      <c r="DF79" s="907"/>
      <c r="DG79" s="907"/>
      <c r="DH79" s="907"/>
      <c r="DI79" s="907"/>
      <c r="DJ79" s="907"/>
      <c r="DK79" s="907"/>
      <c r="DL79" s="907"/>
      <c r="DM79" s="907"/>
      <c r="DN79" s="907"/>
      <c r="DO79" s="907"/>
      <c r="DP79" s="907"/>
      <c r="DQ79" s="907"/>
      <c r="DR79" s="907"/>
      <c r="DS79" s="907"/>
      <c r="DT79" s="907"/>
      <c r="DU79" s="907"/>
      <c r="DV79" s="908"/>
      <c r="DW79" s="211"/>
      <c r="DY79" s="67"/>
      <c r="DZ79" s="65"/>
      <c r="EA79" s="65"/>
      <c r="EB79" s="65"/>
      <c r="EX79" s="212"/>
      <c r="EZ79" s="215"/>
      <c r="FA79" s="215"/>
      <c r="FB79" s="215"/>
      <c r="FC79" s="215"/>
      <c r="FD79" s="215"/>
      <c r="FE79" s="215"/>
      <c r="FF79" s="215"/>
      <c r="FG79" s="215"/>
      <c r="FH79" s="215"/>
      <c r="FI79" s="215"/>
      <c r="FJ79" s="215"/>
      <c r="FK79" s="215"/>
      <c r="FL79" s="216"/>
      <c r="FO79" s="68"/>
      <c r="FP79" s="65"/>
      <c r="FQ79" s="65"/>
      <c r="FR79" s="65"/>
      <c r="FS79" s="65"/>
      <c r="FT79" s="65"/>
      <c r="FU79" s="65"/>
      <c r="FV79" s="65"/>
      <c r="FW79" s="65"/>
      <c r="FX79" s="65"/>
      <c r="FY79" s="65"/>
      <c r="FZ79" s="65"/>
      <c r="GA79" s="65"/>
      <c r="GB79" s="65"/>
      <c r="GC79" s="65"/>
      <c r="GD79" s="65"/>
      <c r="GE79" s="65"/>
      <c r="GF79" s="65"/>
      <c r="GG79" s="65"/>
      <c r="GH79" s="65"/>
      <c r="GI79" s="65"/>
      <c r="GJ79" s="65"/>
      <c r="GK79" s="65"/>
      <c r="GN79" s="263"/>
      <c r="GO79" s="263"/>
      <c r="GP79" s="263"/>
      <c r="GQ79" s="263"/>
      <c r="GR79" s="263"/>
      <c r="GS79" s="263"/>
      <c r="GT79" s="263"/>
      <c r="GU79" s="263"/>
      <c r="GV79" s="263"/>
      <c r="GW79" s="263"/>
      <c r="GX79" s="263"/>
      <c r="GY79" s="263"/>
      <c r="GZ79" s="263"/>
    </row>
    <row r="80" spans="1:208" ht="6" customHeight="1">
      <c r="A80" s="860"/>
      <c r="B80" s="861"/>
      <c r="C80" s="861"/>
      <c r="D80" s="861"/>
      <c r="E80" s="861"/>
      <c r="F80" s="861"/>
      <c r="G80" s="861"/>
      <c r="H80" s="861"/>
      <c r="I80" s="861"/>
      <c r="J80" s="861"/>
      <c r="K80" s="861"/>
      <c r="L80" s="861"/>
      <c r="M80" s="861"/>
      <c r="N80" s="861"/>
      <c r="O80" s="861"/>
      <c r="P80" s="861"/>
      <c r="Q80" s="861"/>
      <c r="R80" s="861"/>
      <c r="S80" s="862"/>
      <c r="T80" s="875"/>
      <c r="U80" s="876"/>
      <c r="V80" s="876"/>
      <c r="W80" s="876"/>
      <c r="X80" s="876"/>
      <c r="Y80" s="876"/>
      <c r="Z80" s="876"/>
      <c r="AA80" s="876"/>
      <c r="AB80" s="876"/>
      <c r="AC80" s="876"/>
      <c r="AD80" s="877"/>
      <c r="AE80" s="897"/>
      <c r="AF80" s="876"/>
      <c r="AG80" s="876"/>
      <c r="AH80" s="876"/>
      <c r="AI80" s="876"/>
      <c r="AJ80" s="876"/>
      <c r="AK80" s="876"/>
      <c r="AL80" s="876"/>
      <c r="AM80" s="876"/>
      <c r="AN80" s="876"/>
      <c r="AO80" s="877"/>
      <c r="AP80" s="901"/>
      <c r="AQ80" s="844"/>
      <c r="AR80" s="844"/>
      <c r="AS80" s="844"/>
      <c r="AT80" s="844"/>
      <c r="AU80" s="844"/>
      <c r="AV80" s="844"/>
      <c r="AW80" s="844"/>
      <c r="AX80" s="844"/>
      <c r="AY80" s="844"/>
      <c r="AZ80" s="902"/>
      <c r="BA80" s="897"/>
      <c r="BB80" s="876"/>
      <c r="BC80" s="876"/>
      <c r="BD80" s="876"/>
      <c r="BE80" s="876"/>
      <c r="BF80" s="876"/>
      <c r="BG80" s="876"/>
      <c r="BH80" s="876"/>
      <c r="BI80" s="876"/>
      <c r="BJ80" s="876"/>
      <c r="BK80" s="877"/>
      <c r="BL80" s="875"/>
      <c r="BM80" s="876"/>
      <c r="BN80" s="876"/>
      <c r="BO80" s="876"/>
      <c r="BP80" s="876"/>
      <c r="BQ80" s="876"/>
      <c r="BR80" s="876"/>
      <c r="BS80" s="876"/>
      <c r="BT80" s="876"/>
      <c r="BU80" s="876"/>
      <c r="BV80" s="877"/>
      <c r="BW80" s="881"/>
      <c r="BX80" s="882"/>
      <c r="BY80" s="882"/>
      <c r="BZ80" s="882"/>
      <c r="CA80" s="882"/>
      <c r="CB80" s="882"/>
      <c r="CC80" s="882"/>
      <c r="CD80" s="882"/>
      <c r="CE80" s="882"/>
      <c r="CF80" s="882"/>
      <c r="CG80" s="882"/>
      <c r="CH80" s="882"/>
      <c r="CI80" s="882"/>
      <c r="CJ80" s="882"/>
      <c r="CK80" s="882"/>
      <c r="CL80" s="882"/>
      <c r="CM80" s="882"/>
      <c r="CN80" s="882"/>
      <c r="CO80" s="882"/>
      <c r="CP80" s="882"/>
      <c r="CQ80" s="882"/>
      <c r="CR80" s="882"/>
      <c r="CS80" s="882"/>
      <c r="CT80" s="882"/>
      <c r="CU80" s="882"/>
      <c r="CV80" s="882"/>
      <c r="CW80" s="882"/>
      <c r="CX80" s="882"/>
      <c r="CY80" s="882"/>
      <c r="CZ80" s="882"/>
      <c r="DA80" s="882"/>
      <c r="DB80" s="882"/>
      <c r="DC80" s="882"/>
      <c r="DD80" s="882"/>
      <c r="DE80" s="882"/>
      <c r="DF80" s="882"/>
      <c r="DG80" s="882"/>
      <c r="DH80" s="882"/>
      <c r="DI80" s="882"/>
      <c r="DJ80" s="882"/>
      <c r="DK80" s="882"/>
      <c r="DL80" s="882"/>
      <c r="DM80" s="882"/>
      <c r="DN80" s="882"/>
      <c r="DO80" s="882"/>
      <c r="DP80" s="882"/>
      <c r="DQ80" s="882"/>
      <c r="DR80" s="882"/>
      <c r="DS80" s="882"/>
      <c r="DT80" s="882"/>
      <c r="DU80" s="882"/>
      <c r="DV80" s="883"/>
      <c r="DW80" s="217"/>
      <c r="DY80" s="885" t="s">
        <v>683</v>
      </c>
      <c r="DZ80" s="886"/>
      <c r="EA80" s="886"/>
      <c r="EB80" s="886"/>
      <c r="EC80" s="886"/>
      <c r="ED80" s="886"/>
      <c r="EE80" s="886"/>
      <c r="EF80" s="886"/>
      <c r="EG80" s="886"/>
      <c r="EH80" s="886"/>
      <c r="EI80" s="886"/>
      <c r="EJ80" s="886"/>
      <c r="EK80" s="886"/>
      <c r="EL80" s="886"/>
      <c r="EM80" s="886"/>
      <c r="EN80" s="886"/>
      <c r="EO80" s="886"/>
      <c r="EP80" s="886"/>
      <c r="EQ80" s="886"/>
      <c r="ER80" s="886"/>
      <c r="ES80" s="886"/>
      <c r="ET80" s="886"/>
      <c r="EU80" s="886"/>
      <c r="EV80" s="886"/>
      <c r="EW80" s="886"/>
      <c r="EX80" s="886"/>
      <c r="EY80" s="887"/>
      <c r="EZ80" s="913" t="e">
        <f>FB24+FB42+FB66+FB77</f>
        <v>#DIV/0!</v>
      </c>
      <c r="FA80" s="899"/>
      <c r="FB80" s="899"/>
      <c r="FC80" s="899"/>
      <c r="FD80" s="899"/>
      <c r="FE80" s="899"/>
      <c r="FF80" s="899"/>
      <c r="FG80" s="899"/>
      <c r="FH80" s="899"/>
      <c r="FI80" s="899"/>
      <c r="FJ80" s="899"/>
      <c r="FK80" s="899"/>
      <c r="FL80" s="910"/>
      <c r="FO80" s="68"/>
      <c r="FP80" s="65"/>
      <c r="FQ80" s="65"/>
      <c r="FR80" s="65"/>
      <c r="FS80" s="65"/>
      <c r="FT80" s="65"/>
      <c r="FU80" s="65"/>
      <c r="FV80" s="65"/>
      <c r="FW80" s="65"/>
      <c r="FX80" s="65"/>
      <c r="FY80" s="65"/>
      <c r="FZ80" s="65"/>
      <c r="GA80" s="65"/>
      <c r="GB80" s="65"/>
      <c r="GC80" s="65"/>
      <c r="GD80" s="65"/>
      <c r="GE80" s="65"/>
      <c r="GF80" s="65"/>
      <c r="GG80" s="65"/>
      <c r="GH80" s="65"/>
      <c r="GI80" s="65"/>
      <c r="GJ80" s="65"/>
      <c r="GK80" s="65"/>
      <c r="GN80" s="263"/>
      <c r="GO80" s="263"/>
      <c r="GP80" s="263"/>
      <c r="GQ80" s="263"/>
      <c r="GR80" s="263"/>
      <c r="GS80" s="263"/>
      <c r="GT80" s="263"/>
      <c r="GU80" s="263"/>
      <c r="GV80" s="263"/>
      <c r="GW80" s="263"/>
      <c r="GX80" s="263"/>
      <c r="GY80" s="263"/>
      <c r="GZ80" s="263"/>
    </row>
    <row r="81" spans="1:208" ht="6" customHeight="1">
      <c r="A81" s="857" t="s">
        <v>684</v>
      </c>
      <c r="B81" s="858"/>
      <c r="C81" s="858"/>
      <c r="D81" s="858"/>
      <c r="E81" s="858"/>
      <c r="F81" s="858"/>
      <c r="G81" s="858"/>
      <c r="H81" s="858"/>
      <c r="I81" s="858"/>
      <c r="J81" s="858"/>
      <c r="K81" s="858"/>
      <c r="L81" s="858"/>
      <c r="M81" s="858"/>
      <c r="N81" s="858"/>
      <c r="O81" s="858"/>
      <c r="P81" s="858"/>
      <c r="Q81" s="858"/>
      <c r="R81" s="858"/>
      <c r="S81" s="859"/>
      <c r="T81" s="892" t="s">
        <v>435</v>
      </c>
      <c r="U81" s="893"/>
      <c r="V81" s="894" t="e">
        <f>T39+T77+T79</f>
        <v>#REF!</v>
      </c>
      <c r="W81" s="895"/>
      <c r="X81" s="895"/>
      <c r="Y81" s="895"/>
      <c r="Z81" s="895"/>
      <c r="AA81" s="895"/>
      <c r="AB81" s="895"/>
      <c r="AC81" s="895"/>
      <c r="AD81" s="893"/>
      <c r="AE81" s="896" t="s">
        <v>436</v>
      </c>
      <c r="AF81" s="893"/>
      <c r="AG81" s="894" t="e">
        <f>AE39+AE77+AE79</f>
        <v>#DIV/0!</v>
      </c>
      <c r="AH81" s="895"/>
      <c r="AI81" s="895"/>
      <c r="AJ81" s="895"/>
      <c r="AK81" s="895"/>
      <c r="AL81" s="895"/>
      <c r="AM81" s="895"/>
      <c r="AN81" s="895"/>
      <c r="AO81" s="893"/>
      <c r="AP81" s="898" t="e">
        <f>+V81+AG81</f>
        <v>#REF!</v>
      </c>
      <c r="AQ81" s="899"/>
      <c r="AR81" s="899"/>
      <c r="AS81" s="899"/>
      <c r="AT81" s="899"/>
      <c r="AU81" s="899"/>
      <c r="AV81" s="899"/>
      <c r="AW81" s="899"/>
      <c r="AX81" s="899"/>
      <c r="AY81" s="899"/>
      <c r="AZ81" s="900"/>
      <c r="BA81" s="896" t="s">
        <v>437</v>
      </c>
      <c r="BB81" s="893"/>
      <c r="BC81" s="894" t="e">
        <f>BA39+BA77+BA79</f>
        <v>#DIV/0!</v>
      </c>
      <c r="BD81" s="895"/>
      <c r="BE81" s="895"/>
      <c r="BF81" s="895"/>
      <c r="BG81" s="895"/>
      <c r="BH81" s="895"/>
      <c r="BI81" s="895"/>
      <c r="BJ81" s="895"/>
      <c r="BK81" s="893"/>
      <c r="BL81" s="872" t="e">
        <f>+V81+BC81</f>
        <v>#REF!</v>
      </c>
      <c r="BM81" s="873"/>
      <c r="BN81" s="873"/>
      <c r="BO81" s="873"/>
      <c r="BP81" s="873"/>
      <c r="BQ81" s="873"/>
      <c r="BR81" s="873"/>
      <c r="BS81" s="873"/>
      <c r="BT81" s="873"/>
      <c r="BU81" s="873"/>
      <c r="BV81" s="874"/>
      <c r="BW81" s="878"/>
      <c r="BX81" s="879"/>
      <c r="BY81" s="879"/>
      <c r="BZ81" s="879"/>
      <c r="CA81" s="879"/>
      <c r="CB81" s="879"/>
      <c r="CC81" s="879"/>
      <c r="CD81" s="879"/>
      <c r="CE81" s="879"/>
      <c r="CF81" s="879"/>
      <c r="CG81" s="879"/>
      <c r="CH81" s="879"/>
      <c r="CI81" s="879"/>
      <c r="CJ81" s="879"/>
      <c r="CK81" s="879"/>
      <c r="CL81" s="879"/>
      <c r="CM81" s="879"/>
      <c r="CN81" s="879"/>
      <c r="CO81" s="879"/>
      <c r="CP81" s="879"/>
      <c r="CQ81" s="879"/>
      <c r="CR81" s="879"/>
      <c r="CS81" s="879"/>
      <c r="CT81" s="879"/>
      <c r="CU81" s="879"/>
      <c r="CV81" s="879"/>
      <c r="CW81" s="879"/>
      <c r="CX81" s="879"/>
      <c r="CY81" s="879"/>
      <c r="CZ81" s="879"/>
      <c r="DA81" s="879"/>
      <c r="DB81" s="879"/>
      <c r="DC81" s="879"/>
      <c r="DD81" s="879"/>
      <c r="DE81" s="879"/>
      <c r="DF81" s="879"/>
      <c r="DG81" s="879"/>
      <c r="DH81" s="879"/>
      <c r="DI81" s="879"/>
      <c r="DJ81" s="879"/>
      <c r="DK81" s="879"/>
      <c r="DL81" s="879"/>
      <c r="DM81" s="879"/>
      <c r="DN81" s="879"/>
      <c r="DO81" s="879"/>
      <c r="DP81" s="879"/>
      <c r="DQ81" s="879"/>
      <c r="DR81" s="879"/>
      <c r="DS81" s="879"/>
      <c r="DT81" s="879"/>
      <c r="DU81" s="879"/>
      <c r="DV81" s="880"/>
      <c r="DW81" s="217"/>
      <c r="DY81" s="888"/>
      <c r="DZ81" s="889"/>
      <c r="EA81" s="889"/>
      <c r="EB81" s="889"/>
      <c r="EC81" s="889"/>
      <c r="ED81" s="889"/>
      <c r="EE81" s="889"/>
      <c r="EF81" s="889"/>
      <c r="EG81" s="889"/>
      <c r="EH81" s="889"/>
      <c r="EI81" s="889"/>
      <c r="EJ81" s="889"/>
      <c r="EK81" s="889"/>
      <c r="EL81" s="889"/>
      <c r="EM81" s="889"/>
      <c r="EN81" s="889"/>
      <c r="EO81" s="889"/>
      <c r="EP81" s="889"/>
      <c r="EQ81" s="889"/>
      <c r="ER81" s="889"/>
      <c r="ES81" s="889"/>
      <c r="ET81" s="889"/>
      <c r="EU81" s="889"/>
      <c r="EV81" s="889"/>
      <c r="EW81" s="889"/>
      <c r="EX81" s="889"/>
      <c r="EY81" s="890"/>
      <c r="EZ81" s="911"/>
      <c r="FA81" s="844"/>
      <c r="FB81" s="844"/>
      <c r="FC81" s="844"/>
      <c r="FD81" s="844"/>
      <c r="FE81" s="844"/>
      <c r="FF81" s="844"/>
      <c r="FG81" s="844"/>
      <c r="FH81" s="844"/>
      <c r="FI81" s="844"/>
      <c r="FJ81" s="844"/>
      <c r="FK81" s="844"/>
      <c r="FL81" s="912"/>
      <c r="FO81" s="65"/>
      <c r="FP81" s="65"/>
      <c r="FQ81" s="65"/>
      <c r="FR81" s="65"/>
      <c r="FS81" s="65"/>
      <c r="FT81" s="65"/>
      <c r="FU81" s="65"/>
      <c r="FV81" s="65"/>
      <c r="FW81" s="65"/>
      <c r="FX81" s="65"/>
      <c r="FY81" s="65"/>
      <c r="FZ81" s="65"/>
      <c r="GA81" s="65"/>
      <c r="GB81" s="65"/>
      <c r="GC81" s="65"/>
      <c r="GD81" s="65"/>
      <c r="GE81" s="65"/>
      <c r="GF81" s="65"/>
      <c r="GG81" s="65"/>
      <c r="GH81" s="65"/>
      <c r="GI81" s="65"/>
      <c r="GJ81" s="65"/>
      <c r="GK81" s="65"/>
      <c r="GN81" s="263"/>
      <c r="GO81" s="263"/>
      <c r="GP81" s="263"/>
      <c r="GQ81" s="263"/>
      <c r="GR81" s="263"/>
      <c r="GS81" s="263"/>
      <c r="GT81" s="263"/>
      <c r="GU81" s="263"/>
      <c r="GV81" s="263"/>
      <c r="GW81" s="263"/>
      <c r="GX81" s="263"/>
      <c r="GY81" s="263"/>
      <c r="GZ81" s="263"/>
    </row>
    <row r="82" spans="1:208" ht="6" customHeight="1">
      <c r="A82" s="860"/>
      <c r="B82" s="861"/>
      <c r="C82" s="861"/>
      <c r="D82" s="861"/>
      <c r="E82" s="861"/>
      <c r="F82" s="861"/>
      <c r="G82" s="861"/>
      <c r="H82" s="861"/>
      <c r="I82" s="861"/>
      <c r="J82" s="861"/>
      <c r="K82" s="861"/>
      <c r="L82" s="861"/>
      <c r="M82" s="861"/>
      <c r="N82" s="861"/>
      <c r="O82" s="861"/>
      <c r="P82" s="861"/>
      <c r="Q82" s="861"/>
      <c r="R82" s="861"/>
      <c r="S82" s="862"/>
      <c r="T82" s="875"/>
      <c r="U82" s="877"/>
      <c r="V82" s="875"/>
      <c r="W82" s="876"/>
      <c r="X82" s="876"/>
      <c r="Y82" s="876"/>
      <c r="Z82" s="876"/>
      <c r="AA82" s="876"/>
      <c r="AB82" s="876"/>
      <c r="AC82" s="876"/>
      <c r="AD82" s="877"/>
      <c r="AE82" s="897"/>
      <c r="AF82" s="877"/>
      <c r="AG82" s="875"/>
      <c r="AH82" s="876"/>
      <c r="AI82" s="876"/>
      <c r="AJ82" s="876"/>
      <c r="AK82" s="876"/>
      <c r="AL82" s="876"/>
      <c r="AM82" s="876"/>
      <c r="AN82" s="876"/>
      <c r="AO82" s="877"/>
      <c r="AP82" s="901"/>
      <c r="AQ82" s="844"/>
      <c r="AR82" s="844"/>
      <c r="AS82" s="844"/>
      <c r="AT82" s="844"/>
      <c r="AU82" s="844"/>
      <c r="AV82" s="844"/>
      <c r="AW82" s="844"/>
      <c r="AX82" s="844"/>
      <c r="AY82" s="844"/>
      <c r="AZ82" s="902"/>
      <c r="BA82" s="897"/>
      <c r="BB82" s="877"/>
      <c r="BC82" s="875"/>
      <c r="BD82" s="876"/>
      <c r="BE82" s="876"/>
      <c r="BF82" s="876"/>
      <c r="BG82" s="876"/>
      <c r="BH82" s="876"/>
      <c r="BI82" s="876"/>
      <c r="BJ82" s="876"/>
      <c r="BK82" s="877"/>
      <c r="BL82" s="875"/>
      <c r="BM82" s="876"/>
      <c r="BN82" s="876"/>
      <c r="BO82" s="876"/>
      <c r="BP82" s="876"/>
      <c r="BQ82" s="876"/>
      <c r="BR82" s="876"/>
      <c r="BS82" s="876"/>
      <c r="BT82" s="876"/>
      <c r="BU82" s="876"/>
      <c r="BV82" s="877"/>
      <c r="BW82" s="881"/>
      <c r="BX82" s="882"/>
      <c r="BY82" s="882"/>
      <c r="BZ82" s="882"/>
      <c r="CA82" s="882"/>
      <c r="CB82" s="882"/>
      <c r="CC82" s="882"/>
      <c r="CD82" s="882"/>
      <c r="CE82" s="882"/>
      <c r="CF82" s="882"/>
      <c r="CG82" s="882"/>
      <c r="CH82" s="882"/>
      <c r="CI82" s="882"/>
      <c r="CJ82" s="882"/>
      <c r="CK82" s="882"/>
      <c r="CL82" s="882"/>
      <c r="CM82" s="882"/>
      <c r="CN82" s="882"/>
      <c r="CO82" s="882"/>
      <c r="CP82" s="882"/>
      <c r="CQ82" s="882"/>
      <c r="CR82" s="882"/>
      <c r="CS82" s="882"/>
      <c r="CT82" s="882"/>
      <c r="CU82" s="882"/>
      <c r="CV82" s="882"/>
      <c r="CW82" s="882"/>
      <c r="CX82" s="882"/>
      <c r="CY82" s="882"/>
      <c r="CZ82" s="882"/>
      <c r="DA82" s="882"/>
      <c r="DB82" s="882"/>
      <c r="DC82" s="882"/>
      <c r="DD82" s="882"/>
      <c r="DE82" s="882"/>
      <c r="DF82" s="882"/>
      <c r="DG82" s="882"/>
      <c r="DH82" s="882"/>
      <c r="DI82" s="882"/>
      <c r="DJ82" s="882"/>
      <c r="DK82" s="882"/>
      <c r="DL82" s="882"/>
      <c r="DM82" s="882"/>
      <c r="DN82" s="882"/>
      <c r="DO82" s="882"/>
      <c r="DP82" s="882"/>
      <c r="DQ82" s="882"/>
      <c r="DR82" s="882"/>
      <c r="DS82" s="882"/>
      <c r="DT82" s="882"/>
      <c r="DU82" s="882"/>
      <c r="DV82" s="883"/>
      <c r="DW82" s="217"/>
      <c r="DY82" s="884" t="s">
        <v>685</v>
      </c>
      <c r="DZ82" s="884"/>
      <c r="EA82" s="884"/>
      <c r="EB82" s="884"/>
      <c r="EC82" s="884"/>
      <c r="ED82" s="884"/>
      <c r="EE82" s="884"/>
      <c r="EF82" s="884"/>
      <c r="EG82" s="884"/>
      <c r="EH82" s="884"/>
      <c r="EI82" s="884"/>
      <c r="EJ82" s="884"/>
      <c r="EK82" s="884"/>
      <c r="EL82" s="884"/>
      <c r="EM82" s="884"/>
      <c r="EN82" s="884"/>
      <c r="EO82" s="884"/>
      <c r="EP82" s="884"/>
      <c r="EQ82" s="884"/>
      <c r="ER82" s="884"/>
      <c r="ES82" s="884"/>
      <c r="ET82" s="884"/>
      <c r="EU82" s="884"/>
      <c r="EV82" s="884"/>
      <c r="EW82" s="884"/>
      <c r="EX82" s="884"/>
      <c r="EY82" s="884"/>
      <c r="EZ82" s="218"/>
      <c r="FA82" s="218"/>
      <c r="FB82" s="218"/>
      <c r="FC82" s="218"/>
      <c r="FD82" s="218"/>
      <c r="FE82" s="218"/>
      <c r="FF82" s="218"/>
      <c r="FG82" s="218"/>
      <c r="FH82" s="218"/>
      <c r="FI82" s="218"/>
      <c r="FJ82" s="218"/>
      <c r="FK82" s="218"/>
      <c r="FL82" s="218"/>
      <c r="FO82" s="65"/>
      <c r="FP82" s="65"/>
      <c r="FQ82" s="65"/>
      <c r="FR82" s="65"/>
      <c r="FS82" s="65"/>
      <c r="FT82" s="65"/>
      <c r="FU82" s="65"/>
      <c r="FV82" s="65"/>
      <c r="FW82" s="65"/>
      <c r="FX82" s="65"/>
      <c r="FY82" s="65"/>
      <c r="FZ82" s="65"/>
      <c r="GA82" s="65"/>
      <c r="GB82" s="65"/>
      <c r="GC82" s="65"/>
      <c r="GD82" s="65"/>
      <c r="GE82" s="65"/>
      <c r="GF82" s="65"/>
      <c r="GG82" s="65"/>
      <c r="GH82" s="65"/>
      <c r="GI82" s="65"/>
      <c r="GJ82" s="65"/>
      <c r="GK82" s="65"/>
      <c r="GN82" s="263"/>
      <c r="GO82" s="263"/>
      <c r="GP82" s="263"/>
      <c r="GQ82" s="263"/>
      <c r="GR82" s="263"/>
      <c r="GS82" s="263"/>
      <c r="GT82" s="263"/>
      <c r="GU82" s="263"/>
      <c r="GV82" s="263"/>
      <c r="GW82" s="263"/>
      <c r="GX82" s="263"/>
      <c r="GY82" s="263"/>
      <c r="GZ82" s="263"/>
    </row>
    <row r="83" spans="1:208" ht="6" customHeight="1">
      <c r="A83" s="65"/>
      <c r="C83" s="65"/>
      <c r="D83" s="65"/>
      <c r="E83" s="65"/>
      <c r="F83" s="65"/>
      <c r="G83" s="65"/>
      <c r="H83" s="65"/>
      <c r="I83" s="65"/>
      <c r="J83" s="65"/>
      <c r="K83" s="65"/>
      <c r="L83" s="65"/>
      <c r="M83" s="65"/>
      <c r="N83" s="65"/>
      <c r="O83" s="65"/>
      <c r="P83" s="65"/>
      <c r="Q83" s="65"/>
      <c r="R83" s="65"/>
      <c r="S83" s="65"/>
      <c r="T83" s="263"/>
      <c r="U83" s="263"/>
      <c r="V83" s="263"/>
      <c r="W83" s="263"/>
      <c r="X83" s="263"/>
      <c r="Y83" s="263"/>
      <c r="Z83" s="263"/>
      <c r="AA83" s="263"/>
      <c r="AB83" s="263"/>
      <c r="AC83" s="263"/>
      <c r="AD83" s="263"/>
      <c r="AE83" s="263"/>
      <c r="AF83" s="263"/>
      <c r="AG83" s="263"/>
      <c r="AH83" s="263"/>
      <c r="AI83" s="263"/>
      <c r="AJ83" s="263"/>
      <c r="AK83" s="263"/>
      <c r="AL83" s="263"/>
      <c r="AM83" s="263"/>
      <c r="AN83" s="263"/>
      <c r="AO83" s="263"/>
      <c r="AP83" s="263"/>
      <c r="AQ83" s="263"/>
      <c r="AR83" s="263"/>
      <c r="AS83" s="263"/>
      <c r="AT83" s="263"/>
      <c r="AU83" s="263"/>
      <c r="AV83" s="263"/>
      <c r="AW83" s="263"/>
      <c r="AX83" s="263"/>
      <c r="AY83" s="263"/>
      <c r="AZ83" s="263"/>
      <c r="BA83" s="263"/>
      <c r="BB83" s="263"/>
      <c r="BC83" s="263"/>
      <c r="BD83" s="263"/>
      <c r="BE83" s="263"/>
      <c r="BF83" s="263"/>
      <c r="BG83" s="263"/>
      <c r="BH83" s="263"/>
      <c r="BI83" s="263"/>
      <c r="BJ83" s="263"/>
      <c r="BK83" s="263"/>
      <c r="BL83" s="263"/>
      <c r="BM83" s="263"/>
      <c r="BN83" s="263"/>
      <c r="BO83" s="263"/>
      <c r="BP83" s="263"/>
      <c r="BQ83" s="263"/>
      <c r="BR83" s="263"/>
      <c r="BS83" s="263"/>
      <c r="BT83" s="263"/>
      <c r="BU83" s="263"/>
      <c r="BV83" s="263"/>
      <c r="BW83" s="211"/>
      <c r="BX83" s="217"/>
      <c r="BY83" s="217"/>
      <c r="BZ83" s="217"/>
      <c r="CA83" s="217"/>
      <c r="CB83" s="217"/>
      <c r="CC83" s="217"/>
      <c r="CD83" s="217"/>
      <c r="CE83" s="217"/>
      <c r="CF83" s="217"/>
      <c r="CG83" s="217"/>
      <c r="CH83" s="217"/>
      <c r="CI83" s="217"/>
      <c r="CJ83" s="217"/>
      <c r="CK83" s="217"/>
      <c r="CL83" s="217"/>
      <c r="CM83" s="217"/>
      <c r="CN83" s="217"/>
      <c r="CO83" s="217"/>
      <c r="CP83" s="217"/>
      <c r="CQ83" s="217"/>
      <c r="CR83" s="217"/>
      <c r="CS83" s="217"/>
      <c r="CT83" s="217"/>
      <c r="CU83" s="217"/>
      <c r="CV83" s="217"/>
      <c r="CW83" s="217"/>
      <c r="CX83" s="217"/>
      <c r="CY83" s="217"/>
      <c r="CZ83" s="217"/>
      <c r="DA83" s="217"/>
      <c r="DB83" s="217"/>
      <c r="DC83" s="217"/>
      <c r="DD83" s="217"/>
      <c r="DE83" s="217"/>
      <c r="DF83" s="217"/>
      <c r="DG83" s="217"/>
      <c r="DH83" s="217"/>
      <c r="DI83" s="217"/>
      <c r="DJ83" s="217"/>
      <c r="DK83" s="217"/>
      <c r="DL83" s="217"/>
      <c r="DM83" s="217"/>
      <c r="DN83" s="217"/>
      <c r="DO83" s="217"/>
      <c r="DP83" s="217"/>
      <c r="DQ83" s="217"/>
      <c r="DR83" s="217"/>
      <c r="DS83" s="217"/>
      <c r="DT83" s="217"/>
      <c r="DU83" s="217"/>
      <c r="DV83" s="217"/>
      <c r="DW83" s="217"/>
      <c r="DY83" s="884"/>
      <c r="DZ83" s="884"/>
      <c r="EA83" s="884"/>
      <c r="EB83" s="884"/>
      <c r="EC83" s="884"/>
      <c r="ED83" s="884"/>
      <c r="EE83" s="884"/>
      <c r="EF83" s="884"/>
      <c r="EG83" s="884"/>
      <c r="EH83" s="884"/>
      <c r="EI83" s="884"/>
      <c r="EJ83" s="884"/>
      <c r="EK83" s="884"/>
      <c r="EL83" s="884"/>
      <c r="EM83" s="884"/>
      <c r="EN83" s="884"/>
      <c r="EO83" s="884"/>
      <c r="EP83" s="884"/>
      <c r="EQ83" s="884"/>
      <c r="ER83" s="884"/>
      <c r="ES83" s="884"/>
      <c r="ET83" s="884"/>
      <c r="EU83" s="884"/>
      <c r="EV83" s="884"/>
      <c r="EW83" s="884"/>
      <c r="EX83" s="884"/>
      <c r="EY83" s="884"/>
      <c r="EZ83" s="215"/>
      <c r="FA83" s="215"/>
      <c r="FB83" s="215"/>
      <c r="FC83" s="215"/>
      <c r="FD83" s="215"/>
      <c r="FE83" s="215"/>
      <c r="FF83" s="215"/>
      <c r="FG83" s="215"/>
      <c r="FH83" s="215"/>
      <c r="FI83" s="215"/>
      <c r="FJ83" s="215"/>
      <c r="FK83" s="215"/>
      <c r="FL83" s="216"/>
      <c r="FO83" s="65"/>
      <c r="FP83" s="65"/>
      <c r="FQ83" s="65"/>
      <c r="FR83" s="65"/>
      <c r="FS83" s="65"/>
      <c r="FT83" s="65"/>
      <c r="FU83" s="65"/>
      <c r="FV83" s="65"/>
      <c r="FW83" s="65"/>
      <c r="FX83" s="65"/>
      <c r="FY83" s="65"/>
      <c r="FZ83" s="65"/>
      <c r="GA83" s="65"/>
      <c r="GB83" s="65"/>
      <c r="GC83" s="65"/>
      <c r="GD83" s="65"/>
      <c r="GE83" s="65"/>
      <c r="GF83" s="65"/>
      <c r="GG83" s="65"/>
      <c r="GH83" s="65"/>
      <c r="GI83" s="65"/>
      <c r="GJ83" s="65"/>
      <c r="GK83" s="65"/>
      <c r="GN83" s="263"/>
      <c r="GO83" s="263"/>
      <c r="GP83" s="263"/>
      <c r="GQ83" s="263"/>
      <c r="GR83" s="263"/>
      <c r="GS83" s="263"/>
      <c r="GT83" s="263"/>
      <c r="GU83" s="263"/>
      <c r="GV83" s="263"/>
      <c r="GW83" s="263"/>
      <c r="GX83" s="263"/>
      <c r="GY83" s="263"/>
      <c r="GZ83" s="263"/>
    </row>
    <row r="84" spans="1:208" ht="6" customHeight="1">
      <c r="A84" s="65"/>
      <c r="C84" s="65"/>
      <c r="D84" s="65"/>
      <c r="E84" s="65"/>
      <c r="F84" s="65"/>
      <c r="G84" s="65"/>
      <c r="H84" s="65"/>
      <c r="I84" s="65"/>
      <c r="J84" s="65"/>
      <c r="K84" s="65"/>
      <c r="L84" s="65"/>
      <c r="M84" s="65"/>
      <c r="N84" s="65"/>
      <c r="O84" s="65"/>
      <c r="P84" s="65"/>
      <c r="Q84" s="65"/>
      <c r="R84" s="65"/>
      <c r="S84" s="65"/>
      <c r="T84" s="263"/>
      <c r="U84" s="263"/>
      <c r="V84" s="263"/>
      <c r="W84" s="263"/>
      <c r="X84" s="263"/>
      <c r="Y84" s="263"/>
      <c r="Z84" s="263"/>
      <c r="AA84" s="263"/>
      <c r="AB84" s="263"/>
      <c r="AC84" s="263"/>
      <c r="AD84" s="263"/>
      <c r="AE84" s="263"/>
      <c r="AF84" s="263"/>
      <c r="AG84" s="263"/>
      <c r="AH84" s="263"/>
      <c r="AI84" s="263"/>
      <c r="AJ84" s="263"/>
      <c r="AK84" s="263"/>
      <c r="AL84" s="263"/>
      <c r="AM84" s="263"/>
      <c r="AN84" s="263"/>
      <c r="AO84" s="263"/>
      <c r="AP84" s="263"/>
      <c r="AQ84" s="263"/>
      <c r="AR84" s="263"/>
      <c r="AS84" s="263"/>
      <c r="AT84" s="263"/>
      <c r="AU84" s="263"/>
      <c r="AV84" s="263"/>
      <c r="AW84" s="263"/>
      <c r="AX84" s="263"/>
      <c r="AY84" s="263"/>
      <c r="AZ84" s="263"/>
      <c r="BA84" s="263"/>
      <c r="BB84" s="263"/>
      <c r="BC84" s="263"/>
      <c r="BD84" s="263"/>
      <c r="BE84" s="263"/>
      <c r="BF84" s="263"/>
      <c r="BG84" s="263"/>
      <c r="BH84" s="263"/>
      <c r="BI84" s="263"/>
      <c r="BJ84" s="263"/>
      <c r="BK84" s="263"/>
      <c r="BL84" s="263"/>
      <c r="BM84" s="263"/>
      <c r="BN84" s="263"/>
      <c r="BO84" s="263"/>
      <c r="BP84" s="263"/>
      <c r="BQ84" s="263"/>
      <c r="BR84" s="263"/>
      <c r="BS84" s="263"/>
      <c r="BT84" s="263"/>
      <c r="BU84" s="263"/>
      <c r="BV84" s="263"/>
      <c r="BW84" s="211"/>
      <c r="BX84" s="217"/>
      <c r="BY84" s="217"/>
      <c r="BZ84" s="217"/>
      <c r="CA84" s="217"/>
      <c r="CB84" s="217"/>
      <c r="CC84" s="217"/>
      <c r="CD84" s="217"/>
      <c r="CE84" s="217"/>
      <c r="CF84" s="217"/>
      <c r="CG84" s="217"/>
      <c r="CH84" s="217"/>
      <c r="CI84" s="217"/>
      <c r="CJ84" s="217"/>
      <c r="CK84" s="217"/>
      <c r="CL84" s="217"/>
      <c r="CM84" s="217"/>
      <c r="CN84" s="217"/>
      <c r="CO84" s="217"/>
      <c r="CP84" s="217"/>
      <c r="CQ84" s="217"/>
      <c r="CR84" s="217"/>
      <c r="CS84" s="217"/>
      <c r="CT84" s="217"/>
      <c r="CU84" s="217"/>
      <c r="CV84" s="217"/>
      <c r="CW84" s="217"/>
      <c r="CX84" s="217"/>
      <c r="CY84" s="217"/>
      <c r="CZ84" s="217"/>
      <c r="DA84" s="217"/>
      <c r="DB84" s="217"/>
      <c r="DC84" s="217"/>
      <c r="DD84" s="217"/>
      <c r="DE84" s="217"/>
      <c r="DF84" s="217"/>
      <c r="DG84" s="217"/>
      <c r="DH84" s="217"/>
      <c r="DI84" s="217"/>
      <c r="DJ84" s="217"/>
      <c r="DK84" s="217"/>
      <c r="DL84" s="217"/>
      <c r="DM84" s="217"/>
      <c r="DN84" s="217"/>
      <c r="DO84" s="217"/>
      <c r="DP84" s="217"/>
      <c r="DQ84" s="217"/>
      <c r="DR84" s="217"/>
      <c r="DS84" s="217"/>
      <c r="DT84" s="217"/>
      <c r="DU84" s="217"/>
      <c r="DV84" s="217"/>
      <c r="DW84" s="217"/>
      <c r="DY84" s="172"/>
      <c r="DZ84" s="172"/>
      <c r="EA84" s="172"/>
      <c r="EB84" s="172"/>
      <c r="EC84" s="172"/>
      <c r="ED84" s="172"/>
      <c r="EE84" s="172"/>
      <c r="EF84" s="172"/>
      <c r="EG84" s="172"/>
      <c r="EH84" s="172"/>
      <c r="EI84" s="172"/>
      <c r="EJ84" s="172"/>
      <c r="EK84" s="172"/>
      <c r="EL84" s="172"/>
      <c r="EM84" s="172"/>
      <c r="EN84" s="172"/>
      <c r="EO84" s="172"/>
      <c r="EP84" s="172"/>
      <c r="EQ84" s="172"/>
      <c r="ER84" s="172"/>
      <c r="ES84" s="172"/>
      <c r="ET84" s="172"/>
      <c r="EU84" s="172"/>
      <c r="EV84" s="172"/>
      <c r="EW84" s="172"/>
      <c r="EX84" s="172"/>
      <c r="EY84" s="172"/>
      <c r="EZ84" s="215"/>
      <c r="FA84" s="215"/>
      <c r="FB84" s="215"/>
      <c r="FC84" s="215"/>
      <c r="FD84" s="215"/>
      <c r="FE84" s="215"/>
      <c r="FF84" s="215"/>
      <c r="FG84" s="215"/>
      <c r="FH84" s="215"/>
      <c r="FI84" s="215"/>
      <c r="FJ84" s="215"/>
      <c r="FK84" s="215"/>
      <c r="FL84" s="216"/>
      <c r="FO84" s="65"/>
      <c r="FP84" s="65"/>
      <c r="FQ84" s="65"/>
      <c r="FR84" s="65"/>
      <c r="FS84" s="65"/>
      <c r="FT84" s="65"/>
      <c r="FU84" s="65"/>
      <c r="FV84" s="65"/>
      <c r="FW84" s="65"/>
      <c r="FX84" s="65"/>
      <c r="FY84" s="65"/>
      <c r="FZ84" s="65"/>
      <c r="GA84" s="65"/>
      <c r="GB84" s="65"/>
      <c r="GC84" s="65"/>
      <c r="GD84" s="65"/>
      <c r="GE84" s="65"/>
      <c r="GF84" s="65"/>
      <c r="GG84" s="65"/>
      <c r="GH84" s="65"/>
      <c r="GI84" s="65"/>
      <c r="GJ84" s="65"/>
      <c r="GK84" s="65"/>
      <c r="GN84" s="263"/>
      <c r="GO84" s="263"/>
      <c r="GP84" s="263"/>
      <c r="GQ84" s="263"/>
      <c r="GR84" s="263"/>
      <c r="GS84" s="263"/>
      <c r="GT84" s="263"/>
      <c r="GU84" s="263"/>
      <c r="GV84" s="263"/>
      <c r="GW84" s="263"/>
      <c r="GX84" s="263"/>
      <c r="GY84" s="263"/>
      <c r="GZ84" s="263"/>
    </row>
    <row r="85" spans="1:208" ht="6" customHeight="1">
      <c r="A85" s="65"/>
      <c r="C85" s="65"/>
      <c r="D85" s="65"/>
      <c r="E85" s="65"/>
      <c r="F85" s="65"/>
      <c r="G85" s="65"/>
      <c r="H85" s="65"/>
      <c r="I85" s="65"/>
      <c r="J85" s="65"/>
      <c r="K85" s="65"/>
      <c r="L85" s="65"/>
      <c r="M85" s="65"/>
      <c r="N85" s="65"/>
      <c r="O85" s="65"/>
      <c r="P85" s="65"/>
      <c r="Q85" s="65"/>
      <c r="R85" s="65"/>
      <c r="S85" s="65"/>
      <c r="T85" s="263"/>
      <c r="U85" s="263"/>
      <c r="V85" s="263"/>
      <c r="W85" s="263"/>
      <c r="X85" s="263"/>
      <c r="Y85" s="263"/>
      <c r="Z85" s="263"/>
      <c r="AA85" s="263"/>
      <c r="AB85" s="263"/>
      <c r="AC85" s="263"/>
      <c r="AD85" s="263"/>
      <c r="AE85" s="263"/>
      <c r="AF85" s="263"/>
      <c r="AG85" s="263"/>
      <c r="AH85" s="263"/>
      <c r="AI85" s="263"/>
      <c r="AJ85" s="263"/>
      <c r="AK85" s="263"/>
      <c r="AL85" s="263"/>
      <c r="AM85" s="263"/>
      <c r="AN85" s="263"/>
      <c r="AO85" s="263"/>
      <c r="AP85" s="263"/>
      <c r="AQ85" s="263"/>
      <c r="AR85" s="263"/>
      <c r="AS85" s="263"/>
      <c r="AT85" s="263"/>
      <c r="AU85" s="263"/>
      <c r="AV85" s="263"/>
      <c r="AW85" s="263"/>
      <c r="AX85" s="263"/>
      <c r="AY85" s="263"/>
      <c r="AZ85" s="263"/>
      <c r="BA85" s="263"/>
      <c r="BB85" s="263"/>
      <c r="BC85" s="263"/>
      <c r="BD85" s="263"/>
      <c r="BE85" s="263"/>
      <c r="BF85" s="263"/>
      <c r="BG85" s="263"/>
      <c r="BH85" s="263"/>
      <c r="BI85" s="263"/>
      <c r="BJ85" s="263"/>
      <c r="BK85" s="263"/>
      <c r="BL85" s="263"/>
      <c r="BM85" s="263"/>
      <c r="BN85" s="263"/>
      <c r="BO85" s="263"/>
      <c r="BP85" s="263"/>
      <c r="BQ85" s="263"/>
      <c r="BR85" s="263"/>
      <c r="BS85" s="263"/>
      <c r="BT85" s="263"/>
      <c r="BU85" s="263"/>
      <c r="BV85" s="263"/>
      <c r="BW85" s="211"/>
      <c r="BX85" s="217"/>
      <c r="BY85" s="217"/>
      <c r="BZ85" s="217"/>
      <c r="CA85" s="217"/>
      <c r="CB85" s="217"/>
      <c r="CC85" s="217"/>
      <c r="CD85" s="217"/>
      <c r="CE85" s="217"/>
      <c r="CF85" s="217"/>
      <c r="CG85" s="217"/>
      <c r="CH85" s="217"/>
      <c r="CI85" s="217"/>
      <c r="CJ85" s="217"/>
      <c r="CK85" s="217"/>
      <c r="CL85" s="217"/>
      <c r="CM85" s="217"/>
      <c r="CN85" s="217"/>
      <c r="CO85" s="217"/>
      <c r="CP85" s="217"/>
      <c r="CQ85" s="217"/>
      <c r="CR85" s="217"/>
      <c r="CS85" s="217"/>
      <c r="CT85" s="217"/>
      <c r="CU85" s="217"/>
      <c r="CV85" s="217"/>
      <c r="CW85" s="217"/>
      <c r="CX85" s="217"/>
      <c r="CY85" s="217"/>
      <c r="CZ85" s="217"/>
      <c r="DA85" s="217"/>
      <c r="DB85" s="217"/>
      <c r="DC85" s="217"/>
      <c r="DD85" s="217"/>
      <c r="DE85" s="217"/>
      <c r="DF85" s="217"/>
      <c r="DG85" s="217"/>
      <c r="DH85" s="217"/>
      <c r="DI85" s="217"/>
      <c r="DJ85" s="217"/>
      <c r="DK85" s="217"/>
      <c r="DL85" s="217"/>
      <c r="DM85" s="217"/>
      <c r="DN85" s="217"/>
      <c r="DO85" s="217"/>
      <c r="DP85" s="217"/>
      <c r="DQ85" s="217"/>
      <c r="DR85" s="217"/>
      <c r="DS85" s="217"/>
      <c r="DT85" s="217"/>
      <c r="DU85" s="217"/>
      <c r="DV85" s="217"/>
      <c r="DW85" s="217"/>
      <c r="DY85" s="885" t="s">
        <v>686</v>
      </c>
      <c r="DZ85" s="886"/>
      <c r="EA85" s="886"/>
      <c r="EB85" s="886"/>
      <c r="EC85" s="886"/>
      <c r="ED85" s="886"/>
      <c r="EE85" s="886"/>
      <c r="EF85" s="886"/>
      <c r="EG85" s="886"/>
      <c r="EH85" s="886"/>
      <c r="EI85" s="886"/>
      <c r="EJ85" s="886"/>
      <c r="EK85" s="886"/>
      <c r="EL85" s="886"/>
      <c r="EM85" s="886"/>
      <c r="EN85" s="886"/>
      <c r="EO85" s="886"/>
      <c r="EP85" s="886"/>
      <c r="EQ85" s="886"/>
      <c r="ER85" s="886"/>
      <c r="ES85" s="886"/>
      <c r="ET85" s="886"/>
      <c r="EU85" s="886"/>
      <c r="EV85" s="886"/>
      <c r="EW85" s="886"/>
      <c r="EX85" s="886"/>
      <c r="EY85" s="887"/>
      <c r="EZ85" s="909" t="e">
        <f>FB24+FB49+FB66+FB77</f>
        <v>#DIV/0!</v>
      </c>
      <c r="FA85" s="899"/>
      <c r="FB85" s="899"/>
      <c r="FC85" s="899"/>
      <c r="FD85" s="899"/>
      <c r="FE85" s="899"/>
      <c r="FF85" s="899"/>
      <c r="FG85" s="899"/>
      <c r="FH85" s="899"/>
      <c r="FI85" s="899"/>
      <c r="FJ85" s="899"/>
      <c r="FK85" s="899"/>
      <c r="FL85" s="910"/>
      <c r="FO85" s="65"/>
      <c r="FP85" s="65"/>
      <c r="FQ85" s="65"/>
      <c r="FR85" s="65"/>
      <c r="FS85" s="65"/>
      <c r="FT85" s="65"/>
      <c r="FU85" s="65"/>
      <c r="FV85" s="65"/>
      <c r="FW85" s="65"/>
      <c r="FX85" s="65"/>
      <c r="FY85" s="65"/>
      <c r="FZ85" s="65"/>
      <c r="GA85" s="65"/>
      <c r="GB85" s="65"/>
      <c r="GC85" s="65"/>
      <c r="GD85" s="65"/>
      <c r="GE85" s="65"/>
      <c r="GF85" s="65"/>
      <c r="GG85" s="65"/>
      <c r="GH85" s="65"/>
      <c r="GI85" s="65"/>
      <c r="GJ85" s="65"/>
      <c r="GK85" s="65"/>
      <c r="GN85" s="263"/>
      <c r="GO85" s="263"/>
      <c r="GP85" s="263"/>
      <c r="GQ85" s="263"/>
      <c r="GR85" s="263"/>
      <c r="GS85" s="263"/>
      <c r="GT85" s="263"/>
      <c r="GU85" s="263"/>
      <c r="GV85" s="263"/>
      <c r="GW85" s="263"/>
      <c r="GX85" s="263"/>
      <c r="GY85" s="263"/>
      <c r="GZ85" s="263"/>
    </row>
    <row r="86" spans="1:208" ht="6" customHeight="1">
      <c r="A86" s="65"/>
      <c r="C86" s="65"/>
      <c r="D86" s="65"/>
      <c r="E86" s="65"/>
      <c r="F86" s="65"/>
      <c r="G86" s="65"/>
      <c r="H86" s="65"/>
      <c r="I86" s="65"/>
      <c r="J86" s="65"/>
      <c r="K86" s="65"/>
      <c r="L86" s="65"/>
      <c r="M86" s="65"/>
      <c r="N86" s="65"/>
      <c r="O86" s="65"/>
      <c r="P86" s="65"/>
      <c r="Q86" s="65"/>
      <c r="R86" s="65"/>
      <c r="S86" s="65"/>
      <c r="T86" s="263"/>
      <c r="U86" s="263"/>
      <c r="V86" s="263"/>
      <c r="W86" s="263"/>
      <c r="X86" s="263"/>
      <c r="Y86" s="263"/>
      <c r="Z86" s="263"/>
      <c r="AA86" s="263"/>
      <c r="AB86" s="263"/>
      <c r="AC86" s="263"/>
      <c r="AD86" s="263"/>
      <c r="AE86" s="263"/>
      <c r="AF86" s="263"/>
      <c r="AG86" s="263"/>
      <c r="AH86" s="263"/>
      <c r="AI86" s="263"/>
      <c r="AJ86" s="263"/>
      <c r="AK86" s="263"/>
      <c r="AL86" s="263"/>
      <c r="AM86" s="263"/>
      <c r="AN86" s="263"/>
      <c r="AO86" s="263"/>
      <c r="AP86" s="263"/>
      <c r="AQ86" s="263"/>
      <c r="AR86" s="263"/>
      <c r="AS86" s="263"/>
      <c r="AT86" s="263"/>
      <c r="AU86" s="263"/>
      <c r="AV86" s="263"/>
      <c r="AW86" s="263"/>
      <c r="AX86" s="263"/>
      <c r="AY86" s="263"/>
      <c r="AZ86" s="263"/>
      <c r="BA86" s="263"/>
      <c r="BB86" s="263"/>
      <c r="BC86" s="263"/>
      <c r="BD86" s="263"/>
      <c r="BE86" s="263"/>
      <c r="BF86" s="263"/>
      <c r="BG86" s="263"/>
      <c r="BH86" s="263"/>
      <c r="BI86" s="263"/>
      <c r="BJ86" s="263"/>
      <c r="BK86" s="263"/>
      <c r="BL86" s="263"/>
      <c r="BM86" s="263"/>
      <c r="BN86" s="263"/>
      <c r="BO86" s="263"/>
      <c r="BP86" s="263"/>
      <c r="BQ86" s="263"/>
      <c r="BR86" s="263"/>
      <c r="BS86" s="263"/>
      <c r="BT86" s="263"/>
      <c r="BU86" s="263"/>
      <c r="BV86" s="263"/>
      <c r="BW86" s="211"/>
      <c r="BX86" s="217"/>
      <c r="BY86" s="217"/>
      <c r="BZ86" s="217"/>
      <c r="CA86" s="217"/>
      <c r="CB86" s="217"/>
      <c r="CC86" s="217"/>
      <c r="CD86" s="217"/>
      <c r="CE86" s="217"/>
      <c r="CF86" s="217"/>
      <c r="CG86" s="217"/>
      <c r="CH86" s="217"/>
      <c r="CI86" s="217"/>
      <c r="CJ86" s="217"/>
      <c r="CK86" s="217"/>
      <c r="CL86" s="217"/>
      <c r="CM86" s="217"/>
      <c r="CN86" s="217"/>
      <c r="CO86" s="217"/>
      <c r="CP86" s="217"/>
      <c r="CQ86" s="217"/>
      <c r="CR86" s="217"/>
      <c r="CS86" s="217"/>
      <c r="CT86" s="217"/>
      <c r="CU86" s="217"/>
      <c r="CV86" s="217"/>
      <c r="CW86" s="217"/>
      <c r="CX86" s="217"/>
      <c r="CY86" s="217"/>
      <c r="CZ86" s="217"/>
      <c r="DA86" s="217"/>
      <c r="DB86" s="217"/>
      <c r="DC86" s="217"/>
      <c r="DD86" s="217"/>
      <c r="DE86" s="217"/>
      <c r="DF86" s="217"/>
      <c r="DG86" s="217"/>
      <c r="DH86" s="217"/>
      <c r="DI86" s="217"/>
      <c r="DJ86" s="217"/>
      <c r="DK86" s="217"/>
      <c r="DL86" s="217"/>
      <c r="DM86" s="217"/>
      <c r="DN86" s="217"/>
      <c r="DO86" s="217"/>
      <c r="DP86" s="217"/>
      <c r="DQ86" s="217"/>
      <c r="DR86" s="217"/>
      <c r="DS86" s="217"/>
      <c r="DT86" s="217"/>
      <c r="DU86" s="217"/>
      <c r="DV86" s="217"/>
      <c r="DW86" s="217"/>
      <c r="DY86" s="888"/>
      <c r="DZ86" s="889"/>
      <c r="EA86" s="889"/>
      <c r="EB86" s="889"/>
      <c r="EC86" s="889"/>
      <c r="ED86" s="889"/>
      <c r="EE86" s="889"/>
      <c r="EF86" s="889"/>
      <c r="EG86" s="889"/>
      <c r="EH86" s="889"/>
      <c r="EI86" s="889"/>
      <c r="EJ86" s="889"/>
      <c r="EK86" s="889"/>
      <c r="EL86" s="889"/>
      <c r="EM86" s="889"/>
      <c r="EN86" s="889"/>
      <c r="EO86" s="889"/>
      <c r="EP86" s="889"/>
      <c r="EQ86" s="889"/>
      <c r="ER86" s="889"/>
      <c r="ES86" s="889"/>
      <c r="ET86" s="889"/>
      <c r="EU86" s="889"/>
      <c r="EV86" s="889"/>
      <c r="EW86" s="889"/>
      <c r="EX86" s="889"/>
      <c r="EY86" s="890"/>
      <c r="EZ86" s="911"/>
      <c r="FA86" s="844"/>
      <c r="FB86" s="844"/>
      <c r="FC86" s="844"/>
      <c r="FD86" s="844"/>
      <c r="FE86" s="844"/>
      <c r="FF86" s="844"/>
      <c r="FG86" s="844"/>
      <c r="FH86" s="844"/>
      <c r="FI86" s="844"/>
      <c r="FJ86" s="844"/>
      <c r="FK86" s="844"/>
      <c r="FL86" s="912"/>
      <c r="FO86" s="65"/>
      <c r="FP86" s="65"/>
      <c r="FQ86" s="65"/>
      <c r="FR86" s="65"/>
      <c r="FS86" s="65"/>
      <c r="FT86" s="65"/>
      <c r="FU86" s="65"/>
      <c r="FV86" s="65"/>
      <c r="FW86" s="65"/>
      <c r="FX86" s="65"/>
      <c r="FY86" s="65"/>
      <c r="FZ86" s="65"/>
      <c r="GA86" s="65"/>
      <c r="GB86" s="65"/>
      <c r="GC86" s="65"/>
      <c r="GD86" s="65"/>
      <c r="GE86" s="65"/>
      <c r="GF86" s="65"/>
      <c r="GG86" s="65"/>
      <c r="GH86" s="65"/>
      <c r="GI86" s="65"/>
      <c r="GJ86" s="65"/>
      <c r="GK86" s="65"/>
      <c r="GN86" s="263"/>
      <c r="GO86" s="263"/>
      <c r="GP86" s="263"/>
      <c r="GQ86" s="263"/>
      <c r="GR86" s="263"/>
      <c r="GS86" s="263"/>
      <c r="GT86" s="263"/>
      <c r="GU86" s="263"/>
      <c r="GV86" s="263"/>
      <c r="GW86" s="263"/>
      <c r="GX86" s="263"/>
      <c r="GY86" s="263"/>
      <c r="GZ86" s="263"/>
    </row>
    <row r="87" spans="1:208" ht="6" customHeight="1">
      <c r="A87" s="65"/>
      <c r="C87" s="65"/>
      <c r="D87" s="65"/>
      <c r="E87" s="65"/>
      <c r="F87" s="65"/>
      <c r="G87" s="65"/>
      <c r="H87" s="65"/>
      <c r="I87" s="65"/>
      <c r="J87" s="65"/>
      <c r="K87" s="65"/>
      <c r="L87" s="65"/>
      <c r="M87" s="65"/>
      <c r="N87" s="65"/>
      <c r="O87" s="65"/>
      <c r="P87" s="65"/>
      <c r="Q87" s="65"/>
      <c r="R87" s="65"/>
      <c r="S87" s="65"/>
      <c r="T87" s="263"/>
      <c r="U87" s="263"/>
      <c r="V87" s="263"/>
      <c r="W87" s="263"/>
      <c r="X87" s="263"/>
      <c r="Y87" s="263"/>
      <c r="Z87" s="263"/>
      <c r="AA87" s="263"/>
      <c r="AB87" s="263"/>
      <c r="AC87" s="263"/>
      <c r="AD87" s="263"/>
      <c r="AE87" s="263"/>
      <c r="AF87" s="263"/>
      <c r="AG87" s="263"/>
      <c r="AH87" s="263"/>
      <c r="AI87" s="263"/>
      <c r="AJ87" s="263"/>
      <c r="AK87" s="263"/>
      <c r="AL87" s="263"/>
      <c r="AM87" s="263"/>
      <c r="AN87" s="263"/>
      <c r="AO87" s="263"/>
      <c r="AP87" s="263"/>
      <c r="AQ87" s="263"/>
      <c r="AR87" s="263"/>
      <c r="AS87" s="263"/>
      <c r="AT87" s="263"/>
      <c r="AU87" s="263"/>
      <c r="AV87" s="263"/>
      <c r="AW87" s="263"/>
      <c r="AX87" s="263"/>
      <c r="AY87" s="263"/>
      <c r="AZ87" s="263"/>
      <c r="BA87" s="263"/>
      <c r="BB87" s="263"/>
      <c r="BC87" s="263"/>
      <c r="BD87" s="263"/>
      <c r="BE87" s="263"/>
      <c r="BF87" s="263"/>
      <c r="BG87" s="263"/>
      <c r="BH87" s="263"/>
      <c r="BI87" s="263"/>
      <c r="BJ87" s="263"/>
      <c r="BK87" s="263"/>
      <c r="BL87" s="263"/>
      <c r="BM87" s="263"/>
      <c r="BN87" s="263"/>
      <c r="BO87" s="263"/>
      <c r="BP87" s="263"/>
      <c r="BQ87" s="263"/>
      <c r="BR87" s="263"/>
      <c r="BS87" s="263"/>
      <c r="BT87" s="263"/>
      <c r="BU87" s="263"/>
      <c r="BV87" s="263"/>
      <c r="BW87" s="211"/>
      <c r="BX87" s="217"/>
      <c r="BY87" s="217"/>
      <c r="BZ87" s="217"/>
      <c r="CA87" s="217"/>
      <c r="CB87" s="217"/>
      <c r="CC87" s="217"/>
      <c r="CD87" s="217"/>
      <c r="CE87" s="217"/>
      <c r="CF87" s="217"/>
      <c r="CG87" s="217"/>
      <c r="CH87" s="217"/>
      <c r="CI87" s="217"/>
      <c r="CJ87" s="217"/>
      <c r="CK87" s="217"/>
      <c r="CL87" s="217"/>
      <c r="CM87" s="217"/>
      <c r="CN87" s="217"/>
      <c r="CO87" s="217"/>
      <c r="CP87" s="217"/>
      <c r="CQ87" s="217"/>
      <c r="CR87" s="217"/>
      <c r="CS87" s="217"/>
      <c r="CT87" s="217"/>
      <c r="CU87" s="217"/>
      <c r="CV87" s="217"/>
      <c r="CW87" s="217"/>
      <c r="CX87" s="217"/>
      <c r="CY87" s="217"/>
      <c r="CZ87" s="217"/>
      <c r="DA87" s="217"/>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Y87" s="864" t="s">
        <v>687</v>
      </c>
      <c r="DZ87" s="864"/>
      <c r="EA87" s="864"/>
      <c r="EB87" s="864"/>
      <c r="EC87" s="864"/>
      <c r="ED87" s="864"/>
      <c r="EE87" s="864"/>
      <c r="EF87" s="864"/>
      <c r="EG87" s="864"/>
      <c r="EH87" s="864"/>
      <c r="EI87" s="864"/>
      <c r="EJ87" s="864"/>
      <c r="EK87" s="864"/>
      <c r="EL87" s="864"/>
      <c r="EM87" s="864"/>
      <c r="EN87" s="864"/>
      <c r="EO87" s="864"/>
      <c r="EP87" s="864"/>
      <c r="EQ87" s="864"/>
      <c r="ER87" s="864"/>
      <c r="ES87" s="864"/>
      <c r="ET87" s="864"/>
      <c r="EU87" s="864"/>
      <c r="EV87" s="864"/>
      <c r="EW87" s="864"/>
      <c r="EX87" s="864"/>
      <c r="EY87" s="864"/>
      <c r="EZ87" s="216"/>
      <c r="FA87" s="216"/>
      <c r="FB87" s="216"/>
      <c r="FC87" s="216"/>
      <c r="FD87" s="216"/>
      <c r="FE87" s="216"/>
      <c r="FF87" s="216"/>
      <c r="FG87" s="216"/>
      <c r="FH87" s="216"/>
      <c r="FI87" s="216"/>
      <c r="FJ87" s="216"/>
      <c r="FK87" s="216"/>
      <c r="FL87" s="216"/>
      <c r="FO87" s="65"/>
      <c r="FP87" s="65"/>
      <c r="FQ87" s="65"/>
      <c r="FR87" s="65"/>
      <c r="FS87" s="65"/>
      <c r="FT87" s="65"/>
      <c r="FU87" s="65"/>
      <c r="FV87" s="65"/>
      <c r="FW87" s="65"/>
      <c r="FX87" s="65"/>
      <c r="FY87" s="65"/>
      <c r="FZ87" s="65"/>
      <c r="GA87" s="65"/>
      <c r="GB87" s="65"/>
      <c r="GC87" s="65"/>
      <c r="GD87" s="65"/>
      <c r="GE87" s="65"/>
      <c r="GF87" s="65"/>
      <c r="GG87" s="65"/>
      <c r="GH87" s="65"/>
      <c r="GI87" s="65"/>
      <c r="GJ87" s="65"/>
      <c r="GK87" s="65"/>
      <c r="GN87" s="263"/>
      <c r="GO87" s="263"/>
      <c r="GP87" s="263"/>
      <c r="GQ87" s="263"/>
      <c r="GR87" s="263"/>
      <c r="GS87" s="263"/>
      <c r="GT87" s="263"/>
      <c r="GU87" s="263"/>
      <c r="GV87" s="263"/>
      <c r="GW87" s="263"/>
      <c r="GX87" s="263"/>
      <c r="GY87" s="263"/>
      <c r="GZ87" s="263"/>
    </row>
    <row r="88" spans="1:208" ht="6" customHeight="1">
      <c r="A88" s="65"/>
      <c r="C88" s="65"/>
      <c r="D88" s="65"/>
      <c r="E88" s="65"/>
      <c r="F88" s="65"/>
      <c r="G88" s="65"/>
      <c r="H88" s="65"/>
      <c r="I88" s="65"/>
      <c r="J88" s="65"/>
      <c r="K88" s="65"/>
      <c r="L88" s="65"/>
      <c r="M88" s="65"/>
      <c r="N88" s="65"/>
      <c r="O88" s="65"/>
      <c r="P88" s="65"/>
      <c r="Q88" s="65"/>
      <c r="R88" s="65"/>
      <c r="S88" s="65"/>
      <c r="T88" s="263"/>
      <c r="U88" s="263"/>
      <c r="V88" s="263"/>
      <c r="W88" s="263"/>
      <c r="X88" s="263"/>
      <c r="Y88" s="263"/>
      <c r="Z88" s="263"/>
      <c r="AA88" s="263"/>
      <c r="AB88" s="263"/>
      <c r="AC88" s="263"/>
      <c r="AD88" s="263"/>
      <c r="AE88" s="263"/>
      <c r="AF88" s="263"/>
      <c r="AG88" s="263"/>
      <c r="AH88" s="263"/>
      <c r="AI88" s="263"/>
      <c r="AJ88" s="263"/>
      <c r="AK88" s="263"/>
      <c r="AL88" s="263"/>
      <c r="AM88" s="263"/>
      <c r="AN88" s="263"/>
      <c r="AO88" s="263"/>
      <c r="AP88" s="263"/>
      <c r="AQ88" s="263"/>
      <c r="AR88" s="263"/>
      <c r="AS88" s="263"/>
      <c r="AT88" s="263"/>
      <c r="AU88" s="263"/>
      <c r="AV88" s="263"/>
      <c r="AW88" s="263"/>
      <c r="AX88" s="263"/>
      <c r="AY88" s="263"/>
      <c r="AZ88" s="263"/>
      <c r="BA88" s="263"/>
      <c r="BB88" s="263"/>
      <c r="BC88" s="263"/>
      <c r="BD88" s="263"/>
      <c r="BE88" s="263"/>
      <c r="BF88" s="263"/>
      <c r="BG88" s="263"/>
      <c r="BH88" s="263"/>
      <c r="BI88" s="263"/>
      <c r="BJ88" s="263"/>
      <c r="BK88" s="263"/>
      <c r="BL88" s="263"/>
      <c r="BM88" s="263"/>
      <c r="BN88" s="263"/>
      <c r="BO88" s="263"/>
      <c r="BP88" s="263"/>
      <c r="BQ88" s="263"/>
      <c r="BR88" s="263"/>
      <c r="BS88" s="263"/>
      <c r="BT88" s="263"/>
      <c r="BU88" s="263"/>
      <c r="BV88" s="263"/>
      <c r="BW88" s="211"/>
      <c r="BX88" s="217"/>
      <c r="BY88" s="217"/>
      <c r="BZ88" s="217"/>
      <c r="CA88" s="217"/>
      <c r="CB88" s="217"/>
      <c r="CC88" s="217"/>
      <c r="CD88" s="217"/>
      <c r="CE88" s="217"/>
      <c r="CF88" s="217"/>
      <c r="CG88" s="217"/>
      <c r="CH88" s="217"/>
      <c r="CI88" s="217"/>
      <c r="CJ88" s="217"/>
      <c r="CK88" s="217"/>
      <c r="CL88" s="217"/>
      <c r="CM88" s="217"/>
      <c r="CN88" s="217"/>
      <c r="CO88" s="217"/>
      <c r="CP88" s="217"/>
      <c r="CQ88" s="217"/>
      <c r="CR88" s="217"/>
      <c r="CS88" s="217"/>
      <c r="CT88" s="217"/>
      <c r="CU88" s="217"/>
      <c r="CV88" s="217"/>
      <c r="CW88" s="217"/>
      <c r="CX88" s="217"/>
      <c r="CY88" s="217"/>
      <c r="CZ88" s="217"/>
      <c r="DA88" s="217"/>
      <c r="DB88" s="217"/>
      <c r="DC88" s="217"/>
      <c r="DD88" s="217"/>
      <c r="DE88" s="217"/>
      <c r="DF88" s="217"/>
      <c r="DG88" s="217"/>
      <c r="DH88" s="217"/>
      <c r="DI88" s="217"/>
      <c r="DJ88" s="217"/>
      <c r="DK88" s="217"/>
      <c r="DL88" s="217"/>
      <c r="DM88" s="217"/>
      <c r="DN88" s="217"/>
      <c r="DO88" s="217"/>
      <c r="DP88" s="217"/>
      <c r="DQ88" s="217"/>
      <c r="DR88" s="217"/>
      <c r="DS88" s="217"/>
      <c r="DT88" s="217"/>
      <c r="DU88" s="217"/>
      <c r="DV88" s="217"/>
      <c r="DW88" s="217"/>
      <c r="DY88" s="891"/>
      <c r="DZ88" s="891"/>
      <c r="EA88" s="891"/>
      <c r="EB88" s="891"/>
      <c r="EC88" s="891"/>
      <c r="ED88" s="891"/>
      <c r="EE88" s="891"/>
      <c r="EF88" s="891"/>
      <c r="EG88" s="891"/>
      <c r="EH88" s="891"/>
      <c r="EI88" s="891"/>
      <c r="EJ88" s="891"/>
      <c r="EK88" s="891"/>
      <c r="EL88" s="891"/>
      <c r="EM88" s="891"/>
      <c r="EN88" s="891"/>
      <c r="EO88" s="891"/>
      <c r="EP88" s="891"/>
      <c r="EQ88" s="891"/>
      <c r="ER88" s="891"/>
      <c r="ES88" s="891"/>
      <c r="ET88" s="891"/>
      <c r="EU88" s="891"/>
      <c r="EV88" s="891"/>
      <c r="EW88" s="891"/>
      <c r="EX88" s="891"/>
      <c r="EY88" s="891"/>
      <c r="EZ88" s="216"/>
      <c r="FA88" s="216"/>
      <c r="FB88" s="216"/>
      <c r="FC88" s="216"/>
      <c r="FD88" s="216"/>
      <c r="FE88" s="216"/>
      <c r="FF88" s="216"/>
      <c r="FG88" s="216"/>
      <c r="FH88" s="216"/>
      <c r="FI88" s="216"/>
      <c r="FJ88" s="216"/>
      <c r="FK88" s="216"/>
      <c r="FL88" s="216"/>
      <c r="FO88" s="65"/>
      <c r="FP88" s="65"/>
      <c r="FQ88" s="65"/>
      <c r="FR88" s="65"/>
      <c r="FS88" s="65"/>
      <c r="FT88" s="65"/>
      <c r="FU88" s="65"/>
      <c r="FV88" s="65"/>
      <c r="FW88" s="65"/>
      <c r="FX88" s="65"/>
      <c r="FY88" s="65"/>
      <c r="FZ88" s="65"/>
      <c r="GA88" s="65"/>
      <c r="GB88" s="65"/>
      <c r="GC88" s="65"/>
      <c r="GD88" s="65"/>
      <c r="GE88" s="65"/>
      <c r="GF88" s="65"/>
      <c r="GG88" s="65"/>
      <c r="GH88" s="65"/>
      <c r="GI88" s="65"/>
      <c r="GJ88" s="65"/>
      <c r="GK88" s="65"/>
      <c r="GN88" s="263"/>
      <c r="GO88" s="263"/>
      <c r="GP88" s="263"/>
      <c r="GQ88" s="263"/>
      <c r="GR88" s="263"/>
      <c r="GS88" s="263"/>
      <c r="GT88" s="263"/>
      <c r="GU88" s="263"/>
      <c r="GV88" s="263"/>
      <c r="GW88" s="263"/>
      <c r="GX88" s="263"/>
      <c r="GY88" s="263"/>
      <c r="GZ88" s="263"/>
    </row>
    <row r="89" spans="1:208" ht="6" customHeight="1">
      <c r="A89" s="65"/>
      <c r="C89" s="65"/>
      <c r="D89" s="65"/>
      <c r="E89" s="65"/>
      <c r="F89" s="65"/>
      <c r="G89" s="65"/>
      <c r="H89" s="65"/>
      <c r="I89" s="65"/>
      <c r="J89" s="65"/>
      <c r="K89" s="65"/>
      <c r="L89" s="65"/>
      <c r="M89" s="65"/>
      <c r="N89" s="65"/>
      <c r="O89" s="65"/>
      <c r="P89" s="65"/>
      <c r="Q89" s="65"/>
      <c r="R89" s="65"/>
      <c r="S89" s="65"/>
      <c r="T89" s="263"/>
      <c r="U89" s="263"/>
      <c r="V89" s="263"/>
      <c r="W89" s="263"/>
      <c r="X89" s="263"/>
      <c r="Y89" s="263"/>
      <c r="Z89" s="263"/>
      <c r="AA89" s="263"/>
      <c r="AB89" s="263"/>
      <c r="AC89" s="263"/>
      <c r="AD89" s="263"/>
      <c r="AE89" s="263"/>
      <c r="AF89" s="263"/>
      <c r="AG89" s="263"/>
      <c r="AH89" s="263"/>
      <c r="AI89" s="263"/>
      <c r="AJ89" s="263"/>
      <c r="AK89" s="263"/>
      <c r="AL89" s="263"/>
      <c r="AM89" s="263"/>
      <c r="AN89" s="263"/>
      <c r="AO89" s="263"/>
      <c r="AP89" s="263"/>
      <c r="AQ89" s="263"/>
      <c r="AR89" s="263"/>
      <c r="AS89" s="263"/>
      <c r="AT89" s="263"/>
      <c r="AU89" s="263"/>
      <c r="AV89" s="263"/>
      <c r="AW89" s="263"/>
      <c r="AX89" s="263"/>
      <c r="AY89" s="263"/>
      <c r="AZ89" s="263"/>
      <c r="BA89" s="263"/>
      <c r="BB89" s="263"/>
      <c r="BC89" s="263"/>
      <c r="BD89" s="263"/>
      <c r="BE89" s="263"/>
      <c r="BF89" s="263"/>
      <c r="BG89" s="263"/>
      <c r="BH89" s="263"/>
      <c r="BI89" s="263"/>
      <c r="BJ89" s="263"/>
      <c r="BK89" s="263"/>
      <c r="BL89" s="263"/>
      <c r="BM89" s="263"/>
      <c r="BN89" s="263"/>
      <c r="BO89" s="263"/>
      <c r="BP89" s="263"/>
      <c r="BQ89" s="263"/>
      <c r="BR89" s="263"/>
      <c r="BS89" s="263"/>
      <c r="BT89" s="263"/>
      <c r="BU89" s="263"/>
      <c r="BV89" s="263"/>
      <c r="BW89" s="211"/>
      <c r="BX89" s="217"/>
      <c r="BY89" s="217"/>
      <c r="BZ89" s="217"/>
      <c r="CA89" s="217"/>
      <c r="CB89" s="217"/>
      <c r="CC89" s="217"/>
      <c r="CD89" s="217"/>
      <c r="CE89" s="217"/>
      <c r="CF89" s="217"/>
      <c r="CG89" s="217"/>
      <c r="CH89" s="217"/>
      <c r="CI89" s="217"/>
      <c r="CJ89" s="217"/>
      <c r="CK89" s="217"/>
      <c r="CL89" s="217"/>
      <c r="CM89" s="217"/>
      <c r="CN89" s="217"/>
      <c r="CO89" s="217"/>
      <c r="CP89" s="217"/>
      <c r="CQ89" s="217"/>
      <c r="CR89" s="217"/>
      <c r="CS89" s="217"/>
      <c r="CT89" s="217"/>
      <c r="CU89" s="217"/>
      <c r="CV89" s="217"/>
      <c r="CW89" s="217"/>
      <c r="CX89" s="217"/>
      <c r="CY89" s="217"/>
      <c r="CZ89" s="217"/>
      <c r="DA89" s="217"/>
      <c r="DB89" s="217"/>
      <c r="DC89" s="217"/>
      <c r="DD89" s="217"/>
      <c r="DE89" s="217"/>
      <c r="DF89" s="217"/>
      <c r="DG89" s="217"/>
      <c r="DH89" s="217"/>
      <c r="DI89" s="217"/>
      <c r="DJ89" s="217"/>
      <c r="DK89" s="217"/>
      <c r="DL89" s="217"/>
      <c r="DM89" s="217"/>
      <c r="DN89" s="217"/>
      <c r="DO89" s="217"/>
      <c r="DP89" s="217"/>
      <c r="DQ89" s="217"/>
      <c r="DR89" s="217"/>
      <c r="DS89" s="217"/>
      <c r="DT89" s="217"/>
      <c r="DU89" s="217"/>
      <c r="DV89" s="217"/>
      <c r="DW89" s="217"/>
      <c r="DY89" s="169"/>
      <c r="DZ89" s="169"/>
      <c r="EA89" s="169"/>
      <c r="EB89" s="169"/>
      <c r="EC89" s="169"/>
      <c r="ED89" s="169"/>
      <c r="EE89" s="169"/>
      <c r="EF89" s="169"/>
      <c r="EG89" s="169"/>
      <c r="EH89" s="169"/>
      <c r="EI89" s="169"/>
      <c r="EJ89" s="169"/>
      <c r="EK89" s="169"/>
      <c r="EL89" s="169"/>
      <c r="EM89" s="169"/>
      <c r="EN89" s="169"/>
      <c r="EO89" s="169"/>
      <c r="EP89" s="169"/>
      <c r="EQ89" s="169"/>
      <c r="ER89" s="169"/>
      <c r="ES89" s="169"/>
      <c r="ET89" s="169"/>
      <c r="EU89" s="169"/>
      <c r="EV89" s="169"/>
      <c r="EW89" s="169"/>
      <c r="EX89" s="169"/>
      <c r="EY89" s="169"/>
      <c r="EZ89" s="216"/>
      <c r="FA89" s="216"/>
      <c r="FB89" s="216"/>
      <c r="FC89" s="216"/>
      <c r="FD89" s="216"/>
      <c r="FE89" s="216"/>
      <c r="FF89" s="216"/>
      <c r="FG89" s="216"/>
      <c r="FH89" s="216"/>
      <c r="FI89" s="216"/>
      <c r="FJ89" s="216"/>
      <c r="FK89" s="216"/>
      <c r="FL89" s="216"/>
      <c r="FO89" s="65"/>
      <c r="FP89" s="65"/>
      <c r="FQ89" s="65"/>
      <c r="FR89" s="65"/>
      <c r="FS89" s="65"/>
      <c r="FT89" s="65"/>
      <c r="FU89" s="65"/>
      <c r="FV89" s="65"/>
      <c r="FW89" s="65"/>
      <c r="FX89" s="65"/>
      <c r="FY89" s="65"/>
      <c r="FZ89" s="65"/>
      <c r="GA89" s="65"/>
      <c r="GB89" s="65"/>
      <c r="GC89" s="65"/>
      <c r="GD89" s="65"/>
      <c r="GE89" s="65"/>
      <c r="GF89" s="65"/>
      <c r="GG89" s="65"/>
      <c r="GH89" s="65"/>
      <c r="GI89" s="65"/>
      <c r="GJ89" s="65"/>
      <c r="GK89" s="65"/>
      <c r="GN89" s="263"/>
      <c r="GO89" s="263"/>
      <c r="GP89" s="263"/>
      <c r="GQ89" s="263"/>
      <c r="GR89" s="263"/>
      <c r="GS89" s="263"/>
      <c r="GT89" s="263"/>
      <c r="GU89" s="263"/>
      <c r="GV89" s="263"/>
      <c r="GW89" s="263"/>
      <c r="GX89" s="263"/>
      <c r="GY89" s="263"/>
      <c r="GZ89" s="263"/>
    </row>
    <row r="90" spans="1:208" ht="6" customHeight="1">
      <c r="A90" s="65"/>
      <c r="C90" s="65"/>
      <c r="D90" s="65"/>
      <c r="E90" s="65"/>
      <c r="F90" s="65"/>
      <c r="G90" s="65"/>
      <c r="H90" s="65"/>
      <c r="I90" s="65"/>
      <c r="J90" s="65"/>
      <c r="K90" s="65"/>
      <c r="L90" s="65"/>
      <c r="M90" s="65"/>
      <c r="N90" s="65"/>
      <c r="O90" s="65"/>
      <c r="P90" s="65"/>
      <c r="Q90" s="65"/>
      <c r="R90" s="65"/>
      <c r="S90" s="65"/>
      <c r="T90" s="263"/>
      <c r="U90" s="263"/>
      <c r="V90" s="263"/>
      <c r="W90" s="263"/>
      <c r="X90" s="263"/>
      <c r="Y90" s="263"/>
      <c r="Z90" s="263"/>
      <c r="AA90" s="263"/>
      <c r="AB90" s="263"/>
      <c r="AC90" s="263"/>
      <c r="AD90" s="263"/>
      <c r="AE90" s="263"/>
      <c r="AF90" s="263"/>
      <c r="AG90" s="263"/>
      <c r="AH90" s="263"/>
      <c r="AI90" s="263"/>
      <c r="AJ90" s="263"/>
      <c r="AK90" s="263"/>
      <c r="AL90" s="263"/>
      <c r="AM90" s="263"/>
      <c r="AN90" s="263"/>
      <c r="AO90" s="263"/>
      <c r="AP90" s="263"/>
      <c r="AQ90" s="263"/>
      <c r="AR90" s="263"/>
      <c r="AS90" s="263"/>
      <c r="AT90" s="263"/>
      <c r="AU90" s="263"/>
      <c r="AV90" s="263"/>
      <c r="AW90" s="263"/>
      <c r="AX90" s="263"/>
      <c r="AY90" s="263"/>
      <c r="AZ90" s="263"/>
      <c r="BA90" s="263"/>
      <c r="BB90" s="263"/>
      <c r="BC90" s="263"/>
      <c r="BD90" s="263"/>
      <c r="BE90" s="263"/>
      <c r="BF90" s="263"/>
      <c r="BG90" s="263"/>
      <c r="BH90" s="263"/>
      <c r="BI90" s="263"/>
      <c r="BJ90" s="263"/>
      <c r="BK90" s="263"/>
      <c r="BL90" s="263"/>
      <c r="BM90" s="263"/>
      <c r="BN90" s="263"/>
      <c r="BO90" s="263"/>
      <c r="BP90" s="263"/>
      <c r="BQ90" s="263"/>
      <c r="BR90" s="263"/>
      <c r="BS90" s="263"/>
      <c r="BT90" s="263"/>
      <c r="BU90" s="263"/>
      <c r="BV90" s="263"/>
      <c r="BW90" s="211"/>
      <c r="BX90" s="217"/>
      <c r="BY90" s="217"/>
      <c r="BZ90" s="217"/>
      <c r="CA90" s="217"/>
      <c r="CB90" s="217"/>
      <c r="CC90" s="217"/>
      <c r="CD90" s="217"/>
      <c r="CE90" s="217"/>
      <c r="CF90" s="217"/>
      <c r="CG90" s="217"/>
      <c r="CH90" s="217"/>
      <c r="CI90" s="217"/>
      <c r="CJ90" s="217"/>
      <c r="CK90" s="217"/>
      <c r="CL90" s="217"/>
      <c r="CM90" s="217"/>
      <c r="CN90" s="217"/>
      <c r="CO90" s="217"/>
      <c r="CP90" s="217"/>
      <c r="CQ90" s="217"/>
      <c r="CR90" s="217"/>
      <c r="CS90" s="217"/>
      <c r="CT90" s="217"/>
      <c r="CU90" s="217"/>
      <c r="CV90" s="217"/>
      <c r="CW90" s="217"/>
      <c r="CX90" s="217"/>
      <c r="CY90" s="217"/>
      <c r="CZ90" s="217"/>
      <c r="DA90" s="217"/>
      <c r="DB90" s="217"/>
      <c r="DC90" s="217"/>
      <c r="DD90" s="217"/>
      <c r="DE90" s="217"/>
      <c r="DF90" s="217"/>
      <c r="DG90" s="217"/>
      <c r="DH90" s="217"/>
      <c r="DI90" s="217"/>
      <c r="DJ90" s="217"/>
      <c r="DK90" s="217"/>
      <c r="DL90" s="217"/>
      <c r="DM90" s="217"/>
      <c r="DN90" s="217"/>
      <c r="DO90" s="217"/>
      <c r="DP90" s="217"/>
      <c r="DQ90" s="217"/>
      <c r="DR90" s="217"/>
      <c r="DS90" s="217"/>
      <c r="DT90" s="217"/>
      <c r="DU90" s="217"/>
      <c r="DV90" s="217"/>
      <c r="DW90" s="217"/>
      <c r="DY90" s="885" t="s">
        <v>688</v>
      </c>
      <c r="DZ90" s="886"/>
      <c r="EA90" s="886"/>
      <c r="EB90" s="886"/>
      <c r="EC90" s="886"/>
      <c r="ED90" s="886"/>
      <c r="EE90" s="886"/>
      <c r="EF90" s="886"/>
      <c r="EG90" s="886"/>
      <c r="EH90" s="886"/>
      <c r="EI90" s="886"/>
      <c r="EJ90" s="886"/>
      <c r="EK90" s="886"/>
      <c r="EL90" s="886"/>
      <c r="EM90" s="886"/>
      <c r="EN90" s="886"/>
      <c r="EO90" s="886"/>
      <c r="EP90" s="886"/>
      <c r="EQ90" s="886"/>
      <c r="ER90" s="886"/>
      <c r="ES90" s="886"/>
      <c r="ET90" s="886"/>
      <c r="EU90" s="886"/>
      <c r="EV90" s="886"/>
      <c r="EW90" s="886"/>
      <c r="EX90" s="886"/>
      <c r="EY90" s="887"/>
      <c r="EZ90" s="909" t="e">
        <f>FB42+FB77</f>
        <v>#DIV/0!</v>
      </c>
      <c r="FA90" s="899"/>
      <c r="FB90" s="899"/>
      <c r="FC90" s="899"/>
      <c r="FD90" s="899"/>
      <c r="FE90" s="899"/>
      <c r="FF90" s="899"/>
      <c r="FG90" s="899"/>
      <c r="FH90" s="899"/>
      <c r="FI90" s="899"/>
      <c r="FJ90" s="899"/>
      <c r="FK90" s="899"/>
      <c r="FL90" s="910"/>
      <c r="FO90" s="65"/>
      <c r="FP90" s="65"/>
      <c r="FQ90" s="65"/>
      <c r="FR90" s="65"/>
      <c r="FS90" s="65"/>
      <c r="FT90" s="65"/>
      <c r="FU90" s="65"/>
      <c r="FV90" s="65"/>
      <c r="FW90" s="65"/>
      <c r="FX90" s="65"/>
      <c r="FY90" s="65"/>
      <c r="FZ90" s="65"/>
      <c r="GA90" s="65"/>
      <c r="GB90" s="65"/>
      <c r="GC90" s="65"/>
      <c r="GD90" s="65"/>
      <c r="GE90" s="65"/>
      <c r="GF90" s="65"/>
      <c r="GG90" s="65"/>
      <c r="GH90" s="65"/>
      <c r="GI90" s="65"/>
      <c r="GJ90" s="65"/>
      <c r="GK90" s="65"/>
      <c r="GN90" s="263"/>
      <c r="GO90" s="263"/>
      <c r="GP90" s="263"/>
      <c r="GQ90" s="263"/>
      <c r="GR90" s="263"/>
      <c r="GS90" s="263"/>
      <c r="GT90" s="263"/>
      <c r="GU90" s="263"/>
      <c r="GV90" s="263"/>
      <c r="GW90" s="263"/>
      <c r="GX90" s="263"/>
      <c r="GY90" s="263"/>
      <c r="GZ90" s="263"/>
    </row>
    <row r="91" spans="1:208" ht="6" customHeight="1">
      <c r="A91" s="65"/>
      <c r="B91" s="65"/>
      <c r="C91" s="65"/>
      <c r="D91" s="65"/>
      <c r="E91" s="65"/>
      <c r="F91" s="65"/>
      <c r="G91" s="65"/>
      <c r="H91" s="65"/>
      <c r="I91" s="65"/>
      <c r="J91" s="65"/>
      <c r="K91" s="65"/>
      <c r="L91" s="65"/>
      <c r="M91" s="65"/>
      <c r="N91" s="65"/>
      <c r="O91" s="65"/>
      <c r="P91" s="65"/>
      <c r="Q91" s="65"/>
      <c r="R91" s="65"/>
      <c r="S91" s="65"/>
      <c r="T91" s="263"/>
      <c r="U91" s="263"/>
      <c r="V91" s="263"/>
      <c r="W91" s="263"/>
      <c r="X91" s="263"/>
      <c r="Y91" s="263"/>
      <c r="Z91" s="263"/>
      <c r="AA91" s="263"/>
      <c r="AB91" s="263"/>
      <c r="AC91" s="263"/>
      <c r="AD91" s="263"/>
      <c r="AE91" s="263"/>
      <c r="AF91" s="263"/>
      <c r="AG91" s="263"/>
      <c r="AH91" s="263"/>
      <c r="AI91" s="263"/>
      <c r="AJ91" s="263"/>
      <c r="AK91" s="263"/>
      <c r="AL91" s="263"/>
      <c r="AM91" s="263"/>
      <c r="AN91" s="263"/>
      <c r="AO91" s="263"/>
      <c r="AP91" s="263"/>
      <c r="AQ91" s="263"/>
      <c r="AR91" s="263"/>
      <c r="AS91" s="263"/>
      <c r="AT91" s="263"/>
      <c r="AU91" s="263"/>
      <c r="AV91" s="263"/>
      <c r="AW91" s="263"/>
      <c r="AX91" s="263"/>
      <c r="AY91" s="263"/>
      <c r="AZ91" s="263"/>
      <c r="BA91" s="263"/>
      <c r="BB91" s="263"/>
      <c r="BC91" s="263"/>
      <c r="BD91" s="263"/>
      <c r="BE91" s="263"/>
      <c r="BF91" s="263"/>
      <c r="BG91" s="263"/>
      <c r="BH91" s="263"/>
      <c r="BI91" s="263"/>
      <c r="BJ91" s="263"/>
      <c r="BK91" s="263"/>
      <c r="BL91" s="263"/>
      <c r="BM91" s="263"/>
      <c r="BN91" s="263"/>
      <c r="BO91" s="263"/>
      <c r="BP91" s="263"/>
      <c r="BQ91" s="263"/>
      <c r="BR91" s="263"/>
      <c r="BS91" s="263"/>
      <c r="BT91" s="263"/>
      <c r="BU91" s="263"/>
      <c r="BV91" s="263"/>
      <c r="BW91" s="211"/>
      <c r="BX91" s="217"/>
      <c r="BY91" s="217"/>
      <c r="BZ91" s="217"/>
      <c r="CA91" s="217"/>
      <c r="CB91" s="217"/>
      <c r="CC91" s="217"/>
      <c r="CD91" s="217"/>
      <c r="CE91" s="217"/>
      <c r="CF91" s="217"/>
      <c r="CG91" s="217"/>
      <c r="CH91" s="217"/>
      <c r="CI91" s="217"/>
      <c r="CJ91" s="217"/>
      <c r="CK91" s="217"/>
      <c r="CL91" s="217"/>
      <c r="CM91" s="217"/>
      <c r="CN91" s="217"/>
      <c r="CO91" s="217"/>
      <c r="CP91" s="217"/>
      <c r="CQ91" s="217"/>
      <c r="CR91" s="217"/>
      <c r="CS91" s="217"/>
      <c r="CT91" s="217"/>
      <c r="CU91" s="217"/>
      <c r="CV91" s="217"/>
      <c r="CW91" s="217"/>
      <c r="CX91" s="217"/>
      <c r="CY91" s="217"/>
      <c r="CZ91" s="217"/>
      <c r="DA91" s="217"/>
      <c r="DB91" s="217"/>
      <c r="DC91" s="217"/>
      <c r="DD91" s="217"/>
      <c r="DE91" s="217"/>
      <c r="DF91" s="217"/>
      <c r="DG91" s="217"/>
      <c r="DH91" s="217"/>
      <c r="DI91" s="217"/>
      <c r="DJ91" s="217"/>
      <c r="DK91" s="217"/>
      <c r="DL91" s="217"/>
      <c r="DM91" s="217"/>
      <c r="DN91" s="217"/>
      <c r="DO91" s="217"/>
      <c r="DP91" s="217"/>
      <c r="DQ91" s="217"/>
      <c r="DR91" s="217"/>
      <c r="DS91" s="217"/>
      <c r="DT91" s="217"/>
      <c r="DU91" s="217"/>
      <c r="DV91" s="217"/>
      <c r="DW91" s="217"/>
      <c r="DY91" s="888"/>
      <c r="DZ91" s="889"/>
      <c r="EA91" s="889"/>
      <c r="EB91" s="889"/>
      <c r="EC91" s="889"/>
      <c r="ED91" s="889"/>
      <c r="EE91" s="889"/>
      <c r="EF91" s="889"/>
      <c r="EG91" s="889"/>
      <c r="EH91" s="889"/>
      <c r="EI91" s="889"/>
      <c r="EJ91" s="889"/>
      <c r="EK91" s="889"/>
      <c r="EL91" s="889"/>
      <c r="EM91" s="889"/>
      <c r="EN91" s="889"/>
      <c r="EO91" s="889"/>
      <c r="EP91" s="889"/>
      <c r="EQ91" s="889"/>
      <c r="ER91" s="889"/>
      <c r="ES91" s="889"/>
      <c r="ET91" s="889"/>
      <c r="EU91" s="889"/>
      <c r="EV91" s="889"/>
      <c r="EW91" s="889"/>
      <c r="EX91" s="889"/>
      <c r="EY91" s="890"/>
      <c r="EZ91" s="911"/>
      <c r="FA91" s="844"/>
      <c r="FB91" s="844"/>
      <c r="FC91" s="844"/>
      <c r="FD91" s="844"/>
      <c r="FE91" s="844"/>
      <c r="FF91" s="844"/>
      <c r="FG91" s="844"/>
      <c r="FH91" s="844"/>
      <c r="FI91" s="844"/>
      <c r="FJ91" s="844"/>
      <c r="FK91" s="844"/>
      <c r="FL91" s="912"/>
      <c r="FO91" s="169"/>
      <c r="FP91" s="169"/>
      <c r="FQ91" s="169"/>
      <c r="FR91" s="169"/>
      <c r="FS91" s="169"/>
      <c r="FT91" s="169"/>
      <c r="FU91" s="169"/>
      <c r="FV91" s="169"/>
      <c r="FW91" s="169"/>
      <c r="FX91" s="169"/>
      <c r="FY91" s="169"/>
      <c r="FZ91" s="169"/>
      <c r="GA91" s="169"/>
      <c r="GB91" s="169"/>
      <c r="GC91" s="169"/>
      <c r="GD91" s="169"/>
      <c r="GE91" s="169"/>
      <c r="GF91" s="169"/>
      <c r="GG91" s="169"/>
      <c r="GH91" s="169"/>
      <c r="GI91" s="169"/>
      <c r="GJ91" s="169"/>
      <c r="GK91" s="169"/>
      <c r="GL91" s="173"/>
      <c r="GM91" s="173"/>
      <c r="GN91" s="265"/>
      <c r="GO91" s="265"/>
      <c r="GP91" s="265"/>
      <c r="GQ91" s="265"/>
      <c r="GR91" s="265"/>
      <c r="GS91" s="265"/>
      <c r="GT91" s="265"/>
      <c r="GU91" s="265"/>
      <c r="GV91" s="265"/>
      <c r="GW91" s="265"/>
      <c r="GX91" s="265"/>
      <c r="GY91" s="265"/>
      <c r="GZ91" s="265"/>
    </row>
    <row r="92" spans="1:208" ht="6" customHeight="1">
      <c r="A92" s="65"/>
      <c r="B92" s="65"/>
      <c r="C92" s="65"/>
      <c r="D92" s="65"/>
      <c r="E92" s="65"/>
      <c r="F92" s="65"/>
      <c r="G92" s="65"/>
      <c r="H92" s="65"/>
      <c r="I92" s="65"/>
      <c r="J92" s="65"/>
      <c r="K92" s="65"/>
      <c r="L92" s="65"/>
      <c r="M92" s="65"/>
      <c r="N92" s="65"/>
      <c r="O92" s="65"/>
      <c r="P92" s="65"/>
      <c r="Q92" s="65"/>
      <c r="R92" s="65"/>
      <c r="S92" s="65"/>
      <c r="T92" s="263"/>
      <c r="U92" s="263"/>
      <c r="V92" s="263"/>
      <c r="W92" s="263"/>
      <c r="X92" s="263"/>
      <c r="Y92" s="263"/>
      <c r="Z92" s="263"/>
      <c r="AA92" s="263"/>
      <c r="AB92" s="263"/>
      <c r="AC92" s="263"/>
      <c r="AD92" s="263"/>
      <c r="AE92" s="263"/>
      <c r="AF92" s="263"/>
      <c r="AG92" s="263"/>
      <c r="AH92" s="263"/>
      <c r="AI92" s="263"/>
      <c r="AJ92" s="263"/>
      <c r="AK92" s="263"/>
      <c r="AL92" s="263"/>
      <c r="AM92" s="263"/>
      <c r="AN92" s="263"/>
      <c r="AO92" s="263"/>
      <c r="AP92" s="263"/>
      <c r="AQ92" s="263"/>
      <c r="AR92" s="263"/>
      <c r="AS92" s="263"/>
      <c r="AT92" s="263"/>
      <c r="AU92" s="263"/>
      <c r="AV92" s="263"/>
      <c r="AW92" s="263"/>
      <c r="AX92" s="263"/>
      <c r="AY92" s="263"/>
      <c r="AZ92" s="263"/>
      <c r="BA92" s="263"/>
      <c r="BB92" s="263"/>
      <c r="BC92" s="263"/>
      <c r="BD92" s="263"/>
      <c r="BE92" s="263"/>
      <c r="BF92" s="263"/>
      <c r="BG92" s="263"/>
      <c r="BH92" s="263"/>
      <c r="BI92" s="263"/>
      <c r="BJ92" s="263"/>
      <c r="BK92" s="263"/>
      <c r="BL92" s="263"/>
      <c r="BM92" s="263"/>
      <c r="BN92" s="263"/>
      <c r="BO92" s="263"/>
      <c r="BP92" s="263"/>
      <c r="BQ92" s="263"/>
      <c r="BR92" s="263"/>
      <c r="BS92" s="263"/>
      <c r="BT92" s="263"/>
      <c r="BU92" s="263"/>
      <c r="BV92" s="263"/>
      <c r="BW92" s="211"/>
      <c r="BX92" s="217"/>
      <c r="BY92" s="217"/>
      <c r="BZ92" s="217"/>
      <c r="CA92" s="217"/>
      <c r="CB92" s="217"/>
      <c r="CC92" s="217"/>
      <c r="CD92" s="217"/>
      <c r="CE92" s="217"/>
      <c r="CF92" s="217"/>
      <c r="CG92" s="217"/>
      <c r="CH92" s="217"/>
      <c r="CI92" s="217"/>
      <c r="CJ92" s="217"/>
      <c r="CK92" s="217"/>
      <c r="CL92" s="217"/>
      <c r="CM92" s="217"/>
      <c r="CN92" s="217"/>
      <c r="CO92" s="217"/>
      <c r="CP92" s="217"/>
      <c r="CQ92" s="217"/>
      <c r="CR92" s="217"/>
      <c r="CS92" s="217"/>
      <c r="CT92" s="217"/>
      <c r="CU92" s="217"/>
      <c r="CV92" s="217"/>
      <c r="CW92" s="217"/>
      <c r="CX92" s="217"/>
      <c r="CY92" s="217"/>
      <c r="CZ92" s="217"/>
      <c r="DA92" s="217"/>
      <c r="DB92" s="217"/>
      <c r="DC92" s="217"/>
      <c r="DD92" s="217"/>
      <c r="DE92" s="217"/>
      <c r="DF92" s="217"/>
      <c r="DG92" s="217"/>
      <c r="DH92" s="217"/>
      <c r="DI92" s="217"/>
      <c r="DJ92" s="217"/>
      <c r="DK92" s="217"/>
      <c r="DL92" s="217"/>
      <c r="DM92" s="217"/>
      <c r="DN92" s="217"/>
      <c r="DO92" s="217"/>
      <c r="DP92" s="217"/>
      <c r="DQ92" s="217"/>
      <c r="DR92" s="217"/>
      <c r="DS92" s="217"/>
      <c r="DT92" s="217"/>
      <c r="DU92" s="217"/>
      <c r="DV92" s="217"/>
      <c r="DW92" s="217"/>
      <c r="DY92" s="866" t="s">
        <v>689</v>
      </c>
      <c r="DZ92" s="866"/>
      <c r="EA92" s="866"/>
      <c r="EB92" s="866"/>
      <c r="EC92" s="866"/>
      <c r="ED92" s="866"/>
      <c r="EE92" s="866"/>
      <c r="EF92" s="866"/>
      <c r="EG92" s="866"/>
      <c r="EH92" s="866"/>
      <c r="EI92" s="866"/>
      <c r="EJ92" s="866"/>
      <c r="EK92" s="866"/>
      <c r="EL92" s="866"/>
      <c r="EM92" s="866"/>
      <c r="EN92" s="866"/>
      <c r="EO92" s="866"/>
      <c r="EP92" s="866"/>
      <c r="EQ92" s="866"/>
      <c r="ER92" s="866"/>
      <c r="ES92" s="866"/>
      <c r="ET92" s="866"/>
      <c r="EU92" s="866"/>
      <c r="EV92" s="866"/>
      <c r="EW92" s="866"/>
      <c r="EX92" s="866"/>
      <c r="EY92" s="866"/>
      <c r="EZ92" s="264"/>
      <c r="FA92" s="264"/>
      <c r="FB92" s="264"/>
      <c r="FC92" s="264"/>
      <c r="FD92" s="264"/>
      <c r="FE92" s="264"/>
      <c r="FF92" s="264"/>
      <c r="FG92" s="264"/>
      <c r="FH92" s="264"/>
      <c r="FI92" s="264"/>
      <c r="FJ92" s="264"/>
      <c r="FK92" s="264"/>
      <c r="FL92" s="264"/>
      <c r="FN92" s="69"/>
      <c r="FO92" s="70"/>
      <c r="FP92" s="70"/>
      <c r="FQ92" s="70"/>
      <c r="FR92" s="70"/>
      <c r="FS92" s="70"/>
      <c r="FT92" s="70"/>
      <c r="FU92" s="70"/>
      <c r="FV92" s="70"/>
      <c r="FW92" s="70"/>
      <c r="FX92" s="70"/>
      <c r="FY92" s="70"/>
      <c r="FZ92" s="70"/>
      <c r="GA92" s="70"/>
      <c r="GB92" s="70"/>
      <c r="GC92" s="70"/>
      <c r="GD92" s="70"/>
      <c r="GE92" s="70"/>
      <c r="GF92" s="70"/>
      <c r="GG92" s="70"/>
      <c r="GH92" s="70"/>
      <c r="GI92" s="70"/>
      <c r="GJ92" s="70"/>
      <c r="GM92" s="263"/>
      <c r="GN92" s="263"/>
      <c r="GO92" s="263"/>
      <c r="GP92" s="263"/>
      <c r="GQ92" s="263"/>
      <c r="GR92" s="263"/>
      <c r="GS92" s="263"/>
      <c r="GT92" s="263"/>
      <c r="GU92" s="263"/>
      <c r="GV92" s="263"/>
      <c r="GW92" s="263"/>
      <c r="GX92" s="263"/>
      <c r="GY92" s="263"/>
    </row>
    <row r="93" spans="1:208" ht="6" customHeight="1">
      <c r="A93" s="65"/>
      <c r="B93" s="65"/>
      <c r="C93" s="65"/>
      <c r="D93" s="65"/>
      <c r="E93" s="65"/>
      <c r="F93" s="65"/>
      <c r="G93" s="65"/>
      <c r="H93" s="65"/>
      <c r="I93" s="65"/>
      <c r="J93" s="65"/>
      <c r="K93" s="65"/>
      <c r="L93" s="65"/>
      <c r="M93" s="65"/>
      <c r="N93" s="65"/>
      <c r="O93" s="65"/>
      <c r="P93" s="65"/>
      <c r="Q93" s="65"/>
      <c r="R93" s="65"/>
      <c r="S93" s="65"/>
      <c r="T93" s="263"/>
      <c r="U93" s="263"/>
      <c r="V93" s="263"/>
      <c r="W93" s="263"/>
      <c r="X93" s="263"/>
      <c r="Y93" s="263"/>
      <c r="Z93" s="263"/>
      <c r="AA93" s="263"/>
      <c r="AB93" s="263"/>
      <c r="AC93" s="263"/>
      <c r="AD93" s="263"/>
      <c r="AE93" s="263"/>
      <c r="AF93" s="263"/>
      <c r="AG93" s="263"/>
      <c r="AH93" s="263"/>
      <c r="AI93" s="263"/>
      <c r="AJ93" s="263"/>
      <c r="AK93" s="263"/>
      <c r="AL93" s="263"/>
      <c r="AM93" s="263"/>
      <c r="AN93" s="263"/>
      <c r="AO93" s="263"/>
      <c r="AP93" s="263"/>
      <c r="AQ93" s="263"/>
      <c r="AR93" s="263"/>
      <c r="AS93" s="263"/>
      <c r="AT93" s="263"/>
      <c r="AU93" s="263"/>
      <c r="AV93" s="263"/>
      <c r="AW93" s="263"/>
      <c r="AX93" s="263"/>
      <c r="AY93" s="263"/>
      <c r="AZ93" s="263"/>
      <c r="BA93" s="263"/>
      <c r="BB93" s="263"/>
      <c r="BC93" s="263"/>
      <c r="BD93" s="263"/>
      <c r="BE93" s="263"/>
      <c r="BF93" s="263"/>
      <c r="BG93" s="263"/>
      <c r="BH93" s="263"/>
      <c r="BI93" s="263"/>
      <c r="BJ93" s="263"/>
      <c r="BK93" s="263"/>
      <c r="BL93" s="263"/>
      <c r="BM93" s="263"/>
      <c r="BN93" s="263"/>
      <c r="BO93" s="263"/>
      <c r="BP93" s="263"/>
      <c r="BQ93" s="263"/>
      <c r="BR93" s="263"/>
      <c r="BS93" s="263"/>
      <c r="BT93" s="263"/>
      <c r="BU93" s="263"/>
      <c r="BV93" s="263"/>
      <c r="BW93" s="211"/>
      <c r="BX93" s="217"/>
      <c r="BY93" s="217"/>
      <c r="BZ93" s="217"/>
      <c r="CA93" s="217"/>
      <c r="CB93" s="217"/>
      <c r="CC93" s="217"/>
      <c r="CD93" s="217"/>
      <c r="CE93" s="217"/>
      <c r="CF93" s="217"/>
      <c r="CG93" s="217"/>
      <c r="CH93" s="217"/>
      <c r="CI93" s="217"/>
      <c r="CJ93" s="217"/>
      <c r="CK93" s="217"/>
      <c r="CL93" s="217"/>
      <c r="CM93" s="217"/>
      <c r="CN93" s="217"/>
      <c r="CO93" s="217"/>
      <c r="CP93" s="217"/>
      <c r="CQ93" s="217"/>
      <c r="CR93" s="217"/>
      <c r="CS93" s="217"/>
      <c r="CT93" s="217"/>
      <c r="CU93" s="217"/>
      <c r="CV93" s="217"/>
      <c r="CW93" s="217"/>
      <c r="CX93" s="217"/>
      <c r="CY93" s="217"/>
      <c r="CZ93" s="217"/>
      <c r="DA93" s="217"/>
      <c r="DB93" s="217"/>
      <c r="DC93" s="217"/>
      <c r="DD93" s="217"/>
      <c r="DE93" s="217"/>
      <c r="DF93" s="217"/>
      <c r="DG93" s="217"/>
      <c r="DH93" s="217"/>
      <c r="DI93" s="217"/>
      <c r="DJ93" s="217"/>
      <c r="DK93" s="217"/>
      <c r="DL93" s="217"/>
      <c r="DM93" s="217"/>
      <c r="DN93" s="217"/>
      <c r="DO93" s="217"/>
      <c r="DP93" s="217"/>
      <c r="DQ93" s="217"/>
      <c r="DR93" s="217"/>
      <c r="DS93" s="217"/>
      <c r="DT93" s="217"/>
      <c r="DU93" s="217"/>
      <c r="DV93" s="217"/>
      <c r="DW93" s="217"/>
      <c r="DY93" s="867"/>
      <c r="DZ93" s="867"/>
      <c r="EA93" s="867"/>
      <c r="EB93" s="867"/>
      <c r="EC93" s="867"/>
      <c r="ED93" s="867"/>
      <c r="EE93" s="867"/>
      <c r="EF93" s="867"/>
      <c r="EG93" s="867"/>
      <c r="EH93" s="867"/>
      <c r="EI93" s="867"/>
      <c r="EJ93" s="867"/>
      <c r="EK93" s="867"/>
      <c r="EL93" s="867"/>
      <c r="EM93" s="867"/>
      <c r="EN93" s="867"/>
      <c r="EO93" s="867"/>
      <c r="EP93" s="867"/>
      <c r="EQ93" s="867"/>
      <c r="ER93" s="867"/>
      <c r="ES93" s="867"/>
      <c r="ET93" s="867"/>
      <c r="EU93" s="867"/>
      <c r="EV93" s="867"/>
      <c r="EW93" s="867"/>
      <c r="EX93" s="867"/>
      <c r="EY93" s="867"/>
      <c r="EZ93" s="264"/>
      <c r="FA93" s="264"/>
      <c r="FB93" s="264"/>
      <c r="FC93" s="264"/>
      <c r="FD93" s="264"/>
      <c r="FE93" s="264"/>
      <c r="FF93" s="264"/>
      <c r="FG93" s="264"/>
      <c r="FH93" s="264"/>
      <c r="FI93" s="264"/>
      <c r="FJ93" s="264"/>
      <c r="FK93" s="264"/>
      <c r="FL93" s="264"/>
      <c r="FN93" s="69"/>
      <c r="FO93" s="70"/>
      <c r="FP93" s="70"/>
      <c r="FQ93" s="70"/>
      <c r="FR93" s="70"/>
      <c r="FS93" s="70"/>
      <c r="FT93" s="70"/>
      <c r="FU93" s="70"/>
      <c r="FV93" s="70"/>
      <c r="FW93" s="70"/>
      <c r="FX93" s="70"/>
      <c r="FY93" s="70"/>
      <c r="FZ93" s="70"/>
      <c r="GA93" s="70"/>
      <c r="GB93" s="70"/>
      <c r="GC93" s="70"/>
      <c r="GD93" s="70"/>
      <c r="GE93" s="70"/>
      <c r="GF93" s="70"/>
      <c r="GG93" s="70"/>
      <c r="GH93" s="70"/>
      <c r="GI93" s="70"/>
      <c r="GJ93" s="70"/>
      <c r="GM93" s="263"/>
      <c r="GN93" s="263"/>
      <c r="GO93" s="263"/>
      <c r="GP93" s="263"/>
      <c r="GQ93" s="263"/>
      <c r="GR93" s="263"/>
      <c r="GS93" s="263"/>
      <c r="GT93" s="263"/>
      <c r="GU93" s="263"/>
      <c r="GV93" s="263"/>
      <c r="GW93" s="263"/>
      <c r="GX93" s="263"/>
      <c r="GY93" s="263"/>
    </row>
    <row r="94" spans="1:208" ht="6" customHeight="1">
      <c r="A94" s="65"/>
      <c r="B94" s="65"/>
      <c r="C94" s="65"/>
      <c r="D94" s="65"/>
      <c r="E94" s="65"/>
      <c r="F94" s="65"/>
      <c r="G94" s="65"/>
      <c r="H94" s="65"/>
      <c r="I94" s="65"/>
      <c r="J94" s="65"/>
      <c r="K94" s="65"/>
      <c r="L94" s="65"/>
      <c r="M94" s="65"/>
      <c r="N94" s="65"/>
      <c r="O94" s="65"/>
      <c r="P94" s="65"/>
      <c r="Q94" s="65"/>
      <c r="R94" s="65"/>
      <c r="S94" s="65"/>
      <c r="T94" s="263"/>
      <c r="U94" s="263"/>
      <c r="V94" s="263"/>
      <c r="W94" s="263"/>
      <c r="X94" s="263"/>
      <c r="Y94" s="263"/>
      <c r="Z94" s="263"/>
      <c r="AA94" s="263"/>
      <c r="AB94" s="263"/>
      <c r="AC94" s="263"/>
      <c r="AD94" s="263"/>
      <c r="AE94" s="263"/>
      <c r="AF94" s="263"/>
      <c r="AG94" s="263"/>
      <c r="AH94" s="263"/>
      <c r="AI94" s="263"/>
      <c r="AJ94" s="263"/>
      <c r="AK94" s="263"/>
      <c r="AL94" s="263"/>
      <c r="AM94" s="263"/>
      <c r="AN94" s="263"/>
      <c r="AO94" s="263"/>
      <c r="AP94" s="263"/>
      <c r="AQ94" s="263"/>
      <c r="AR94" s="263"/>
      <c r="AS94" s="263"/>
      <c r="AT94" s="263"/>
      <c r="AU94" s="263"/>
      <c r="AV94" s="263"/>
      <c r="AW94" s="263"/>
      <c r="AX94" s="263"/>
      <c r="AY94" s="263"/>
      <c r="AZ94" s="263"/>
      <c r="BA94" s="263"/>
      <c r="BB94" s="263"/>
      <c r="BC94" s="263"/>
      <c r="BD94" s="263"/>
      <c r="BE94" s="263"/>
      <c r="BF94" s="263"/>
      <c r="BG94" s="263"/>
      <c r="BH94" s="263"/>
      <c r="BI94" s="263"/>
      <c r="BJ94" s="263"/>
      <c r="BK94" s="263"/>
      <c r="BL94" s="263"/>
      <c r="BM94" s="263"/>
      <c r="BN94" s="263"/>
      <c r="BO94" s="263"/>
      <c r="BP94" s="263"/>
      <c r="BQ94" s="263"/>
      <c r="BR94" s="263"/>
      <c r="BS94" s="263"/>
      <c r="BT94" s="263"/>
      <c r="BU94" s="263"/>
      <c r="BV94" s="263"/>
      <c r="BW94" s="211"/>
      <c r="BX94" s="217"/>
      <c r="BY94" s="217"/>
      <c r="BZ94" s="217"/>
      <c r="CA94" s="217"/>
      <c r="CB94" s="217"/>
      <c r="CC94" s="217"/>
      <c r="CD94" s="217"/>
      <c r="CE94" s="217"/>
      <c r="CF94" s="217"/>
      <c r="CG94" s="217"/>
      <c r="CH94" s="217"/>
      <c r="CI94" s="217"/>
      <c r="CJ94" s="217"/>
      <c r="CK94" s="217"/>
      <c r="CL94" s="217"/>
      <c r="CM94" s="217"/>
      <c r="CN94" s="217"/>
      <c r="CO94" s="217"/>
      <c r="CP94" s="217"/>
      <c r="CQ94" s="217"/>
      <c r="CR94" s="217"/>
      <c r="CS94" s="217"/>
      <c r="CT94" s="217"/>
      <c r="CU94" s="217"/>
      <c r="CV94" s="217"/>
      <c r="CW94" s="217"/>
      <c r="CX94" s="217"/>
      <c r="CY94" s="217"/>
      <c r="CZ94" s="217"/>
      <c r="DA94" s="217"/>
      <c r="DB94" s="217"/>
      <c r="DC94" s="217"/>
      <c r="DD94" s="217"/>
      <c r="DE94" s="217"/>
      <c r="DF94" s="217"/>
      <c r="DG94" s="217"/>
      <c r="DH94" s="217"/>
      <c r="DI94" s="217"/>
      <c r="DJ94" s="217"/>
      <c r="DK94" s="217"/>
      <c r="DL94" s="217"/>
      <c r="DM94" s="217"/>
      <c r="DN94" s="217"/>
      <c r="DO94" s="217"/>
      <c r="DP94" s="217"/>
      <c r="DQ94" s="217"/>
      <c r="DR94" s="217"/>
      <c r="DS94" s="217"/>
      <c r="DT94" s="217"/>
      <c r="DU94" s="217"/>
      <c r="DV94" s="217"/>
      <c r="DW94" s="217"/>
      <c r="DY94" s="168"/>
      <c r="DZ94" s="168"/>
      <c r="EA94" s="168"/>
      <c r="EB94" s="168"/>
      <c r="EC94" s="168"/>
      <c r="ED94" s="168"/>
      <c r="EE94" s="168"/>
      <c r="EF94" s="168"/>
      <c r="EG94" s="168"/>
      <c r="EH94" s="168"/>
      <c r="EI94" s="168"/>
      <c r="EJ94" s="168"/>
      <c r="EK94" s="168"/>
      <c r="EL94" s="168"/>
      <c r="EM94" s="168"/>
      <c r="EN94" s="168"/>
      <c r="EO94" s="168"/>
      <c r="EP94" s="168"/>
      <c r="EQ94" s="168"/>
      <c r="ER94" s="168"/>
      <c r="ES94" s="168"/>
      <c r="ET94" s="168"/>
      <c r="EU94" s="168"/>
      <c r="EV94" s="168"/>
      <c r="EW94" s="168"/>
      <c r="EX94" s="168"/>
      <c r="EY94" s="168"/>
      <c r="EZ94" s="264"/>
      <c r="FA94" s="264"/>
      <c r="FB94" s="264"/>
      <c r="FC94" s="264"/>
      <c r="FD94" s="264"/>
      <c r="FE94" s="264"/>
      <c r="FF94" s="264"/>
      <c r="FG94" s="264"/>
      <c r="FH94" s="264"/>
      <c r="FI94" s="264"/>
      <c r="FJ94" s="264"/>
      <c r="FK94" s="264"/>
      <c r="FL94" s="264"/>
      <c r="FN94" s="69"/>
      <c r="FO94" s="70"/>
      <c r="FP94" s="70"/>
      <c r="FQ94" s="70"/>
      <c r="FR94" s="70"/>
      <c r="FS94" s="70"/>
      <c r="FT94" s="70"/>
      <c r="FU94" s="70"/>
      <c r="FV94" s="70"/>
      <c r="FW94" s="70"/>
      <c r="FX94" s="70"/>
      <c r="FY94" s="70"/>
      <c r="FZ94" s="70"/>
      <c r="GA94" s="70"/>
      <c r="GB94" s="70"/>
      <c r="GC94" s="70"/>
      <c r="GD94" s="70"/>
      <c r="GE94" s="70"/>
      <c r="GF94" s="70"/>
      <c r="GG94" s="70"/>
      <c r="GH94" s="70"/>
      <c r="GI94" s="70"/>
      <c r="GJ94" s="70"/>
      <c r="GM94" s="263"/>
      <c r="GN94" s="263"/>
      <c r="GO94" s="263"/>
      <c r="GP94" s="263"/>
      <c r="GQ94" s="263"/>
      <c r="GR94" s="263"/>
      <c r="GS94" s="263"/>
      <c r="GT94" s="263"/>
      <c r="GU94" s="263"/>
      <c r="GV94" s="263"/>
      <c r="GW94" s="263"/>
      <c r="GX94" s="263"/>
      <c r="GY94" s="263"/>
    </row>
    <row r="95" spans="1:208" ht="6" customHeight="1">
      <c r="A95" s="65"/>
      <c r="B95" s="65"/>
      <c r="C95" s="65"/>
      <c r="D95" s="65"/>
      <c r="E95" s="65"/>
      <c r="F95" s="65"/>
      <c r="G95" s="65"/>
      <c r="H95" s="65"/>
      <c r="I95" s="65"/>
      <c r="J95" s="65"/>
      <c r="K95" s="65"/>
      <c r="L95" s="65"/>
      <c r="M95" s="65"/>
      <c r="N95" s="65"/>
      <c r="O95" s="65"/>
      <c r="P95" s="65"/>
      <c r="Q95" s="65"/>
      <c r="R95" s="65"/>
      <c r="S95" s="65"/>
      <c r="T95" s="263"/>
      <c r="U95" s="263"/>
      <c r="V95" s="263"/>
      <c r="W95" s="263"/>
      <c r="X95" s="263"/>
      <c r="Y95" s="263"/>
      <c r="Z95" s="263"/>
      <c r="AA95" s="263"/>
      <c r="AB95" s="263"/>
      <c r="AC95" s="263"/>
      <c r="AD95" s="263"/>
      <c r="AE95" s="263"/>
      <c r="AF95" s="263"/>
      <c r="AG95" s="263"/>
      <c r="AH95" s="263"/>
      <c r="AI95" s="263"/>
      <c r="AJ95" s="263"/>
      <c r="AK95" s="263"/>
      <c r="AL95" s="263"/>
      <c r="AM95" s="263"/>
      <c r="AN95" s="263"/>
      <c r="AO95" s="263"/>
      <c r="AP95" s="263"/>
      <c r="AQ95" s="263"/>
      <c r="AR95" s="263"/>
      <c r="AS95" s="263"/>
      <c r="AT95" s="263"/>
      <c r="AU95" s="263"/>
      <c r="AV95" s="263"/>
      <c r="AW95" s="263"/>
      <c r="AX95" s="263"/>
      <c r="AY95" s="263"/>
      <c r="AZ95" s="263"/>
      <c r="BA95" s="263"/>
      <c r="BB95" s="263"/>
      <c r="BC95" s="263"/>
      <c r="BD95" s="263"/>
      <c r="BE95" s="263"/>
      <c r="BF95" s="263"/>
      <c r="BG95" s="263"/>
      <c r="BH95" s="263"/>
      <c r="BI95" s="263"/>
      <c r="BJ95" s="263"/>
      <c r="BK95" s="263"/>
      <c r="BL95" s="263"/>
      <c r="BM95" s="263"/>
      <c r="BN95" s="263"/>
      <c r="BO95" s="263"/>
      <c r="BP95" s="263"/>
      <c r="BQ95" s="263"/>
      <c r="BR95" s="263"/>
      <c r="BS95" s="263"/>
      <c r="BT95" s="263"/>
      <c r="BU95" s="263"/>
      <c r="BV95" s="263"/>
      <c r="BW95" s="211"/>
      <c r="BX95" s="217"/>
      <c r="BY95" s="217"/>
      <c r="BZ95" s="217"/>
      <c r="CA95" s="217"/>
      <c r="CB95" s="217"/>
      <c r="CC95" s="217"/>
      <c r="CD95" s="217"/>
      <c r="CE95" s="217"/>
      <c r="CF95" s="217"/>
      <c r="CG95" s="217"/>
      <c r="CH95" s="217"/>
      <c r="CI95" s="217"/>
      <c r="CJ95" s="217"/>
      <c r="CK95" s="217"/>
      <c r="CL95" s="217"/>
      <c r="CM95" s="217"/>
      <c r="CN95" s="217"/>
      <c r="CO95" s="217"/>
      <c r="CP95" s="217"/>
      <c r="CQ95" s="217"/>
      <c r="CR95" s="217"/>
      <c r="CS95" s="217"/>
      <c r="CT95" s="217"/>
      <c r="CU95" s="217"/>
      <c r="CV95" s="217"/>
      <c r="CW95" s="217"/>
      <c r="CX95" s="217"/>
      <c r="CY95" s="217"/>
      <c r="CZ95" s="217"/>
      <c r="DA95" s="217"/>
      <c r="DB95" s="217"/>
      <c r="DC95" s="217"/>
      <c r="DD95" s="217"/>
      <c r="DE95" s="217"/>
      <c r="DF95" s="217"/>
      <c r="DG95" s="217"/>
      <c r="DH95" s="217"/>
      <c r="DI95" s="217"/>
      <c r="DJ95" s="217"/>
      <c r="DK95" s="217"/>
      <c r="DL95" s="217"/>
      <c r="DM95" s="217"/>
      <c r="DN95" s="217"/>
      <c r="DO95" s="217"/>
      <c r="DP95" s="217"/>
      <c r="DQ95" s="217"/>
      <c r="DR95" s="217"/>
      <c r="DS95" s="217"/>
      <c r="DT95" s="217"/>
      <c r="DU95" s="217"/>
      <c r="DV95" s="217"/>
      <c r="DW95" s="217"/>
      <c r="DY95" s="168"/>
      <c r="DZ95" s="168"/>
      <c r="EA95" s="168"/>
      <c r="EB95" s="168"/>
      <c r="EC95" s="168"/>
      <c r="ED95" s="168"/>
      <c r="EE95" s="168"/>
      <c r="EF95" s="168"/>
      <c r="EG95" s="168"/>
      <c r="EH95" s="168"/>
      <c r="EI95" s="168"/>
      <c r="EJ95" s="168"/>
      <c r="EK95" s="168"/>
      <c r="EL95" s="168"/>
      <c r="EM95" s="168"/>
      <c r="EN95" s="168"/>
      <c r="EO95" s="168"/>
      <c r="EP95" s="168"/>
      <c r="EQ95" s="168"/>
      <c r="ER95" s="168"/>
      <c r="ES95" s="168"/>
      <c r="ET95" s="168"/>
      <c r="EU95" s="168"/>
      <c r="EV95" s="168"/>
      <c r="EW95" s="168"/>
      <c r="EX95" s="168"/>
      <c r="EY95" s="168"/>
      <c r="EZ95" s="264"/>
      <c r="FA95" s="264"/>
      <c r="FB95" s="264"/>
      <c r="FC95" s="264"/>
      <c r="FD95" s="264"/>
      <c r="FE95" s="264"/>
      <c r="FF95" s="264"/>
      <c r="FG95" s="264"/>
      <c r="FH95" s="264"/>
      <c r="FI95" s="264"/>
      <c r="FJ95" s="264"/>
      <c r="FK95" s="264"/>
      <c r="FL95" s="264"/>
      <c r="FN95" s="69"/>
      <c r="FO95" s="70"/>
      <c r="FP95" s="70"/>
      <c r="FQ95" s="70"/>
      <c r="FR95" s="70"/>
      <c r="FS95" s="70"/>
      <c r="FT95" s="70"/>
      <c r="FU95" s="70"/>
      <c r="FV95" s="70"/>
      <c r="FW95" s="70"/>
      <c r="FX95" s="70"/>
      <c r="FY95" s="70"/>
      <c r="FZ95" s="70"/>
      <c r="GA95" s="70"/>
      <c r="GB95" s="70"/>
      <c r="GC95" s="70"/>
      <c r="GD95" s="70"/>
      <c r="GE95" s="70"/>
      <c r="GF95" s="70"/>
      <c r="GG95" s="70"/>
      <c r="GH95" s="70"/>
      <c r="GI95" s="70"/>
      <c r="GJ95" s="70"/>
      <c r="GM95" s="263"/>
      <c r="GN95" s="263"/>
      <c r="GO95" s="263"/>
      <c r="GP95" s="263"/>
      <c r="GQ95" s="263"/>
      <c r="GR95" s="263"/>
      <c r="GS95" s="263"/>
      <c r="GT95" s="263"/>
      <c r="GU95" s="263"/>
      <c r="GV95" s="263"/>
      <c r="GW95" s="263"/>
      <c r="GX95" s="263"/>
      <c r="GY95" s="263"/>
    </row>
    <row r="96" spans="1:208" ht="12" customHeight="1">
      <c r="A96" s="854" t="s">
        <v>690</v>
      </c>
      <c r="B96" s="855"/>
      <c r="C96" s="855"/>
      <c r="D96" s="855"/>
      <c r="E96" s="855"/>
      <c r="F96" s="855"/>
      <c r="G96" s="855"/>
      <c r="H96" s="855"/>
      <c r="I96" s="855"/>
      <c r="J96" s="855"/>
      <c r="K96" s="855"/>
      <c r="L96" s="855"/>
      <c r="M96" s="856"/>
      <c r="N96" s="868" t="s">
        <v>444</v>
      </c>
      <c r="O96" s="868"/>
      <c r="P96" s="868"/>
      <c r="Q96" s="868"/>
      <c r="R96" s="868"/>
      <c r="S96" s="868"/>
      <c r="T96" s="100"/>
      <c r="U96" s="100"/>
      <c r="V96" s="854" t="s">
        <v>691</v>
      </c>
      <c r="W96" s="855"/>
      <c r="X96" s="855"/>
      <c r="Y96" s="855"/>
      <c r="Z96" s="855"/>
      <c r="AA96" s="855"/>
      <c r="AB96" s="855"/>
      <c r="AC96" s="855"/>
      <c r="AD96" s="855"/>
      <c r="AE96" s="855"/>
      <c r="AF96" s="855"/>
      <c r="AG96" s="855"/>
      <c r="AH96" s="855"/>
      <c r="AI96" s="855"/>
      <c r="AJ96" s="855"/>
      <c r="AK96" s="855"/>
      <c r="AL96" s="856"/>
      <c r="AM96" s="869">
        <f>+BS!H4</f>
        <v>0</v>
      </c>
      <c r="AN96" s="870"/>
      <c r="AO96" s="870"/>
      <c r="AP96" s="870"/>
      <c r="AQ96" s="870"/>
      <c r="AR96" s="870"/>
      <c r="AS96" s="870"/>
      <c r="AT96" s="870"/>
      <c r="AU96" s="870"/>
      <c r="AV96" s="870"/>
      <c r="AW96" s="870"/>
      <c r="AX96" s="870"/>
      <c r="AY96" s="870"/>
      <c r="AZ96" s="871"/>
      <c r="BA96" s="263"/>
      <c r="BB96" s="263"/>
      <c r="BC96" s="263"/>
      <c r="BD96" s="263"/>
      <c r="BE96" s="263"/>
      <c r="BF96" s="263"/>
      <c r="BG96" s="263"/>
      <c r="BH96" s="263"/>
      <c r="BI96" s="263"/>
      <c r="BJ96" s="263"/>
      <c r="EZ96" s="71"/>
      <c r="FA96" s="71"/>
      <c r="FB96" s="71"/>
      <c r="FC96" s="71"/>
      <c r="FD96" s="71"/>
      <c r="FE96" s="71"/>
      <c r="FF96" s="71"/>
      <c r="FG96" s="71"/>
      <c r="FH96" s="71"/>
      <c r="FI96" s="71"/>
      <c r="FJ96" s="71"/>
      <c r="FK96" s="71"/>
      <c r="FL96" s="71"/>
    </row>
    <row r="97" spans="1:168" ht="6" customHeight="1">
      <c r="A97" s="65"/>
      <c r="B97" s="65"/>
      <c r="C97" s="65"/>
      <c r="D97" s="65"/>
      <c r="E97" s="65"/>
      <c r="F97" s="65"/>
      <c r="G97" s="65"/>
      <c r="H97" s="65"/>
      <c r="I97" s="65"/>
      <c r="J97" s="65"/>
      <c r="K97" s="65"/>
      <c r="L97" s="65"/>
      <c r="M97" s="65"/>
      <c r="N97" s="65"/>
      <c r="O97" s="65"/>
      <c r="P97" s="65"/>
      <c r="Q97" s="65"/>
      <c r="R97" s="65"/>
      <c r="S97" s="65"/>
      <c r="T97" s="263"/>
      <c r="U97" s="263"/>
      <c r="V97" s="263"/>
      <c r="W97" s="263"/>
      <c r="X97" s="263"/>
      <c r="Y97" s="263"/>
      <c r="AB97" s="263"/>
      <c r="AC97" s="263"/>
      <c r="AD97" s="263"/>
      <c r="AE97" s="263"/>
      <c r="AF97" s="263"/>
      <c r="AG97" s="263"/>
      <c r="AH97" s="263"/>
      <c r="AI97" s="263"/>
      <c r="AJ97" s="263"/>
      <c r="AK97" s="263"/>
      <c r="AL97" s="263"/>
      <c r="AM97" s="263"/>
      <c r="AN97" s="263"/>
      <c r="AO97" s="263"/>
      <c r="AP97" s="263"/>
      <c r="AQ97" s="263"/>
      <c r="AR97" s="263"/>
      <c r="AS97" s="263"/>
      <c r="AT97" s="263"/>
      <c r="AU97" s="263"/>
      <c r="AV97" s="263"/>
      <c r="AW97" s="263"/>
      <c r="AX97" s="263"/>
      <c r="AY97" s="263"/>
      <c r="AZ97" s="263"/>
      <c r="BA97" s="263"/>
      <c r="BB97" s="263"/>
      <c r="BC97" s="263"/>
      <c r="BD97" s="263"/>
      <c r="BE97" s="263"/>
      <c r="BF97" s="263"/>
      <c r="BG97" s="263"/>
      <c r="BH97" s="263"/>
      <c r="BI97" s="263"/>
      <c r="BJ97" s="263"/>
      <c r="EZ97" s="71"/>
      <c r="FA97" s="71"/>
      <c r="FB97" s="71"/>
      <c r="FC97" s="71"/>
      <c r="FD97" s="71"/>
      <c r="FE97" s="71"/>
      <c r="FF97" s="71"/>
      <c r="FG97" s="71"/>
      <c r="FH97" s="71"/>
      <c r="FI97" s="71"/>
      <c r="FJ97" s="71"/>
      <c r="FK97" s="71"/>
      <c r="FL97" s="71"/>
    </row>
    <row r="98" spans="1:168" ht="6" customHeight="1">
      <c r="A98" s="65"/>
      <c r="B98" s="65"/>
      <c r="C98" s="65"/>
      <c r="D98" s="65"/>
      <c r="E98" s="65"/>
      <c r="F98" s="65"/>
      <c r="G98" s="65"/>
      <c r="H98" s="65"/>
      <c r="I98" s="65"/>
      <c r="J98" s="65"/>
      <c r="K98" s="65"/>
      <c r="L98" s="65"/>
      <c r="M98" s="65"/>
      <c r="N98" s="65"/>
      <c r="O98" s="65"/>
      <c r="P98" s="65"/>
      <c r="Q98" s="65"/>
      <c r="R98" s="65"/>
      <c r="S98" s="65"/>
      <c r="T98" s="263"/>
      <c r="U98" s="263"/>
      <c r="V98" s="263"/>
      <c r="W98" s="263"/>
      <c r="X98" s="263"/>
      <c r="Y98" s="263"/>
      <c r="AA98" s="263"/>
      <c r="AB98" s="263"/>
      <c r="AC98" s="263"/>
      <c r="AD98" s="263"/>
      <c r="AE98" s="263"/>
      <c r="AF98" s="263"/>
      <c r="AG98" s="263"/>
      <c r="AH98" s="263"/>
      <c r="AI98" s="263"/>
      <c r="AJ98" s="263"/>
      <c r="AK98" s="263"/>
      <c r="AL98" s="263"/>
      <c r="AM98" s="263"/>
      <c r="AN98" s="263"/>
      <c r="AO98" s="263"/>
      <c r="AP98" s="263"/>
      <c r="AQ98" s="263"/>
      <c r="AR98" s="263"/>
      <c r="AS98" s="263"/>
      <c r="AT98" s="263"/>
      <c r="AU98" s="263"/>
      <c r="AV98" s="263"/>
      <c r="AW98" s="263"/>
      <c r="AX98" s="263"/>
      <c r="AY98" s="263"/>
      <c r="AZ98" s="263"/>
      <c r="BA98" s="263"/>
      <c r="BB98" s="263"/>
      <c r="BC98" s="263"/>
      <c r="BD98" s="263"/>
      <c r="BE98" s="263"/>
      <c r="BF98" s="263"/>
      <c r="BG98" s="263"/>
      <c r="BH98" s="263"/>
      <c r="BI98" s="263"/>
      <c r="BJ98" s="263"/>
      <c r="EZ98" s="71"/>
      <c r="FA98" s="71"/>
      <c r="FB98" s="71"/>
      <c r="FC98" s="71"/>
      <c r="FD98" s="71"/>
      <c r="FE98" s="71"/>
      <c r="FF98" s="71"/>
      <c r="FG98" s="71"/>
      <c r="FH98" s="71"/>
      <c r="FI98" s="71"/>
      <c r="FJ98" s="71"/>
      <c r="FK98" s="71"/>
      <c r="FL98" s="71"/>
    </row>
    <row r="99" spans="1:168" ht="6" customHeight="1">
      <c r="A99" s="65"/>
      <c r="B99" s="65"/>
      <c r="C99" s="65"/>
      <c r="D99" s="65"/>
      <c r="E99" s="65"/>
      <c r="F99" s="65"/>
      <c r="G99" s="65"/>
      <c r="H99" s="65"/>
      <c r="I99" s="65"/>
      <c r="J99" s="65"/>
      <c r="K99" s="65"/>
      <c r="L99" s="65"/>
      <c r="M99" s="65"/>
      <c r="N99" s="65"/>
      <c r="O99" s="65"/>
      <c r="P99" s="65"/>
      <c r="Q99" s="65"/>
      <c r="R99" s="65"/>
      <c r="S99" s="65"/>
      <c r="T99" s="263"/>
      <c r="U99" s="263"/>
      <c r="V99" s="263"/>
      <c r="W99" s="263"/>
      <c r="AA99" s="26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263"/>
      <c r="BE99" s="263"/>
      <c r="BF99" s="263"/>
      <c r="BG99" s="263"/>
      <c r="BH99" s="263"/>
      <c r="BI99" s="263"/>
      <c r="BJ99" s="263"/>
      <c r="EZ99" s="71"/>
      <c r="FA99" s="71"/>
      <c r="FB99" s="71"/>
      <c r="FC99" s="71"/>
      <c r="FD99" s="71"/>
      <c r="FE99" s="71"/>
      <c r="FF99" s="71"/>
      <c r="FG99" s="71"/>
      <c r="FH99" s="71"/>
      <c r="FI99" s="71"/>
      <c r="FJ99" s="71"/>
      <c r="FK99" s="71"/>
      <c r="FL99" s="71"/>
    </row>
    <row r="100" spans="1:168" ht="6" customHeight="1">
      <c r="A100" s="65"/>
      <c r="B100" s="65"/>
      <c r="C100" s="65"/>
      <c r="D100" s="65"/>
      <c r="E100" s="65"/>
      <c r="F100" s="65"/>
      <c r="G100" s="65"/>
      <c r="H100" s="65"/>
      <c r="I100" s="65"/>
      <c r="J100" s="65"/>
      <c r="K100" s="65"/>
      <c r="L100" s="65"/>
      <c r="M100" s="65"/>
      <c r="N100" s="65"/>
      <c r="O100" s="65"/>
      <c r="P100" s="65"/>
      <c r="Q100" s="65"/>
      <c r="R100" s="65"/>
      <c r="S100" s="65"/>
      <c r="T100" s="263"/>
      <c r="U100" s="263"/>
      <c r="V100" s="263"/>
      <c r="W100" s="263"/>
      <c r="AA100" s="263"/>
      <c r="AB100" s="263"/>
      <c r="AC100" s="263"/>
      <c r="AD100" s="263"/>
      <c r="AE100" s="263"/>
      <c r="AF100" s="263"/>
      <c r="AG100" s="263"/>
      <c r="AH100" s="263"/>
      <c r="AI100" s="263"/>
      <c r="AJ100" s="263"/>
      <c r="AK100" s="263"/>
      <c r="AL100" s="263"/>
      <c r="AM100" s="263"/>
      <c r="AN100" s="263"/>
      <c r="AO100" s="263"/>
      <c r="AP100" s="263"/>
      <c r="AQ100" s="263"/>
      <c r="AR100" s="263"/>
      <c r="AS100" s="263"/>
      <c r="AT100" s="263"/>
      <c r="AU100" s="263"/>
      <c r="AV100" s="263"/>
      <c r="AW100" s="263"/>
      <c r="AX100" s="263"/>
      <c r="AY100" s="263"/>
      <c r="AZ100" s="263"/>
      <c r="BA100" s="263"/>
      <c r="BB100" s="263"/>
      <c r="BC100" s="263"/>
      <c r="BD100" s="263"/>
      <c r="BE100" s="263"/>
      <c r="BF100" s="263"/>
      <c r="BG100" s="263"/>
      <c r="BH100" s="263"/>
      <c r="BI100" s="263"/>
      <c r="BJ100" s="263"/>
      <c r="EZ100" s="71"/>
      <c r="FA100" s="71"/>
      <c r="FB100" s="71"/>
      <c r="FC100" s="71"/>
      <c r="FD100" s="71"/>
      <c r="FE100" s="71"/>
      <c r="FF100" s="71"/>
      <c r="FG100" s="71"/>
      <c r="FH100" s="71"/>
      <c r="FI100" s="71"/>
      <c r="FJ100" s="71"/>
      <c r="FK100" s="71"/>
      <c r="FL100" s="71"/>
    </row>
    <row r="101" spans="1:168" ht="6" customHeight="1">
      <c r="A101" s="65"/>
      <c r="B101" s="65"/>
      <c r="C101" s="65"/>
      <c r="D101" s="65"/>
      <c r="E101" s="65"/>
      <c r="F101" s="65"/>
      <c r="G101" s="65"/>
      <c r="H101" s="65"/>
      <c r="I101" s="65"/>
      <c r="J101" s="65"/>
      <c r="K101" s="65"/>
      <c r="L101" s="65"/>
      <c r="M101" s="65"/>
      <c r="N101" s="65"/>
      <c r="O101" s="65"/>
      <c r="P101" s="65"/>
      <c r="Q101" s="65"/>
      <c r="R101" s="65"/>
      <c r="S101" s="65"/>
      <c r="T101" s="263"/>
      <c r="U101" s="263"/>
      <c r="V101" s="263"/>
      <c r="W101" s="263"/>
      <c r="AA101" s="263"/>
      <c r="AB101" s="263"/>
      <c r="AC101" s="263"/>
      <c r="AD101" s="263"/>
      <c r="AE101" s="263"/>
      <c r="AF101" s="263"/>
      <c r="AG101" s="263"/>
      <c r="AH101" s="263"/>
      <c r="AI101" s="263"/>
      <c r="AJ101" s="263"/>
      <c r="AK101" s="263"/>
      <c r="AL101" s="263"/>
      <c r="AM101" s="263"/>
      <c r="AN101" s="263"/>
      <c r="AO101" s="263"/>
      <c r="AP101" s="263"/>
      <c r="AQ101" s="263"/>
      <c r="AR101" s="263"/>
      <c r="AS101" s="263"/>
      <c r="AT101" s="263"/>
      <c r="AU101" s="263"/>
      <c r="AV101" s="263"/>
      <c r="AW101" s="263"/>
      <c r="AX101" s="263"/>
      <c r="AY101" s="263"/>
      <c r="AZ101" s="263"/>
      <c r="BA101" s="263"/>
      <c r="BB101" s="263"/>
      <c r="BC101" s="263"/>
      <c r="BD101" s="263"/>
      <c r="BE101" s="263"/>
      <c r="BF101" s="263"/>
      <c r="BG101" s="263"/>
      <c r="BH101" s="263"/>
      <c r="BI101" s="263"/>
      <c r="BJ101" s="263"/>
    </row>
    <row r="102" spans="1:168" ht="6" customHeight="1">
      <c r="A102" s="65"/>
      <c r="B102" s="65"/>
      <c r="C102" s="65"/>
      <c r="D102" s="65"/>
      <c r="E102" s="65"/>
      <c r="F102" s="65"/>
      <c r="G102" s="65"/>
      <c r="H102" s="65"/>
      <c r="I102" s="65"/>
      <c r="J102" s="65"/>
      <c r="K102" s="65"/>
      <c r="L102" s="65"/>
      <c r="M102" s="65"/>
      <c r="N102" s="65"/>
      <c r="O102" s="65"/>
      <c r="P102" s="65"/>
      <c r="Q102" s="65"/>
      <c r="R102" s="65"/>
      <c r="S102" s="65"/>
      <c r="T102" s="263"/>
      <c r="U102" s="263"/>
      <c r="V102" s="263"/>
      <c r="W102" s="263"/>
      <c r="Z102" s="263"/>
      <c r="AA102" s="263"/>
      <c r="AB102" s="263"/>
      <c r="AC102" s="263"/>
      <c r="AD102" s="263"/>
      <c r="AE102" s="263"/>
      <c r="AF102" s="263"/>
      <c r="AG102" s="263"/>
      <c r="AH102" s="263"/>
      <c r="AI102" s="263"/>
      <c r="AJ102" s="263"/>
      <c r="AK102" s="263"/>
      <c r="AL102" s="263"/>
      <c r="AM102" s="263"/>
      <c r="AN102" s="263"/>
      <c r="AO102" s="263"/>
      <c r="AP102" s="263"/>
      <c r="AQ102" s="263"/>
      <c r="AR102" s="263"/>
      <c r="AS102" s="263"/>
      <c r="AT102" s="263"/>
      <c r="AU102" s="263"/>
      <c r="AV102" s="263"/>
      <c r="AW102" s="263"/>
      <c r="AX102" s="263"/>
      <c r="AY102" s="263"/>
      <c r="AZ102" s="263"/>
      <c r="BA102" s="263"/>
      <c r="BB102" s="263"/>
      <c r="BC102" s="263"/>
      <c r="BD102" s="263"/>
      <c r="BE102" s="263"/>
      <c r="BF102" s="263"/>
      <c r="BG102" s="263"/>
      <c r="BH102" s="263"/>
      <c r="BI102" s="263"/>
      <c r="BJ102" s="263"/>
    </row>
    <row r="103" spans="1:168" ht="6" customHeight="1">
      <c r="A103" s="65"/>
      <c r="B103" s="65"/>
      <c r="C103" s="65"/>
      <c r="D103" s="65"/>
      <c r="E103" s="65"/>
      <c r="F103" s="65"/>
      <c r="G103" s="65"/>
      <c r="H103" s="65"/>
      <c r="I103" s="65"/>
      <c r="J103" s="65"/>
      <c r="K103" s="65"/>
      <c r="L103" s="65"/>
      <c r="M103" s="65"/>
      <c r="N103" s="65"/>
      <c r="O103" s="65"/>
      <c r="P103" s="65"/>
      <c r="Q103" s="65"/>
      <c r="R103" s="65"/>
      <c r="S103" s="65"/>
      <c r="T103" s="263"/>
      <c r="U103" s="263"/>
      <c r="V103" s="263"/>
      <c r="W103" s="263"/>
      <c r="Z103" s="263"/>
      <c r="AA103" s="263"/>
      <c r="AB103" s="263"/>
      <c r="AC103" s="263"/>
      <c r="AD103" s="263"/>
      <c r="AE103" s="263"/>
      <c r="AF103" s="263"/>
      <c r="AG103" s="263"/>
      <c r="AH103" s="263"/>
      <c r="AI103" s="263"/>
      <c r="AJ103" s="263"/>
      <c r="AK103" s="263"/>
      <c r="AL103" s="263"/>
      <c r="AM103" s="263"/>
      <c r="AN103" s="263"/>
      <c r="AO103" s="263"/>
      <c r="AP103" s="263"/>
      <c r="AQ103" s="263"/>
      <c r="AR103" s="263"/>
      <c r="AS103" s="263"/>
      <c r="AT103" s="263"/>
      <c r="AU103" s="263"/>
      <c r="AV103" s="263"/>
      <c r="AW103" s="263"/>
      <c r="AX103" s="263"/>
      <c r="AY103" s="263"/>
      <c r="AZ103" s="263"/>
      <c r="BA103" s="263"/>
      <c r="BB103" s="263"/>
      <c r="BC103" s="263"/>
      <c r="BD103" s="263"/>
      <c r="BE103" s="263"/>
      <c r="BF103" s="263"/>
      <c r="BG103" s="263"/>
      <c r="BH103" s="263"/>
      <c r="BI103" s="263"/>
      <c r="BJ103" s="263"/>
    </row>
    <row r="104" spans="1:168" ht="6" customHeight="1">
      <c r="A104" s="65"/>
      <c r="B104" s="65"/>
      <c r="C104" s="65"/>
      <c r="D104" s="65"/>
      <c r="E104" s="65"/>
      <c r="F104" s="65"/>
      <c r="G104" s="65"/>
      <c r="H104" s="65"/>
      <c r="I104" s="65"/>
      <c r="J104" s="65"/>
      <c r="K104" s="65"/>
      <c r="L104" s="65"/>
      <c r="M104" s="65"/>
      <c r="N104" s="65"/>
      <c r="O104" s="65"/>
      <c r="P104" s="65"/>
      <c r="Q104" s="65"/>
      <c r="R104" s="65"/>
      <c r="S104" s="65"/>
      <c r="T104" s="263"/>
      <c r="U104" s="263"/>
      <c r="V104" s="263"/>
      <c r="W104" s="263"/>
      <c r="Z104" s="263"/>
      <c r="AA104" s="263"/>
      <c r="AB104" s="263"/>
      <c r="AC104" s="263"/>
      <c r="AD104" s="263"/>
      <c r="AE104" s="263"/>
      <c r="AF104" s="263"/>
      <c r="AG104" s="263"/>
      <c r="AH104" s="263"/>
      <c r="AI104" s="263"/>
      <c r="AJ104" s="263"/>
      <c r="AK104" s="263"/>
      <c r="AL104" s="263"/>
      <c r="AM104" s="263"/>
      <c r="AN104" s="263"/>
      <c r="AO104" s="263"/>
      <c r="AP104" s="263"/>
      <c r="AQ104" s="263"/>
      <c r="AR104" s="263"/>
      <c r="AS104" s="263"/>
      <c r="AT104" s="263"/>
      <c r="AU104" s="263"/>
      <c r="AV104" s="263"/>
      <c r="AW104" s="263"/>
      <c r="AX104" s="263"/>
      <c r="AY104" s="263"/>
      <c r="AZ104" s="263"/>
      <c r="BA104" s="263"/>
      <c r="BB104" s="263"/>
      <c r="BC104" s="263"/>
      <c r="BD104" s="263"/>
      <c r="BE104" s="263"/>
      <c r="BF104" s="263"/>
      <c r="BG104" s="263"/>
      <c r="BH104" s="263"/>
      <c r="BI104" s="263"/>
      <c r="BJ104" s="263"/>
    </row>
    <row r="105" spans="1:168" ht="6" customHeight="1">
      <c r="A105" s="72"/>
      <c r="B105" s="65"/>
      <c r="C105" s="65"/>
      <c r="D105" s="65"/>
      <c r="E105" s="65"/>
      <c r="F105" s="65"/>
      <c r="G105" s="65"/>
      <c r="H105" s="65"/>
      <c r="I105" s="65"/>
      <c r="J105" s="65"/>
      <c r="K105" s="65"/>
      <c r="L105" s="65"/>
      <c r="M105" s="65"/>
      <c r="N105" s="65"/>
      <c r="O105" s="65"/>
      <c r="P105" s="65"/>
      <c r="Q105" s="65"/>
      <c r="R105" s="65"/>
      <c r="S105" s="65"/>
      <c r="T105" s="263"/>
      <c r="U105" s="263"/>
      <c r="V105" s="263"/>
      <c r="Z105" s="263"/>
      <c r="AA105" s="263"/>
      <c r="AB105" s="263"/>
      <c r="AC105" s="263"/>
      <c r="AD105" s="263"/>
      <c r="AE105" s="263"/>
      <c r="AF105" s="263"/>
      <c r="AG105" s="263"/>
      <c r="AH105" s="263"/>
      <c r="AI105" s="263"/>
      <c r="AJ105" s="263"/>
      <c r="AK105" s="263"/>
      <c r="AL105" s="263"/>
      <c r="AM105" s="263"/>
      <c r="AN105" s="263"/>
      <c r="AO105" s="263"/>
      <c r="AP105" s="263"/>
      <c r="AQ105" s="263"/>
      <c r="AR105" s="263"/>
      <c r="AS105" s="263"/>
      <c r="AT105" s="263"/>
      <c r="AU105" s="263"/>
      <c r="AV105" s="263"/>
      <c r="AW105" s="263"/>
      <c r="AX105" s="263"/>
      <c r="AY105" s="263"/>
      <c r="AZ105" s="263"/>
      <c r="BA105" s="263"/>
      <c r="BB105" s="263"/>
      <c r="BC105" s="263"/>
      <c r="BD105" s="263"/>
      <c r="BE105" s="263"/>
      <c r="BF105" s="263"/>
      <c r="BG105" s="263"/>
      <c r="BH105" s="263"/>
      <c r="BI105" s="263"/>
      <c r="BJ105" s="263"/>
    </row>
    <row r="106" spans="1:168" ht="6" customHeight="1">
      <c r="A106" s="72"/>
      <c r="B106" s="65"/>
      <c r="C106" s="65"/>
      <c r="D106" s="65"/>
      <c r="E106" s="65"/>
      <c r="F106" s="65"/>
      <c r="G106" s="65"/>
      <c r="H106" s="65"/>
      <c r="I106" s="65"/>
      <c r="J106" s="65"/>
      <c r="K106" s="65"/>
      <c r="L106" s="65"/>
      <c r="M106" s="65"/>
      <c r="N106" s="65"/>
      <c r="O106" s="65"/>
      <c r="P106" s="65"/>
      <c r="Q106" s="65"/>
      <c r="R106" s="65"/>
      <c r="S106" s="65"/>
      <c r="T106" s="263"/>
      <c r="U106" s="263"/>
      <c r="V106" s="263"/>
      <c r="Z106" s="263"/>
      <c r="AA106" s="263"/>
      <c r="AB106" s="263"/>
      <c r="AC106" s="263"/>
      <c r="AD106" s="263"/>
      <c r="AE106" s="263"/>
      <c r="AF106" s="263"/>
      <c r="AG106" s="263"/>
      <c r="AH106" s="263"/>
      <c r="AI106" s="263"/>
      <c r="AJ106" s="263"/>
      <c r="AK106" s="263"/>
      <c r="AL106" s="263"/>
      <c r="AM106" s="263"/>
      <c r="AN106" s="263"/>
      <c r="AO106" s="263"/>
      <c r="AP106" s="263"/>
      <c r="AQ106" s="263"/>
      <c r="AR106" s="263"/>
      <c r="AS106" s="263"/>
      <c r="AT106" s="263"/>
      <c r="AU106" s="263"/>
      <c r="AV106" s="263"/>
      <c r="AW106" s="263"/>
      <c r="AX106" s="263"/>
      <c r="AY106" s="263"/>
      <c r="AZ106" s="263"/>
      <c r="BA106" s="263"/>
      <c r="BB106" s="263"/>
      <c r="BC106" s="263"/>
      <c r="BD106" s="263"/>
      <c r="BE106" s="263"/>
      <c r="BF106" s="263"/>
      <c r="BG106" s="263"/>
      <c r="BH106" s="263"/>
      <c r="BI106" s="263"/>
      <c r="BJ106" s="263"/>
    </row>
    <row r="107" spans="1:168" ht="6" customHeight="1">
      <c r="A107" s="72"/>
      <c r="B107" s="65"/>
      <c r="C107" s="65"/>
      <c r="D107" s="65"/>
      <c r="E107" s="65"/>
      <c r="F107" s="65"/>
      <c r="G107" s="65"/>
      <c r="H107" s="65"/>
      <c r="I107" s="65"/>
      <c r="J107" s="65"/>
      <c r="K107" s="65"/>
      <c r="L107" s="65"/>
      <c r="M107" s="65"/>
      <c r="N107" s="65"/>
      <c r="O107" s="65"/>
      <c r="P107" s="65"/>
      <c r="Q107" s="65"/>
      <c r="R107" s="65"/>
      <c r="S107" s="65"/>
      <c r="T107" s="263"/>
      <c r="U107" s="263"/>
      <c r="V107" s="263"/>
      <c r="Z107" s="263"/>
      <c r="AA107" s="263"/>
      <c r="AB107" s="263"/>
      <c r="AC107" s="263"/>
      <c r="AD107" s="263"/>
      <c r="AE107" s="263"/>
      <c r="AF107" s="263"/>
      <c r="AG107" s="263"/>
      <c r="AH107" s="263"/>
      <c r="AI107" s="263"/>
      <c r="AJ107" s="263"/>
      <c r="AK107" s="263"/>
      <c r="AL107" s="263"/>
      <c r="AM107" s="263"/>
      <c r="AN107" s="263"/>
      <c r="AO107" s="263"/>
      <c r="AP107" s="263"/>
      <c r="AQ107" s="263"/>
      <c r="AR107" s="263"/>
      <c r="AS107" s="263"/>
      <c r="AT107" s="263"/>
      <c r="AU107" s="263"/>
      <c r="AV107" s="263"/>
      <c r="AW107" s="263"/>
      <c r="AX107" s="263"/>
      <c r="AY107" s="263"/>
      <c r="AZ107" s="263"/>
      <c r="BA107" s="263"/>
      <c r="BB107" s="263"/>
      <c r="BC107" s="263"/>
      <c r="BD107" s="263"/>
      <c r="BE107" s="263"/>
      <c r="BF107" s="263"/>
      <c r="BG107" s="263"/>
      <c r="BH107" s="263"/>
      <c r="BI107" s="263"/>
      <c r="BJ107" s="263"/>
    </row>
    <row r="108" spans="1:168" ht="6" customHeight="1">
      <c r="A108" s="72"/>
      <c r="B108" s="65"/>
      <c r="C108" s="65"/>
      <c r="D108" s="65"/>
      <c r="E108" s="65"/>
      <c r="F108" s="65"/>
      <c r="G108" s="65"/>
      <c r="H108" s="65"/>
      <c r="I108" s="65"/>
      <c r="J108" s="65"/>
      <c r="K108" s="65"/>
      <c r="L108" s="65"/>
      <c r="M108" s="65"/>
      <c r="N108" s="65"/>
      <c r="O108" s="65"/>
      <c r="P108" s="65"/>
      <c r="Q108" s="65"/>
      <c r="R108" s="65"/>
      <c r="S108" s="72"/>
      <c r="T108" s="263"/>
      <c r="U108" s="263"/>
      <c r="X108" s="263"/>
      <c r="Y108" s="263"/>
      <c r="Z108" s="263"/>
      <c r="AA108" s="263"/>
      <c r="AB108" s="263"/>
      <c r="AC108" s="263"/>
      <c r="AD108" s="263"/>
      <c r="AE108" s="263"/>
      <c r="AF108" s="263"/>
      <c r="AG108" s="263"/>
      <c r="AH108" s="263"/>
      <c r="AI108" s="263"/>
      <c r="AJ108" s="263"/>
      <c r="AK108" s="263"/>
      <c r="AL108" s="263"/>
      <c r="AM108" s="263"/>
      <c r="AN108" s="263"/>
      <c r="AO108" s="263"/>
      <c r="AP108" s="263"/>
      <c r="AQ108" s="263"/>
      <c r="AR108" s="263"/>
      <c r="AS108" s="263"/>
      <c r="AT108" s="263"/>
      <c r="AU108" s="263"/>
      <c r="AV108" s="263"/>
      <c r="AW108" s="263"/>
      <c r="AX108" s="263"/>
      <c r="AY108" s="263"/>
      <c r="AZ108" s="263"/>
      <c r="BA108" s="263"/>
      <c r="BB108" s="263"/>
      <c r="BC108" s="263"/>
      <c r="BD108" s="263"/>
      <c r="BE108" s="263"/>
      <c r="BF108" s="263"/>
      <c r="BG108" s="263"/>
      <c r="BH108" s="263"/>
      <c r="BI108" s="263"/>
      <c r="BJ108" s="263"/>
    </row>
    <row r="109" spans="1:168" ht="6" customHeight="1">
      <c r="A109" s="72"/>
      <c r="B109" s="65"/>
      <c r="C109" s="65"/>
      <c r="D109" s="65"/>
      <c r="E109" s="65"/>
      <c r="F109" s="65"/>
      <c r="G109" s="65"/>
      <c r="H109" s="65"/>
      <c r="I109" s="65"/>
      <c r="J109" s="65"/>
      <c r="K109" s="65"/>
      <c r="L109" s="65"/>
      <c r="M109" s="65"/>
      <c r="N109" s="65"/>
      <c r="O109" s="65"/>
      <c r="P109" s="65"/>
      <c r="Q109" s="65"/>
      <c r="R109" s="65"/>
      <c r="S109" s="72"/>
      <c r="T109" s="263"/>
      <c r="X109" s="263"/>
      <c r="Y109" s="263"/>
      <c r="Z109" s="263"/>
      <c r="AA109" s="263"/>
      <c r="AB109" s="263"/>
      <c r="AC109" s="263"/>
      <c r="AD109" s="263"/>
      <c r="AE109" s="263"/>
      <c r="AF109" s="263"/>
      <c r="AG109" s="263"/>
      <c r="AH109" s="263"/>
      <c r="AI109" s="263"/>
      <c r="AJ109" s="263"/>
      <c r="AK109" s="263"/>
      <c r="AL109" s="263"/>
      <c r="AM109" s="263"/>
      <c r="AN109" s="263"/>
      <c r="AO109" s="263"/>
      <c r="AP109" s="263"/>
      <c r="AQ109" s="263"/>
      <c r="AR109" s="263"/>
      <c r="AS109" s="263"/>
      <c r="AT109" s="263"/>
      <c r="AU109" s="263"/>
      <c r="AV109" s="263"/>
      <c r="AW109" s="263"/>
      <c r="AX109" s="263"/>
      <c r="AY109" s="263"/>
      <c r="AZ109" s="263"/>
      <c r="BA109" s="263"/>
      <c r="BB109" s="263"/>
      <c r="BC109" s="263"/>
      <c r="BD109" s="263"/>
      <c r="BE109" s="263"/>
      <c r="BF109" s="263"/>
      <c r="BG109" s="263"/>
      <c r="BH109" s="263"/>
      <c r="BI109" s="263"/>
      <c r="BJ109" s="263"/>
    </row>
    <row r="110" spans="1:168" ht="6" customHeight="1">
      <c r="A110" s="72"/>
      <c r="B110" s="65"/>
      <c r="C110" s="65"/>
      <c r="D110" s="65"/>
      <c r="E110" s="65"/>
      <c r="F110" s="65"/>
      <c r="G110" s="65"/>
      <c r="H110" s="65"/>
      <c r="I110" s="65"/>
      <c r="J110" s="65"/>
      <c r="K110" s="65"/>
      <c r="L110" s="65"/>
      <c r="M110" s="65"/>
      <c r="N110" s="65"/>
      <c r="O110" s="65"/>
      <c r="P110" s="65"/>
      <c r="Q110" s="65"/>
      <c r="R110" s="72"/>
      <c r="S110" s="65"/>
      <c r="T110" s="263"/>
      <c r="X110" s="263"/>
      <c r="Y110" s="263"/>
      <c r="Z110" s="263"/>
      <c r="AA110" s="263"/>
      <c r="AB110" s="263"/>
      <c r="AC110" s="263"/>
      <c r="AD110" s="263"/>
      <c r="AE110" s="263"/>
      <c r="AF110" s="263"/>
      <c r="AG110" s="263"/>
      <c r="AH110" s="263"/>
      <c r="AI110" s="263"/>
      <c r="AJ110" s="263"/>
      <c r="AK110" s="263"/>
      <c r="AL110" s="263"/>
      <c r="AM110" s="263"/>
      <c r="AN110" s="263"/>
      <c r="AO110" s="263"/>
      <c r="AP110" s="263"/>
      <c r="AQ110" s="263"/>
      <c r="AR110" s="263"/>
      <c r="AS110" s="263"/>
      <c r="AT110" s="263"/>
      <c r="AU110" s="263"/>
      <c r="AV110" s="263"/>
      <c r="AW110" s="263"/>
      <c r="AX110" s="263"/>
      <c r="AY110" s="263"/>
      <c r="AZ110" s="263"/>
      <c r="BA110" s="263"/>
      <c r="BB110" s="263"/>
      <c r="BC110" s="263"/>
      <c r="BD110" s="263"/>
      <c r="BE110" s="263"/>
      <c r="BF110" s="263"/>
      <c r="BG110" s="263"/>
      <c r="BH110" s="263"/>
      <c r="BI110" s="263"/>
      <c r="BJ110" s="263"/>
    </row>
    <row r="111" spans="1:168" ht="6" customHeight="1">
      <c r="A111" s="72"/>
      <c r="B111" s="65"/>
      <c r="C111" s="65"/>
      <c r="D111" s="65"/>
      <c r="E111" s="65"/>
      <c r="F111" s="65"/>
      <c r="G111" s="65"/>
      <c r="H111" s="65"/>
      <c r="I111" s="65"/>
      <c r="J111" s="65"/>
      <c r="K111" s="65"/>
      <c r="L111" s="65"/>
      <c r="M111" s="65"/>
      <c r="N111" s="65"/>
      <c r="O111" s="65"/>
      <c r="P111" s="65"/>
      <c r="Q111" s="65"/>
      <c r="R111" s="72"/>
      <c r="S111" s="65"/>
      <c r="T111" s="263"/>
      <c r="X111" s="263"/>
      <c r="Y111" s="263"/>
      <c r="Z111" s="263"/>
      <c r="AA111" s="263"/>
      <c r="AB111" s="263"/>
      <c r="AC111" s="263"/>
      <c r="AD111" s="263"/>
      <c r="AE111" s="263"/>
      <c r="AF111" s="263"/>
      <c r="AG111" s="263"/>
      <c r="AH111" s="263"/>
      <c r="AI111" s="263"/>
      <c r="AJ111" s="263"/>
      <c r="AK111" s="263"/>
      <c r="AL111" s="263"/>
      <c r="AM111" s="263"/>
      <c r="AN111" s="263"/>
      <c r="AO111" s="263"/>
      <c r="AP111" s="263"/>
      <c r="AQ111" s="263"/>
      <c r="AR111" s="263"/>
      <c r="AS111" s="263"/>
      <c r="AT111" s="263"/>
      <c r="AU111" s="263"/>
      <c r="AV111" s="263"/>
      <c r="AW111" s="263"/>
      <c r="AX111" s="263"/>
      <c r="AY111" s="263"/>
      <c r="AZ111" s="263"/>
      <c r="BA111" s="263"/>
      <c r="BB111" s="263"/>
      <c r="BC111" s="263"/>
      <c r="BD111" s="263"/>
      <c r="BE111" s="263"/>
      <c r="BF111" s="263"/>
      <c r="BG111" s="263"/>
      <c r="BH111" s="263"/>
      <c r="BI111" s="263"/>
      <c r="BJ111" s="263"/>
    </row>
    <row r="112" spans="1:168" ht="6" customHeight="1">
      <c r="A112" s="72"/>
      <c r="B112" s="72"/>
      <c r="C112" s="65"/>
      <c r="D112" s="65"/>
      <c r="E112" s="65"/>
      <c r="F112" s="65"/>
      <c r="G112" s="65"/>
      <c r="H112" s="65"/>
      <c r="I112" s="65"/>
      <c r="J112" s="65"/>
      <c r="K112" s="65"/>
      <c r="L112" s="65"/>
      <c r="M112" s="65"/>
      <c r="N112" s="65"/>
      <c r="O112" s="65"/>
      <c r="P112" s="65"/>
      <c r="Q112" s="72"/>
      <c r="R112" s="65"/>
      <c r="X112" s="263"/>
      <c r="Y112" s="263"/>
      <c r="Z112" s="263"/>
      <c r="AA112" s="263"/>
      <c r="AB112" s="263"/>
      <c r="AC112" s="263"/>
      <c r="AD112" s="263"/>
      <c r="AE112" s="263"/>
      <c r="AF112" s="263"/>
      <c r="AG112" s="263"/>
      <c r="AH112" s="263"/>
      <c r="AI112" s="263"/>
      <c r="AJ112" s="263"/>
      <c r="AK112" s="263"/>
      <c r="AL112" s="263"/>
      <c r="AM112" s="263"/>
      <c r="AN112" s="263"/>
      <c r="AO112" s="263"/>
      <c r="AP112" s="263"/>
      <c r="AQ112" s="263"/>
      <c r="AR112" s="263"/>
      <c r="AS112" s="263"/>
      <c r="AT112" s="263"/>
      <c r="AU112" s="263"/>
      <c r="AV112" s="263"/>
      <c r="AW112" s="263"/>
      <c r="AX112" s="263"/>
      <c r="AY112" s="263"/>
      <c r="AZ112" s="263"/>
      <c r="BA112" s="263"/>
      <c r="BB112" s="263"/>
      <c r="BC112" s="263"/>
      <c r="BD112" s="263"/>
      <c r="BE112" s="263"/>
      <c r="BF112" s="263"/>
      <c r="BG112" s="263"/>
      <c r="BH112" s="263"/>
      <c r="BI112" s="263"/>
      <c r="BJ112" s="263"/>
    </row>
    <row r="113" spans="1:62" ht="6" customHeight="1">
      <c r="A113" s="72"/>
      <c r="B113" s="72"/>
      <c r="C113" s="65"/>
      <c r="D113" s="65"/>
      <c r="E113" s="65"/>
      <c r="F113" s="65"/>
      <c r="G113" s="65"/>
      <c r="H113" s="65"/>
      <c r="I113" s="65"/>
      <c r="J113" s="65"/>
      <c r="K113" s="65"/>
      <c r="L113" s="65"/>
      <c r="M113" s="65"/>
      <c r="N113" s="65"/>
      <c r="O113" s="65"/>
      <c r="P113" s="65"/>
      <c r="Q113" s="72"/>
      <c r="R113" s="65"/>
      <c r="X113" s="263"/>
      <c r="Y113" s="263"/>
      <c r="Z113" s="263"/>
      <c r="AA113" s="263"/>
      <c r="AB113" s="263"/>
      <c r="AC113" s="263"/>
      <c r="AD113" s="263"/>
      <c r="AE113" s="263"/>
      <c r="AF113" s="263"/>
      <c r="AG113" s="263"/>
      <c r="AH113" s="263"/>
      <c r="AI113" s="263"/>
      <c r="AJ113" s="263"/>
      <c r="AK113" s="263"/>
      <c r="AL113" s="263"/>
      <c r="AM113" s="263"/>
      <c r="AN113" s="263"/>
      <c r="AO113" s="263"/>
      <c r="AP113" s="263"/>
      <c r="AQ113" s="263"/>
      <c r="AR113" s="263"/>
      <c r="AS113" s="263"/>
      <c r="AT113" s="263"/>
      <c r="AU113" s="263"/>
      <c r="AV113" s="263"/>
      <c r="AW113" s="263"/>
      <c r="AX113" s="263"/>
      <c r="AY113" s="263"/>
      <c r="AZ113" s="263"/>
      <c r="BA113" s="263"/>
      <c r="BB113" s="263"/>
      <c r="BC113" s="263"/>
      <c r="BD113" s="263"/>
      <c r="BE113" s="263"/>
      <c r="BF113" s="263"/>
      <c r="BG113" s="263"/>
      <c r="BH113" s="263"/>
      <c r="BI113" s="263"/>
      <c r="BJ113" s="263"/>
    </row>
    <row r="114" spans="1:62" ht="6" customHeight="1">
      <c r="A114" s="72"/>
      <c r="B114" s="72"/>
      <c r="C114" s="65"/>
      <c r="D114" s="65"/>
      <c r="E114" s="65"/>
      <c r="F114" s="65"/>
      <c r="G114" s="65"/>
      <c r="H114" s="65"/>
      <c r="I114" s="65"/>
      <c r="J114" s="65"/>
      <c r="K114" s="65"/>
      <c r="L114" s="65"/>
      <c r="M114" s="65"/>
      <c r="N114" s="65"/>
      <c r="O114" s="65"/>
      <c r="P114" s="72"/>
      <c r="Q114" s="65"/>
      <c r="W114" s="263"/>
      <c r="X114" s="263"/>
      <c r="Y114" s="263"/>
      <c r="Z114" s="263"/>
      <c r="AA114" s="263"/>
      <c r="AB114" s="263"/>
      <c r="AC114" s="263"/>
      <c r="AD114" s="263"/>
      <c r="AE114" s="263"/>
      <c r="AF114" s="263"/>
      <c r="AG114" s="263"/>
      <c r="AH114" s="263"/>
      <c r="AI114" s="263"/>
      <c r="AJ114" s="263"/>
      <c r="AK114" s="263"/>
      <c r="AL114" s="263"/>
      <c r="AM114" s="263"/>
      <c r="AN114" s="263"/>
      <c r="AO114" s="263"/>
      <c r="AP114" s="263"/>
      <c r="AQ114" s="263"/>
      <c r="AR114" s="263"/>
      <c r="AS114" s="263"/>
      <c r="AT114" s="263"/>
      <c r="AU114" s="263"/>
      <c r="AV114" s="263"/>
      <c r="AW114" s="263"/>
      <c r="AX114" s="263"/>
      <c r="AY114" s="263"/>
      <c r="AZ114" s="263"/>
      <c r="BA114" s="263"/>
      <c r="BB114" s="263"/>
      <c r="BC114" s="263"/>
      <c r="BD114" s="263"/>
      <c r="BE114" s="263"/>
      <c r="BF114" s="263"/>
      <c r="BG114" s="263"/>
      <c r="BH114" s="263"/>
      <c r="BI114" s="263"/>
      <c r="BJ114" s="263"/>
    </row>
    <row r="115" spans="1:62" ht="6" customHeight="1">
      <c r="A115" s="65"/>
      <c r="B115" s="72"/>
      <c r="C115" s="65"/>
      <c r="D115" s="65"/>
      <c r="E115" s="65"/>
      <c r="F115" s="65"/>
      <c r="G115" s="65"/>
      <c r="H115" s="65"/>
      <c r="I115" s="65"/>
      <c r="J115" s="65"/>
      <c r="K115" s="65"/>
      <c r="L115" s="65"/>
      <c r="M115" s="65"/>
      <c r="N115" s="65"/>
      <c r="O115" s="72"/>
      <c r="P115" s="72"/>
      <c r="Q115" s="65"/>
      <c r="W115" s="263"/>
      <c r="X115" s="263"/>
      <c r="Y115" s="263"/>
      <c r="Z115" s="263"/>
      <c r="AA115" s="263"/>
      <c r="AB115" s="263"/>
      <c r="AC115" s="263"/>
      <c r="AD115" s="263"/>
      <c r="AE115" s="263"/>
      <c r="AF115" s="263"/>
      <c r="AG115" s="263"/>
      <c r="AH115" s="263"/>
      <c r="AI115" s="263"/>
      <c r="AJ115" s="263"/>
      <c r="AK115" s="263"/>
      <c r="AL115" s="263"/>
      <c r="AM115" s="263"/>
      <c r="AN115" s="263"/>
      <c r="AO115" s="263"/>
      <c r="AP115" s="263"/>
      <c r="AQ115" s="263"/>
      <c r="AR115" s="263"/>
      <c r="AS115" s="263"/>
      <c r="AT115" s="263"/>
      <c r="AU115" s="263"/>
      <c r="AV115" s="263"/>
      <c r="AW115" s="263"/>
      <c r="AX115" s="263"/>
      <c r="AY115" s="263"/>
      <c r="AZ115" s="263"/>
      <c r="BA115" s="263"/>
      <c r="BB115" s="263"/>
      <c r="BC115" s="263"/>
      <c r="BD115" s="263"/>
      <c r="BE115" s="263"/>
      <c r="BF115" s="263"/>
      <c r="BG115" s="263"/>
      <c r="BH115" s="263"/>
      <c r="BI115" s="263"/>
      <c r="BJ115" s="263"/>
    </row>
    <row r="116" spans="1:62" ht="6" customHeight="1">
      <c r="A116" s="65"/>
      <c r="B116" s="72"/>
      <c r="C116" s="65"/>
      <c r="D116" s="65"/>
      <c r="E116" s="65"/>
      <c r="F116" s="65"/>
      <c r="G116" s="65"/>
      <c r="H116" s="65"/>
      <c r="I116" s="65"/>
      <c r="J116" s="65"/>
      <c r="K116" s="65"/>
      <c r="L116" s="65"/>
      <c r="M116" s="65"/>
      <c r="N116" s="65"/>
      <c r="O116" s="72"/>
      <c r="P116" s="65"/>
      <c r="W116" s="263"/>
      <c r="X116" s="263"/>
      <c r="Y116" s="263"/>
      <c r="Z116" s="263"/>
      <c r="AA116" s="263"/>
      <c r="AB116" s="263"/>
      <c r="AC116" s="263"/>
      <c r="AD116" s="263"/>
      <c r="AE116" s="263"/>
      <c r="AF116" s="263"/>
      <c r="AG116" s="263"/>
      <c r="AH116" s="263"/>
      <c r="AI116" s="263"/>
      <c r="AJ116" s="263"/>
      <c r="AK116" s="263"/>
      <c r="AL116" s="263"/>
      <c r="AM116" s="263"/>
      <c r="AN116" s="263"/>
      <c r="AO116" s="263"/>
      <c r="AP116" s="263"/>
      <c r="AQ116" s="263"/>
      <c r="AR116" s="263"/>
      <c r="AS116" s="263"/>
      <c r="AT116" s="263"/>
      <c r="AU116" s="263"/>
      <c r="AV116" s="263"/>
      <c r="AW116" s="263"/>
      <c r="AX116" s="263"/>
      <c r="AY116" s="263"/>
      <c r="AZ116" s="263"/>
      <c r="BA116" s="263"/>
      <c r="BB116" s="263"/>
      <c r="BC116" s="263"/>
      <c r="BD116" s="263"/>
      <c r="BE116" s="263"/>
      <c r="BF116" s="263"/>
      <c r="BG116" s="263"/>
      <c r="BH116" s="263"/>
      <c r="BI116" s="263"/>
      <c r="BJ116" s="263"/>
    </row>
    <row r="117" spans="1:62" ht="6" customHeight="1">
      <c r="A117" s="72"/>
      <c r="B117" s="72"/>
      <c r="C117" s="65"/>
      <c r="D117" s="65"/>
      <c r="E117" s="65"/>
      <c r="F117" s="65"/>
      <c r="G117" s="65"/>
      <c r="H117" s="65"/>
      <c r="I117" s="65"/>
      <c r="J117" s="65"/>
      <c r="K117" s="65"/>
      <c r="L117" s="65"/>
      <c r="M117" s="65"/>
      <c r="N117" s="65"/>
      <c r="O117" s="65"/>
      <c r="P117" s="65"/>
      <c r="V117" s="263"/>
      <c r="W117" s="263"/>
      <c r="X117" s="263"/>
      <c r="Y117" s="263"/>
      <c r="Z117" s="263"/>
      <c r="AA117" s="263"/>
      <c r="AB117" s="263"/>
      <c r="AC117" s="263"/>
      <c r="AD117" s="263"/>
      <c r="AE117" s="263"/>
      <c r="AF117" s="263"/>
      <c r="AG117" s="263"/>
      <c r="AH117" s="263"/>
      <c r="AI117" s="263"/>
      <c r="AJ117" s="263"/>
      <c r="AK117" s="263"/>
      <c r="AL117" s="263"/>
      <c r="AM117" s="263"/>
      <c r="AN117" s="263"/>
      <c r="AO117" s="263"/>
      <c r="AP117" s="263"/>
      <c r="AQ117" s="263"/>
      <c r="AR117" s="263"/>
      <c r="AS117" s="263"/>
      <c r="AT117" s="263"/>
      <c r="AU117" s="263"/>
      <c r="AV117" s="263"/>
      <c r="AW117" s="263"/>
      <c r="AX117" s="263"/>
      <c r="AY117" s="263"/>
      <c r="AZ117" s="263"/>
      <c r="BA117" s="263"/>
      <c r="BB117" s="263"/>
      <c r="BC117" s="263"/>
      <c r="BD117" s="263"/>
      <c r="BE117" s="263"/>
      <c r="BF117" s="263"/>
      <c r="BG117" s="263"/>
      <c r="BH117" s="263"/>
      <c r="BI117" s="263"/>
      <c r="BJ117" s="263"/>
    </row>
    <row r="118" spans="1:62" ht="6" customHeight="1">
      <c r="A118" s="72"/>
      <c r="B118" s="65"/>
      <c r="C118" s="65"/>
      <c r="D118" s="65"/>
      <c r="E118" s="65"/>
      <c r="F118" s="65"/>
      <c r="G118" s="65"/>
      <c r="H118" s="65"/>
      <c r="I118" s="65"/>
      <c r="J118" s="65"/>
      <c r="K118" s="65"/>
      <c r="L118" s="65"/>
      <c r="M118" s="65"/>
      <c r="N118" s="72"/>
      <c r="O118" s="65"/>
      <c r="U118" s="263"/>
      <c r="V118" s="263"/>
      <c r="W118" s="263"/>
      <c r="X118" s="263"/>
      <c r="Y118" s="263"/>
      <c r="Z118" s="263"/>
      <c r="AA118" s="263"/>
      <c r="AB118" s="263"/>
      <c r="AC118" s="263"/>
      <c r="AD118" s="263"/>
      <c r="AE118" s="263"/>
      <c r="AF118" s="263"/>
      <c r="AG118" s="263"/>
      <c r="AH118" s="263"/>
      <c r="AI118" s="263"/>
      <c r="AJ118" s="263"/>
      <c r="AK118" s="263"/>
      <c r="AL118" s="263"/>
      <c r="AM118" s="263"/>
      <c r="AN118" s="263"/>
      <c r="AO118" s="263"/>
      <c r="AP118" s="263"/>
      <c r="AQ118" s="263"/>
      <c r="AR118" s="263"/>
      <c r="AS118" s="263"/>
      <c r="AT118" s="263"/>
      <c r="AU118" s="263"/>
      <c r="AV118" s="263"/>
      <c r="AW118" s="263"/>
      <c r="AX118" s="263"/>
      <c r="AY118" s="263"/>
      <c r="AZ118" s="263"/>
      <c r="BA118" s="263"/>
      <c r="BB118" s="263"/>
      <c r="BC118" s="263"/>
      <c r="BD118" s="263"/>
      <c r="BE118" s="263"/>
      <c r="BF118" s="263"/>
      <c r="BG118" s="263"/>
      <c r="BH118" s="263"/>
      <c r="BI118" s="263"/>
      <c r="BJ118" s="263"/>
    </row>
    <row r="119" spans="1:62" ht="6" customHeight="1">
      <c r="A119" s="65"/>
      <c r="B119" s="65"/>
      <c r="C119" s="65"/>
      <c r="D119" s="65"/>
      <c r="E119" s="65"/>
      <c r="F119" s="65"/>
      <c r="G119" s="65"/>
      <c r="H119" s="65"/>
      <c r="I119" s="65"/>
      <c r="J119" s="65"/>
      <c r="K119" s="65"/>
      <c r="L119" s="65"/>
      <c r="M119" s="72"/>
      <c r="N119" s="72"/>
      <c r="U119" s="263"/>
      <c r="V119" s="263"/>
      <c r="W119" s="263"/>
      <c r="X119" s="263"/>
      <c r="Y119" s="263"/>
      <c r="Z119" s="263"/>
      <c r="AA119" s="263"/>
      <c r="AB119" s="263"/>
      <c r="AC119" s="263"/>
      <c r="AD119" s="263"/>
      <c r="AE119" s="263"/>
      <c r="AF119" s="263"/>
      <c r="AG119" s="263"/>
      <c r="AH119" s="263"/>
      <c r="AI119" s="263"/>
      <c r="AJ119" s="263"/>
      <c r="AK119" s="263"/>
      <c r="AL119" s="263"/>
      <c r="AM119" s="263"/>
      <c r="AN119" s="263"/>
      <c r="AO119" s="263"/>
      <c r="AP119" s="263"/>
      <c r="AQ119" s="263"/>
      <c r="AR119" s="263"/>
      <c r="AS119" s="263"/>
      <c r="AT119" s="263"/>
      <c r="AU119" s="263"/>
      <c r="AV119" s="263"/>
      <c r="AW119" s="263"/>
      <c r="AX119" s="263"/>
      <c r="AY119" s="263"/>
      <c r="AZ119" s="263"/>
      <c r="BA119" s="263"/>
      <c r="BB119" s="263"/>
      <c r="BC119" s="263"/>
      <c r="BD119" s="263"/>
      <c r="BE119" s="263"/>
      <c r="BF119" s="263"/>
      <c r="BG119" s="263"/>
      <c r="BH119" s="263"/>
      <c r="BI119" s="263"/>
      <c r="BJ119" s="263"/>
    </row>
    <row r="120" spans="1:62" ht="6" customHeight="1">
      <c r="A120" s="65"/>
      <c r="B120" s="65"/>
      <c r="C120" s="65"/>
      <c r="D120" s="65"/>
      <c r="E120" s="65"/>
      <c r="F120" s="65"/>
      <c r="G120" s="65"/>
      <c r="H120" s="65"/>
      <c r="I120" s="65"/>
      <c r="J120" s="65"/>
      <c r="K120" s="65"/>
      <c r="L120" s="65"/>
      <c r="M120" s="72"/>
      <c r="N120" s="65"/>
      <c r="U120" s="263"/>
      <c r="V120" s="263"/>
      <c r="W120" s="263"/>
      <c r="X120" s="263"/>
      <c r="Y120" s="263"/>
      <c r="Z120" s="263"/>
      <c r="AA120" s="263"/>
      <c r="AB120" s="263"/>
      <c r="AC120" s="263"/>
      <c r="AD120" s="263"/>
      <c r="AE120" s="263"/>
      <c r="AF120" s="263"/>
      <c r="AG120" s="263"/>
      <c r="AH120" s="263"/>
      <c r="AI120" s="263"/>
      <c r="AJ120" s="263"/>
      <c r="AK120" s="263"/>
      <c r="AL120" s="263"/>
      <c r="AM120" s="263"/>
      <c r="AN120" s="263"/>
      <c r="AO120" s="263"/>
      <c r="AP120" s="263"/>
      <c r="AQ120" s="263"/>
      <c r="AR120" s="263"/>
      <c r="AS120" s="263"/>
      <c r="AT120" s="263"/>
      <c r="AU120" s="263"/>
      <c r="AV120" s="263"/>
      <c r="AW120" s="263"/>
      <c r="AX120" s="263"/>
      <c r="AY120" s="263"/>
      <c r="AZ120" s="263"/>
      <c r="BA120" s="263"/>
      <c r="BB120" s="263"/>
      <c r="BC120" s="263"/>
      <c r="BD120" s="263"/>
      <c r="BE120" s="263"/>
      <c r="BF120" s="263"/>
      <c r="BG120" s="263"/>
      <c r="BH120" s="263"/>
      <c r="BI120" s="263"/>
      <c r="BJ120" s="263"/>
    </row>
    <row r="121" spans="1:62" ht="6" customHeight="1">
      <c r="B121" s="65"/>
      <c r="C121" s="65"/>
      <c r="D121" s="65"/>
      <c r="E121" s="65"/>
      <c r="F121" s="65"/>
      <c r="G121" s="65"/>
      <c r="H121" s="65"/>
      <c r="I121" s="65"/>
      <c r="J121" s="65"/>
      <c r="K121" s="65"/>
      <c r="L121" s="72"/>
      <c r="M121" s="65"/>
      <c r="N121" s="65"/>
      <c r="S121" s="65"/>
      <c r="T121" s="263"/>
      <c r="U121" s="263"/>
      <c r="V121" s="263"/>
      <c r="W121" s="263"/>
      <c r="X121" s="263"/>
      <c r="Y121" s="263"/>
      <c r="Z121" s="263"/>
      <c r="AA121" s="263"/>
      <c r="AB121" s="263"/>
      <c r="AC121" s="263"/>
      <c r="AD121" s="263"/>
      <c r="AE121" s="263"/>
      <c r="AF121" s="263"/>
      <c r="AG121" s="263"/>
      <c r="AH121" s="263"/>
      <c r="AI121" s="263"/>
      <c r="AJ121" s="263"/>
      <c r="AK121" s="263"/>
      <c r="AL121" s="263"/>
      <c r="AM121" s="263"/>
      <c r="AN121" s="263"/>
      <c r="AO121" s="263"/>
      <c r="AP121" s="263"/>
      <c r="AQ121" s="263"/>
      <c r="AR121" s="263"/>
      <c r="AS121" s="263"/>
      <c r="AT121" s="263"/>
      <c r="AU121" s="263"/>
      <c r="AV121" s="263"/>
      <c r="AW121" s="263"/>
      <c r="AX121" s="263"/>
      <c r="AY121" s="263"/>
      <c r="AZ121" s="263"/>
      <c r="BA121" s="263"/>
      <c r="BB121" s="263"/>
      <c r="BC121" s="263"/>
      <c r="BD121" s="263"/>
      <c r="BE121" s="263"/>
      <c r="BF121" s="263"/>
      <c r="BG121" s="263"/>
      <c r="BH121" s="263"/>
      <c r="BI121" s="263"/>
      <c r="BJ121" s="263"/>
    </row>
    <row r="122" spans="1:62" ht="6" customHeight="1">
      <c r="B122" s="65"/>
      <c r="C122" s="65"/>
      <c r="D122" s="65"/>
      <c r="E122" s="65"/>
      <c r="F122" s="65"/>
      <c r="G122" s="65"/>
      <c r="H122" s="65"/>
      <c r="I122" s="65"/>
      <c r="J122" s="65"/>
      <c r="K122" s="72"/>
      <c r="L122" s="72"/>
      <c r="M122" s="65"/>
      <c r="S122" s="65"/>
      <c r="T122" s="263"/>
      <c r="U122" s="263"/>
      <c r="V122" s="263"/>
      <c r="W122" s="263"/>
      <c r="X122" s="263"/>
      <c r="Y122" s="263"/>
      <c r="Z122" s="263"/>
      <c r="AA122" s="263"/>
      <c r="AB122" s="263"/>
      <c r="AC122" s="263"/>
      <c r="AD122" s="263"/>
      <c r="AE122" s="263"/>
      <c r="AF122" s="263"/>
      <c r="AG122" s="263"/>
      <c r="AH122" s="263"/>
      <c r="AI122" s="263"/>
      <c r="AJ122" s="263"/>
      <c r="AK122" s="263"/>
      <c r="AL122" s="263"/>
      <c r="AM122" s="263"/>
      <c r="AN122" s="263"/>
      <c r="AO122" s="263"/>
      <c r="AP122" s="263"/>
      <c r="AQ122" s="263"/>
      <c r="AR122" s="263"/>
      <c r="AS122" s="263"/>
      <c r="AT122" s="263"/>
      <c r="AU122" s="263"/>
      <c r="AV122" s="263"/>
      <c r="AW122" s="263"/>
      <c r="AX122" s="263"/>
      <c r="AY122" s="263"/>
      <c r="AZ122" s="263"/>
      <c r="BA122" s="263"/>
      <c r="BB122" s="263"/>
      <c r="BC122" s="263"/>
      <c r="BD122" s="263"/>
      <c r="BE122" s="263"/>
      <c r="BF122" s="263"/>
      <c r="BG122" s="263"/>
      <c r="BH122" s="263"/>
      <c r="BI122" s="263"/>
      <c r="BJ122" s="263"/>
    </row>
    <row r="123" spans="1:62" ht="6" customHeight="1">
      <c r="B123" s="65"/>
      <c r="C123" s="65"/>
      <c r="D123" s="65"/>
      <c r="E123" s="65"/>
      <c r="F123" s="65"/>
      <c r="G123" s="65"/>
      <c r="H123" s="65"/>
      <c r="I123" s="65"/>
      <c r="J123" s="65"/>
      <c r="K123" s="72"/>
      <c r="L123" s="65"/>
      <c r="R123" s="65"/>
      <c r="S123" s="65"/>
      <c r="T123" s="263"/>
      <c r="U123" s="263"/>
      <c r="V123" s="263"/>
      <c r="W123" s="263"/>
      <c r="X123" s="263"/>
      <c r="Y123" s="263"/>
      <c r="Z123" s="263"/>
      <c r="AA123" s="263"/>
      <c r="AB123" s="263"/>
      <c r="AC123" s="263"/>
      <c r="AD123" s="263"/>
      <c r="AE123" s="263"/>
      <c r="AF123" s="263"/>
      <c r="AG123" s="263"/>
      <c r="AH123" s="263"/>
      <c r="AI123" s="263"/>
      <c r="AJ123" s="263"/>
      <c r="AK123" s="263"/>
      <c r="AL123" s="263"/>
      <c r="AM123" s="263"/>
      <c r="AN123" s="263"/>
      <c r="AO123" s="263"/>
      <c r="AP123" s="263"/>
      <c r="AQ123" s="263"/>
      <c r="AR123" s="263"/>
      <c r="AS123" s="263"/>
      <c r="AT123" s="263"/>
      <c r="AU123" s="263"/>
      <c r="AV123" s="263"/>
      <c r="AW123" s="263"/>
      <c r="AX123" s="263"/>
      <c r="AY123" s="263"/>
      <c r="AZ123" s="263"/>
      <c r="BA123" s="263"/>
      <c r="BB123" s="263"/>
      <c r="BC123" s="263"/>
      <c r="BD123" s="263"/>
      <c r="BE123" s="263"/>
      <c r="BF123" s="263"/>
      <c r="BG123" s="263"/>
      <c r="BH123" s="263"/>
      <c r="BI123" s="263"/>
      <c r="BJ123" s="263"/>
    </row>
    <row r="124" spans="1:62" ht="6" customHeight="1">
      <c r="B124" s="72"/>
      <c r="C124" s="72"/>
      <c r="D124" s="72"/>
      <c r="E124" s="72"/>
      <c r="F124" s="72"/>
      <c r="G124" s="72"/>
      <c r="H124" s="72"/>
      <c r="I124" s="72"/>
      <c r="J124" s="72"/>
      <c r="K124" s="65"/>
      <c r="L124" s="65"/>
      <c r="R124" s="65"/>
      <c r="S124" s="65"/>
      <c r="T124" s="263"/>
      <c r="U124" s="263"/>
      <c r="V124" s="263"/>
      <c r="W124" s="263"/>
      <c r="X124" s="263"/>
      <c r="Y124" s="263"/>
      <c r="Z124" s="263"/>
      <c r="AA124" s="263"/>
      <c r="AB124" s="263"/>
      <c r="AC124" s="263"/>
      <c r="AD124" s="263"/>
      <c r="AE124" s="263"/>
      <c r="AF124" s="263"/>
      <c r="AG124" s="263"/>
      <c r="AH124" s="263"/>
      <c r="AI124" s="263"/>
      <c r="AJ124" s="263"/>
      <c r="AK124" s="263"/>
      <c r="AL124" s="263"/>
      <c r="AM124" s="263"/>
      <c r="AN124" s="263"/>
      <c r="AO124" s="263"/>
      <c r="AP124" s="263"/>
      <c r="AQ124" s="263"/>
      <c r="AR124" s="263"/>
      <c r="AS124" s="263"/>
      <c r="AT124" s="263"/>
      <c r="AU124" s="263"/>
      <c r="AV124" s="263"/>
      <c r="AW124" s="263"/>
      <c r="AX124" s="263"/>
      <c r="AY124" s="263"/>
      <c r="AZ124" s="263"/>
      <c r="BA124" s="263"/>
      <c r="BB124" s="263"/>
      <c r="BC124" s="263"/>
      <c r="BD124" s="263"/>
      <c r="BE124" s="263"/>
      <c r="BF124" s="263"/>
      <c r="BG124" s="263"/>
      <c r="BH124" s="263"/>
      <c r="BI124" s="263"/>
      <c r="BJ124" s="263"/>
    </row>
    <row r="125" spans="1:62" ht="6" customHeight="1">
      <c r="B125" s="72"/>
      <c r="C125" s="72"/>
      <c r="D125" s="72"/>
      <c r="E125" s="72"/>
      <c r="F125" s="72"/>
      <c r="G125" s="72"/>
      <c r="H125" s="72"/>
      <c r="I125" s="72"/>
      <c r="J125" s="72"/>
      <c r="K125" s="65"/>
      <c r="Q125" s="65"/>
      <c r="R125" s="65"/>
      <c r="S125" s="65"/>
      <c r="T125" s="263"/>
      <c r="U125" s="263"/>
      <c r="V125" s="263"/>
      <c r="W125" s="263"/>
      <c r="X125" s="263"/>
      <c r="Y125" s="263"/>
      <c r="Z125" s="263"/>
      <c r="AA125" s="263"/>
      <c r="AB125" s="263"/>
      <c r="AC125" s="263"/>
      <c r="AD125" s="263"/>
      <c r="AE125" s="263"/>
      <c r="AF125" s="263"/>
      <c r="AG125" s="263"/>
      <c r="AH125" s="263"/>
      <c r="AI125" s="263"/>
      <c r="AJ125" s="263"/>
      <c r="AK125" s="263"/>
      <c r="AL125" s="263"/>
      <c r="AM125" s="263"/>
      <c r="AN125" s="263"/>
      <c r="AO125" s="263"/>
      <c r="AP125" s="263"/>
      <c r="AQ125" s="263"/>
      <c r="AR125" s="263"/>
      <c r="AS125" s="263"/>
      <c r="AT125" s="263"/>
      <c r="AU125" s="263"/>
      <c r="AV125" s="263"/>
      <c r="AW125" s="263"/>
      <c r="AX125" s="263"/>
      <c r="AY125" s="263"/>
      <c r="AZ125" s="263"/>
      <c r="BA125" s="263"/>
      <c r="BB125" s="263"/>
      <c r="BC125" s="263"/>
      <c r="BD125" s="263"/>
      <c r="BE125" s="263"/>
      <c r="BF125" s="263"/>
      <c r="BG125" s="263"/>
      <c r="BH125" s="263"/>
      <c r="BI125" s="263"/>
      <c r="BJ125" s="263"/>
    </row>
    <row r="126" spans="1:62" ht="6" customHeight="1">
      <c r="B126" s="65"/>
      <c r="C126" s="65"/>
      <c r="D126" s="65"/>
      <c r="E126" s="65"/>
      <c r="F126" s="65"/>
      <c r="G126" s="65"/>
      <c r="H126" s="65"/>
      <c r="I126" s="65"/>
      <c r="J126" s="65"/>
      <c r="Q126" s="65"/>
      <c r="R126" s="65"/>
      <c r="S126" s="65"/>
      <c r="T126" s="263"/>
      <c r="U126" s="263"/>
      <c r="V126" s="263"/>
      <c r="W126" s="263"/>
      <c r="X126" s="263"/>
      <c r="Y126" s="263"/>
      <c r="Z126" s="263"/>
      <c r="AA126" s="263"/>
      <c r="AB126" s="263"/>
      <c r="AC126" s="263"/>
      <c r="AD126" s="263"/>
      <c r="AE126" s="263"/>
      <c r="AF126" s="263"/>
      <c r="AG126" s="263"/>
      <c r="AH126" s="263"/>
      <c r="AI126" s="263"/>
      <c r="AJ126" s="263"/>
      <c r="AK126" s="263"/>
      <c r="AL126" s="263"/>
      <c r="AM126" s="263"/>
      <c r="AN126" s="263"/>
      <c r="AO126" s="263"/>
      <c r="AP126" s="263"/>
      <c r="AQ126" s="263"/>
      <c r="AR126" s="263"/>
      <c r="AS126" s="263"/>
      <c r="AT126" s="263"/>
      <c r="AU126" s="263"/>
      <c r="AV126" s="263"/>
      <c r="AW126" s="263"/>
      <c r="AX126" s="263"/>
      <c r="AY126" s="263"/>
      <c r="AZ126" s="263"/>
      <c r="BA126" s="263"/>
      <c r="BB126" s="263"/>
      <c r="BC126" s="263"/>
      <c r="BD126" s="263"/>
      <c r="BE126" s="263"/>
      <c r="BF126" s="263"/>
      <c r="BG126" s="263"/>
      <c r="BH126" s="263"/>
      <c r="BI126" s="263"/>
      <c r="BJ126" s="263"/>
    </row>
    <row r="127" spans="1:62" ht="6" customHeight="1">
      <c r="B127" s="65"/>
      <c r="C127" s="65"/>
      <c r="D127" s="65"/>
      <c r="E127" s="65"/>
      <c r="F127" s="65"/>
      <c r="G127" s="65"/>
      <c r="H127" s="65"/>
      <c r="I127" s="65"/>
      <c r="J127" s="65"/>
      <c r="P127" s="65"/>
      <c r="Q127" s="65"/>
      <c r="R127" s="65"/>
      <c r="S127" s="65"/>
      <c r="T127" s="263"/>
      <c r="U127" s="263"/>
      <c r="V127" s="263"/>
      <c r="W127" s="263"/>
      <c r="X127" s="263"/>
      <c r="Y127" s="263"/>
      <c r="Z127" s="263"/>
      <c r="AA127" s="263"/>
      <c r="AB127" s="263"/>
      <c r="AC127" s="263"/>
      <c r="AD127" s="263"/>
      <c r="AE127" s="263"/>
      <c r="AF127" s="263"/>
      <c r="AG127" s="263"/>
      <c r="AH127" s="263"/>
      <c r="AI127" s="263"/>
      <c r="AJ127" s="263"/>
      <c r="AK127" s="263"/>
      <c r="AL127" s="263"/>
      <c r="AM127" s="263"/>
      <c r="AN127" s="263"/>
      <c r="AO127" s="263"/>
      <c r="AP127" s="263"/>
      <c r="AQ127" s="263"/>
      <c r="AR127" s="263"/>
      <c r="AS127" s="263"/>
      <c r="AT127" s="263"/>
      <c r="AU127" s="263"/>
      <c r="AV127" s="263"/>
      <c r="AW127" s="263"/>
      <c r="AX127" s="263"/>
      <c r="AY127" s="263"/>
      <c r="AZ127" s="263"/>
      <c r="BA127" s="263"/>
      <c r="BB127" s="263"/>
      <c r="BC127" s="263"/>
      <c r="BD127" s="263"/>
      <c r="BE127" s="263"/>
      <c r="BF127" s="263"/>
      <c r="BG127" s="263"/>
      <c r="BH127" s="263"/>
      <c r="BI127" s="263"/>
      <c r="BJ127" s="263"/>
    </row>
    <row r="128" spans="1:62" ht="6" customHeight="1">
      <c r="O128" s="65"/>
      <c r="P128" s="65"/>
      <c r="Q128" s="65"/>
      <c r="R128" s="65"/>
      <c r="S128" s="65"/>
      <c r="T128" s="263"/>
      <c r="U128" s="263"/>
      <c r="V128" s="263"/>
      <c r="W128" s="263"/>
      <c r="X128" s="263"/>
      <c r="Y128" s="263"/>
      <c r="Z128" s="263"/>
      <c r="AA128" s="263"/>
      <c r="AB128" s="263"/>
      <c r="AC128" s="263"/>
      <c r="AD128" s="263"/>
      <c r="AE128" s="263"/>
      <c r="AF128" s="263"/>
      <c r="AG128" s="263"/>
      <c r="AH128" s="263"/>
      <c r="AI128" s="263"/>
      <c r="AJ128" s="263"/>
      <c r="AK128" s="263"/>
      <c r="AL128" s="263"/>
      <c r="AM128" s="263"/>
      <c r="AN128" s="263"/>
      <c r="AO128" s="263"/>
      <c r="AP128" s="263"/>
      <c r="AQ128" s="263"/>
      <c r="AR128" s="263"/>
      <c r="AS128" s="263"/>
      <c r="AT128" s="263"/>
      <c r="AU128" s="263"/>
      <c r="AV128" s="263"/>
      <c r="AW128" s="263"/>
      <c r="AX128" s="263"/>
      <c r="AY128" s="263"/>
      <c r="AZ128" s="263"/>
      <c r="BA128" s="263"/>
      <c r="BB128" s="263"/>
      <c r="BC128" s="263"/>
      <c r="BD128" s="263"/>
      <c r="BE128" s="263"/>
      <c r="BF128" s="263"/>
      <c r="BG128" s="263"/>
      <c r="BH128" s="263"/>
      <c r="BI128" s="263"/>
      <c r="BJ128" s="263"/>
    </row>
    <row r="129" spans="1:62" ht="6" customHeight="1">
      <c r="O129" s="65"/>
      <c r="P129" s="65"/>
      <c r="Q129" s="65"/>
      <c r="R129" s="65"/>
      <c r="S129" s="65"/>
      <c r="T129" s="263"/>
      <c r="U129" s="263"/>
      <c r="V129" s="263"/>
      <c r="W129" s="263"/>
      <c r="X129" s="263"/>
      <c r="Y129" s="263"/>
      <c r="Z129" s="263"/>
      <c r="AA129" s="263"/>
      <c r="AB129" s="263"/>
      <c r="AC129" s="263"/>
      <c r="AD129" s="263"/>
      <c r="AE129" s="263"/>
      <c r="AF129" s="263"/>
      <c r="AG129" s="263"/>
      <c r="AH129" s="263"/>
      <c r="AI129" s="263"/>
      <c r="AJ129" s="263"/>
      <c r="AK129" s="263"/>
      <c r="AL129" s="263"/>
      <c r="AM129" s="263"/>
      <c r="AN129" s="263"/>
      <c r="AO129" s="263"/>
      <c r="AP129" s="263"/>
      <c r="AQ129" s="263"/>
      <c r="AR129" s="263"/>
      <c r="AS129" s="263"/>
      <c r="AT129" s="263"/>
      <c r="AU129" s="263"/>
      <c r="AV129" s="263"/>
      <c r="AW129" s="263"/>
      <c r="AX129" s="263"/>
      <c r="AY129" s="263"/>
      <c r="AZ129" s="263"/>
      <c r="BA129" s="263"/>
      <c r="BB129" s="263"/>
      <c r="BC129" s="263"/>
      <c r="BD129" s="263"/>
      <c r="BE129" s="263"/>
      <c r="BF129" s="263"/>
      <c r="BG129" s="263"/>
      <c r="BH129" s="263"/>
      <c r="BI129" s="263"/>
      <c r="BJ129" s="263"/>
    </row>
    <row r="130" spans="1:62" ht="6" customHeight="1">
      <c r="A130" s="65"/>
      <c r="O130" s="65"/>
      <c r="P130" s="65"/>
      <c r="Q130" s="65"/>
      <c r="R130" s="65"/>
      <c r="S130" s="65"/>
      <c r="T130" s="263"/>
      <c r="U130" s="263"/>
      <c r="V130" s="263"/>
      <c r="W130" s="263"/>
      <c r="X130" s="263"/>
      <c r="Y130" s="263"/>
      <c r="Z130" s="263"/>
      <c r="AA130" s="263"/>
      <c r="AB130" s="263"/>
      <c r="AC130" s="263"/>
      <c r="AD130" s="263"/>
      <c r="AE130" s="263"/>
      <c r="AF130" s="263"/>
      <c r="AG130" s="263"/>
      <c r="AH130" s="263"/>
      <c r="AI130" s="263"/>
      <c r="AJ130" s="263"/>
      <c r="AK130" s="263"/>
      <c r="AL130" s="263"/>
      <c r="AM130" s="263"/>
      <c r="AN130" s="263"/>
      <c r="AO130" s="263"/>
      <c r="AP130" s="263"/>
      <c r="AQ130" s="263"/>
      <c r="AR130" s="263"/>
      <c r="AS130" s="263"/>
      <c r="AT130" s="263"/>
      <c r="AU130" s="263"/>
      <c r="AV130" s="263"/>
      <c r="AW130" s="263"/>
      <c r="AX130" s="263"/>
      <c r="AY130" s="263"/>
      <c r="AZ130" s="263"/>
      <c r="BA130" s="263"/>
      <c r="BB130" s="263"/>
      <c r="BC130" s="263"/>
      <c r="BD130" s="263"/>
      <c r="BE130" s="263"/>
      <c r="BF130" s="263"/>
      <c r="BG130" s="263"/>
      <c r="BH130" s="263"/>
      <c r="BI130" s="263"/>
      <c r="BJ130" s="263"/>
    </row>
    <row r="131" spans="1:62" ht="6" customHeight="1">
      <c r="A131" s="65"/>
      <c r="N131" s="65"/>
      <c r="O131" s="65"/>
      <c r="P131" s="65"/>
      <c r="Q131" s="65"/>
      <c r="R131" s="65"/>
      <c r="S131" s="65"/>
      <c r="T131" s="263"/>
      <c r="U131" s="263"/>
      <c r="V131" s="263"/>
      <c r="W131" s="263"/>
      <c r="X131" s="263"/>
      <c r="Y131" s="263"/>
      <c r="Z131" s="263"/>
      <c r="AA131" s="263"/>
      <c r="AB131" s="263"/>
      <c r="AC131" s="263"/>
      <c r="AD131" s="263"/>
      <c r="AE131" s="263"/>
      <c r="AF131" s="263"/>
      <c r="AG131" s="263"/>
      <c r="AH131" s="263"/>
      <c r="AI131" s="263"/>
      <c r="AJ131" s="263"/>
      <c r="AK131" s="263"/>
      <c r="AL131" s="263"/>
      <c r="AM131" s="263"/>
      <c r="AN131" s="263"/>
      <c r="AO131" s="263"/>
      <c r="AP131" s="263"/>
      <c r="AQ131" s="263"/>
      <c r="AR131" s="263"/>
      <c r="AS131" s="263"/>
      <c r="AT131" s="263"/>
      <c r="AU131" s="263"/>
      <c r="AV131" s="263"/>
      <c r="AW131" s="263"/>
      <c r="AX131" s="263"/>
      <c r="AY131" s="263"/>
      <c r="AZ131" s="263"/>
      <c r="BA131" s="263"/>
      <c r="BB131" s="263"/>
      <c r="BC131" s="263"/>
      <c r="BD131" s="263"/>
      <c r="BE131" s="263"/>
      <c r="BF131" s="263"/>
      <c r="BG131" s="263"/>
      <c r="BH131" s="263"/>
      <c r="BI131" s="263"/>
      <c r="BJ131" s="263"/>
    </row>
    <row r="132" spans="1:62" ht="6" customHeight="1">
      <c r="A132" s="65"/>
      <c r="M132" s="65"/>
      <c r="N132" s="65"/>
      <c r="O132" s="65"/>
      <c r="P132" s="65"/>
      <c r="Q132" s="65"/>
      <c r="R132" s="65"/>
      <c r="S132" s="65"/>
      <c r="T132" s="263"/>
      <c r="U132" s="263"/>
      <c r="V132" s="263"/>
      <c r="W132" s="263"/>
      <c r="X132" s="263"/>
      <c r="Y132" s="263"/>
      <c r="Z132" s="263"/>
      <c r="AA132" s="263"/>
      <c r="AB132" s="263"/>
      <c r="AC132" s="263"/>
      <c r="AD132" s="263"/>
      <c r="AE132" s="263"/>
      <c r="AF132" s="263"/>
      <c r="AG132" s="263"/>
      <c r="AH132" s="263"/>
      <c r="AI132" s="263"/>
      <c r="AJ132" s="263"/>
      <c r="AK132" s="263"/>
      <c r="AL132" s="263"/>
      <c r="AM132" s="263"/>
      <c r="AN132" s="263"/>
      <c r="AO132" s="263"/>
      <c r="AP132" s="263"/>
      <c r="AQ132" s="263"/>
      <c r="AR132" s="263"/>
      <c r="AS132" s="263"/>
      <c r="AT132" s="263"/>
      <c r="AU132" s="263"/>
      <c r="AV132" s="263"/>
      <c r="AW132" s="263"/>
      <c r="AX132" s="263"/>
      <c r="AY132" s="263"/>
      <c r="AZ132" s="263"/>
      <c r="BA132" s="263"/>
      <c r="BB132" s="263"/>
      <c r="BC132" s="263"/>
      <c r="BD132" s="263"/>
      <c r="BE132" s="263"/>
      <c r="BF132" s="263"/>
      <c r="BG132" s="263"/>
      <c r="BH132" s="263"/>
      <c r="BI132" s="263"/>
      <c r="BJ132" s="263"/>
    </row>
    <row r="133" spans="1:62" ht="6" customHeight="1">
      <c r="A133" s="65"/>
      <c r="M133" s="65"/>
      <c r="N133" s="65"/>
      <c r="O133" s="65"/>
      <c r="P133" s="65"/>
      <c r="Q133" s="65"/>
      <c r="R133" s="65"/>
      <c r="S133" s="65"/>
      <c r="T133" s="263"/>
      <c r="U133" s="263"/>
      <c r="V133" s="263"/>
      <c r="W133" s="263"/>
      <c r="X133" s="263"/>
      <c r="Y133" s="263"/>
      <c r="Z133" s="263"/>
      <c r="AA133" s="263"/>
      <c r="AB133" s="263"/>
      <c r="AC133" s="263"/>
      <c r="AD133" s="263"/>
      <c r="AE133" s="263"/>
      <c r="AF133" s="263"/>
      <c r="AG133" s="263"/>
      <c r="AH133" s="263"/>
      <c r="AI133" s="263"/>
      <c r="AJ133" s="263"/>
      <c r="AK133" s="263"/>
      <c r="AL133" s="263"/>
      <c r="AM133" s="263"/>
      <c r="AN133" s="263"/>
      <c r="AO133" s="263"/>
      <c r="AP133" s="263"/>
      <c r="AQ133" s="263"/>
      <c r="AR133" s="263"/>
      <c r="AS133" s="263"/>
      <c r="AT133" s="263"/>
      <c r="AU133" s="263"/>
      <c r="AV133" s="263"/>
      <c r="AW133" s="263"/>
      <c r="AX133" s="263"/>
      <c r="AY133" s="263"/>
      <c r="AZ133" s="263"/>
      <c r="BA133" s="263"/>
      <c r="BB133" s="263"/>
      <c r="BC133" s="263"/>
      <c r="BD133" s="263"/>
      <c r="BE133" s="263"/>
      <c r="BF133" s="263"/>
      <c r="BG133" s="263"/>
      <c r="BH133" s="263"/>
      <c r="BI133" s="263"/>
      <c r="BJ133" s="263"/>
    </row>
    <row r="134" spans="1:62" ht="6" customHeight="1">
      <c r="A134" s="65"/>
      <c r="L134" s="65"/>
      <c r="M134" s="65"/>
      <c r="N134" s="65"/>
      <c r="O134" s="65"/>
      <c r="P134" s="65"/>
      <c r="Q134" s="65"/>
      <c r="R134" s="65"/>
      <c r="S134" s="65"/>
      <c r="T134" s="263"/>
      <c r="U134" s="263"/>
      <c r="V134" s="263"/>
      <c r="W134" s="263"/>
      <c r="X134" s="263"/>
      <c r="Y134" s="263"/>
      <c r="Z134" s="263"/>
      <c r="AA134" s="263"/>
      <c r="AB134" s="263"/>
      <c r="AC134" s="263"/>
      <c r="AD134" s="263"/>
      <c r="AE134" s="263"/>
      <c r="AF134" s="263"/>
      <c r="AG134" s="263"/>
      <c r="AH134" s="263"/>
      <c r="AI134" s="263"/>
      <c r="AJ134" s="263"/>
      <c r="AK134" s="263"/>
      <c r="AL134" s="263"/>
      <c r="AM134" s="263"/>
      <c r="AN134" s="263"/>
      <c r="AO134" s="263"/>
      <c r="AP134" s="263"/>
      <c r="AQ134" s="263"/>
      <c r="AR134" s="263"/>
      <c r="AS134" s="263"/>
      <c r="AT134" s="263"/>
      <c r="AU134" s="263"/>
      <c r="AV134" s="263"/>
      <c r="AW134" s="263"/>
      <c r="AX134" s="263"/>
      <c r="AY134" s="263"/>
      <c r="AZ134" s="263"/>
      <c r="BA134" s="263"/>
      <c r="BB134" s="263"/>
      <c r="BC134" s="263"/>
      <c r="BD134" s="263"/>
      <c r="BE134" s="263"/>
      <c r="BF134" s="263"/>
      <c r="BG134" s="263"/>
      <c r="BH134" s="263"/>
      <c r="BI134" s="263"/>
      <c r="BJ134" s="263"/>
    </row>
    <row r="135" spans="1:62" ht="6" customHeight="1">
      <c r="A135" s="65"/>
      <c r="K135" s="65"/>
      <c r="L135" s="65"/>
      <c r="M135" s="65"/>
      <c r="N135" s="65"/>
      <c r="O135" s="65"/>
      <c r="P135" s="65"/>
      <c r="Q135" s="65"/>
      <c r="R135" s="65"/>
      <c r="S135" s="65"/>
      <c r="T135" s="263"/>
      <c r="U135" s="263"/>
      <c r="V135" s="263"/>
      <c r="W135" s="263"/>
      <c r="X135" s="263"/>
      <c r="Y135" s="263"/>
      <c r="Z135" s="263"/>
      <c r="AA135" s="263"/>
      <c r="AB135" s="263"/>
      <c r="AC135" s="263"/>
      <c r="AD135" s="263"/>
      <c r="AE135" s="263"/>
      <c r="AF135" s="263"/>
      <c r="AG135" s="263"/>
      <c r="AH135" s="263"/>
      <c r="AI135" s="263"/>
      <c r="AJ135" s="263"/>
      <c r="AK135" s="263"/>
      <c r="AL135" s="263"/>
      <c r="AM135" s="263"/>
      <c r="AN135" s="263"/>
      <c r="AO135" s="263"/>
      <c r="AP135" s="263"/>
      <c r="AQ135" s="263"/>
      <c r="AR135" s="263"/>
      <c r="AS135" s="263"/>
      <c r="AT135" s="263"/>
      <c r="AU135" s="263"/>
      <c r="AV135" s="263"/>
      <c r="AW135" s="263"/>
      <c r="AX135" s="263"/>
      <c r="AY135" s="263"/>
      <c r="AZ135" s="263"/>
      <c r="BA135" s="263"/>
      <c r="BB135" s="263"/>
      <c r="BC135" s="263"/>
      <c r="BD135" s="263"/>
      <c r="BE135" s="263"/>
      <c r="BF135" s="263"/>
      <c r="BG135" s="263"/>
      <c r="BH135" s="263"/>
      <c r="BI135" s="263"/>
      <c r="BJ135" s="263"/>
    </row>
    <row r="136" spans="1:62" ht="6" customHeight="1">
      <c r="A136" s="65"/>
      <c r="K136" s="65"/>
      <c r="L136" s="65"/>
      <c r="M136" s="65"/>
      <c r="N136" s="65"/>
      <c r="O136" s="65"/>
      <c r="P136" s="65"/>
      <c r="Q136" s="65"/>
      <c r="R136" s="65"/>
      <c r="S136" s="65"/>
      <c r="T136" s="263"/>
      <c r="U136" s="263"/>
      <c r="V136" s="263"/>
      <c r="W136" s="263"/>
      <c r="X136" s="263"/>
      <c r="Y136" s="263"/>
      <c r="Z136" s="263"/>
      <c r="AA136" s="263"/>
      <c r="AB136" s="263"/>
      <c r="AC136" s="263"/>
      <c r="AD136" s="263"/>
      <c r="AE136" s="263"/>
      <c r="AF136" s="263"/>
      <c r="AG136" s="263"/>
      <c r="AH136" s="263"/>
      <c r="AI136" s="263"/>
      <c r="AJ136" s="263"/>
      <c r="AK136" s="263"/>
      <c r="AL136" s="263"/>
      <c r="AM136" s="263"/>
      <c r="AN136" s="263"/>
      <c r="AO136" s="263"/>
      <c r="AP136" s="263"/>
      <c r="AQ136" s="263"/>
      <c r="AR136" s="263"/>
      <c r="AS136" s="263"/>
      <c r="AT136" s="263"/>
      <c r="AU136" s="263"/>
      <c r="AV136" s="263"/>
      <c r="AW136" s="263"/>
      <c r="AX136" s="263"/>
      <c r="AY136" s="263"/>
      <c r="AZ136" s="263"/>
      <c r="BA136" s="263"/>
      <c r="BB136" s="263"/>
      <c r="BC136" s="263"/>
      <c r="BD136" s="263"/>
      <c r="BE136" s="263"/>
      <c r="BF136" s="263"/>
      <c r="BG136" s="263"/>
      <c r="BH136" s="263"/>
      <c r="BI136" s="263"/>
      <c r="BJ136" s="263"/>
    </row>
    <row r="137" spans="1:62" ht="6" customHeight="1">
      <c r="O137" s="65"/>
      <c r="P137" s="65"/>
      <c r="Q137" s="65"/>
      <c r="R137" s="65"/>
      <c r="S137" s="65"/>
      <c r="T137" s="263"/>
      <c r="U137" s="263"/>
      <c r="V137" s="263"/>
      <c r="W137" s="263"/>
      <c r="X137" s="263"/>
      <c r="Y137" s="263"/>
      <c r="Z137" s="263"/>
      <c r="AA137" s="263"/>
      <c r="AB137" s="263"/>
      <c r="AC137" s="263"/>
      <c r="AD137" s="263"/>
      <c r="AE137" s="263"/>
      <c r="AF137" s="263"/>
      <c r="AG137" s="263"/>
      <c r="AH137" s="263"/>
      <c r="AI137" s="263"/>
      <c r="AJ137" s="263"/>
      <c r="AK137" s="263"/>
      <c r="AL137" s="263"/>
      <c r="AM137" s="263"/>
      <c r="AN137" s="263"/>
      <c r="AO137" s="263"/>
      <c r="AP137" s="263"/>
      <c r="AQ137" s="263"/>
      <c r="AR137" s="263"/>
      <c r="AS137" s="263"/>
      <c r="AT137" s="263"/>
      <c r="AU137" s="263"/>
      <c r="AV137" s="263"/>
      <c r="AW137" s="263"/>
      <c r="AX137" s="263"/>
      <c r="AY137" s="263"/>
      <c r="AZ137" s="263"/>
      <c r="BA137" s="263"/>
      <c r="BB137" s="263"/>
      <c r="BC137" s="263"/>
      <c r="BD137" s="263"/>
      <c r="BE137" s="263"/>
      <c r="BF137" s="263"/>
      <c r="BG137" s="263"/>
      <c r="BH137" s="263"/>
      <c r="BI137" s="263"/>
      <c r="BJ137" s="263"/>
    </row>
    <row r="138" spans="1:62" ht="6" customHeight="1">
      <c r="O138" s="65"/>
      <c r="P138" s="65"/>
      <c r="Q138" s="65"/>
      <c r="R138" s="65"/>
      <c r="S138" s="65"/>
      <c r="T138" s="263"/>
      <c r="U138" s="263"/>
      <c r="V138" s="263"/>
      <c r="W138" s="263"/>
      <c r="X138" s="263"/>
      <c r="Y138" s="263"/>
      <c r="Z138" s="263"/>
      <c r="AA138" s="263"/>
      <c r="AB138" s="263"/>
      <c r="AC138" s="263"/>
      <c r="AD138" s="263"/>
      <c r="AE138" s="263"/>
      <c r="AF138" s="263"/>
      <c r="AG138" s="263"/>
      <c r="AH138" s="263"/>
      <c r="AI138" s="263"/>
      <c r="AJ138" s="263"/>
      <c r="AK138" s="263"/>
      <c r="AL138" s="263"/>
      <c r="AM138" s="263"/>
      <c r="AN138" s="263"/>
      <c r="AO138" s="263"/>
      <c r="AP138" s="263"/>
      <c r="AQ138" s="263"/>
      <c r="AR138" s="263"/>
      <c r="AS138" s="263"/>
      <c r="AT138" s="263"/>
      <c r="AU138" s="263"/>
      <c r="AV138" s="263"/>
      <c r="AW138" s="263"/>
      <c r="AX138" s="263"/>
      <c r="AY138" s="263"/>
      <c r="AZ138" s="263"/>
      <c r="BA138" s="263"/>
      <c r="BB138" s="263"/>
      <c r="BC138" s="263"/>
      <c r="BD138" s="263"/>
      <c r="BE138" s="263"/>
      <c r="BF138" s="263"/>
      <c r="BG138" s="263"/>
      <c r="BH138" s="263"/>
      <c r="BI138" s="263"/>
      <c r="BJ138" s="263"/>
    </row>
    <row r="139" spans="1:62" ht="6" customHeight="1">
      <c r="O139" s="65"/>
      <c r="P139" s="65"/>
      <c r="Q139" s="65"/>
      <c r="R139" s="65"/>
      <c r="S139" s="65"/>
      <c r="T139" s="263"/>
      <c r="U139" s="263"/>
      <c r="V139" s="263"/>
      <c r="W139" s="263"/>
      <c r="X139" s="263"/>
      <c r="Y139" s="263"/>
      <c r="Z139" s="263"/>
      <c r="AA139" s="263"/>
      <c r="AB139" s="263"/>
      <c r="AC139" s="263"/>
      <c r="AD139" s="263"/>
      <c r="AE139" s="263"/>
      <c r="AF139" s="263"/>
      <c r="AG139" s="263"/>
      <c r="AH139" s="263"/>
      <c r="AI139" s="263"/>
      <c r="AJ139" s="263"/>
      <c r="AK139" s="263"/>
      <c r="AL139" s="263"/>
      <c r="AM139" s="263"/>
      <c r="AN139" s="263"/>
      <c r="AO139" s="263"/>
      <c r="AP139" s="263"/>
      <c r="AQ139" s="263"/>
      <c r="AR139" s="263"/>
      <c r="AS139" s="263"/>
      <c r="AT139" s="263"/>
      <c r="AU139" s="263"/>
      <c r="AV139" s="263"/>
      <c r="AW139" s="263"/>
      <c r="AX139" s="263"/>
      <c r="AY139" s="263"/>
      <c r="AZ139" s="263"/>
      <c r="BA139" s="263"/>
      <c r="BB139" s="263"/>
      <c r="BC139" s="263"/>
      <c r="BD139" s="263"/>
      <c r="BE139" s="263"/>
      <c r="BF139" s="263"/>
      <c r="BG139" s="263"/>
      <c r="BH139" s="263"/>
      <c r="BI139" s="263"/>
      <c r="BJ139" s="263"/>
    </row>
    <row r="140" spans="1:62" ht="6" customHeight="1">
      <c r="O140" s="65"/>
      <c r="P140" s="65"/>
      <c r="Q140" s="65"/>
      <c r="R140" s="65"/>
      <c r="S140" s="65"/>
      <c r="T140" s="263"/>
      <c r="U140" s="263"/>
      <c r="V140" s="263"/>
      <c r="W140" s="263"/>
      <c r="X140" s="263"/>
      <c r="Y140" s="263"/>
      <c r="Z140" s="263"/>
      <c r="AA140" s="263"/>
      <c r="AB140" s="263"/>
      <c r="AC140" s="263"/>
      <c r="AD140" s="263"/>
      <c r="AE140" s="263"/>
      <c r="AF140" s="263"/>
      <c r="AG140" s="263"/>
      <c r="AH140" s="263"/>
      <c r="AI140" s="263"/>
      <c r="AJ140" s="263"/>
      <c r="AK140" s="263"/>
      <c r="AL140" s="263"/>
      <c r="AM140" s="263"/>
      <c r="AN140" s="263"/>
      <c r="AO140" s="263"/>
      <c r="AP140" s="263"/>
      <c r="AQ140" s="263"/>
      <c r="AR140" s="263"/>
      <c r="AS140" s="263"/>
      <c r="AT140" s="263"/>
      <c r="AU140" s="263"/>
      <c r="AV140" s="263"/>
      <c r="AW140" s="263"/>
      <c r="AX140" s="263"/>
      <c r="AY140" s="263"/>
      <c r="AZ140" s="263"/>
      <c r="BA140" s="263"/>
      <c r="BB140" s="263"/>
      <c r="BC140" s="263"/>
      <c r="BD140" s="263"/>
      <c r="BE140" s="263"/>
      <c r="BF140" s="263"/>
      <c r="BG140" s="263"/>
      <c r="BH140" s="263"/>
      <c r="BI140" s="263"/>
      <c r="BJ140" s="263"/>
    </row>
    <row r="141" spans="1:62" ht="6" customHeight="1">
      <c r="O141" s="65"/>
      <c r="P141" s="65"/>
      <c r="Q141" s="65"/>
      <c r="R141" s="65"/>
      <c r="S141" s="65"/>
      <c r="T141" s="263"/>
      <c r="U141" s="263"/>
      <c r="V141" s="263"/>
      <c r="W141" s="263"/>
      <c r="X141" s="263"/>
      <c r="Y141" s="263"/>
      <c r="Z141" s="263"/>
      <c r="AA141" s="263"/>
      <c r="AB141" s="263"/>
      <c r="AC141" s="263"/>
      <c r="AD141" s="263"/>
      <c r="AE141" s="263"/>
      <c r="AF141" s="263"/>
      <c r="AG141" s="263"/>
      <c r="AH141" s="263"/>
      <c r="AI141" s="263"/>
      <c r="AJ141" s="263"/>
      <c r="AK141" s="263"/>
      <c r="AL141" s="263"/>
      <c r="AM141" s="263"/>
      <c r="AN141" s="263"/>
      <c r="AO141" s="263"/>
      <c r="AP141" s="263"/>
      <c r="AQ141" s="263"/>
      <c r="AR141" s="263"/>
      <c r="AS141" s="263"/>
      <c r="AT141" s="263"/>
      <c r="AU141" s="263"/>
      <c r="AV141" s="263"/>
      <c r="AW141" s="263"/>
      <c r="AX141" s="263"/>
      <c r="AY141" s="263"/>
      <c r="AZ141" s="263"/>
      <c r="BA141" s="263"/>
      <c r="BB141" s="263"/>
      <c r="BC141" s="263"/>
      <c r="BD141" s="263"/>
      <c r="BE141" s="263"/>
      <c r="BF141" s="263"/>
      <c r="BG141" s="263"/>
      <c r="BH141" s="263"/>
      <c r="BI141" s="263"/>
      <c r="BJ141" s="263"/>
    </row>
    <row r="142" spans="1:62" ht="6" customHeight="1">
      <c r="O142" s="65"/>
      <c r="P142" s="65"/>
      <c r="Q142" s="65"/>
      <c r="R142" s="65"/>
      <c r="S142" s="65"/>
      <c r="T142" s="263"/>
      <c r="U142" s="263"/>
      <c r="V142" s="263"/>
      <c r="W142" s="263"/>
      <c r="X142" s="263"/>
      <c r="Y142" s="263"/>
      <c r="Z142" s="263"/>
      <c r="AA142" s="263"/>
      <c r="AB142" s="263"/>
      <c r="AC142" s="263"/>
      <c r="AD142" s="263"/>
      <c r="AE142" s="263"/>
      <c r="AF142" s="263"/>
      <c r="AG142" s="263"/>
      <c r="AH142" s="263"/>
      <c r="AI142" s="263"/>
      <c r="AJ142" s="263"/>
      <c r="AK142" s="263"/>
      <c r="AL142" s="263"/>
      <c r="AM142" s="263"/>
      <c r="AN142" s="263"/>
      <c r="AO142" s="263"/>
      <c r="AP142" s="263"/>
      <c r="AQ142" s="263"/>
      <c r="AR142" s="263"/>
      <c r="AS142" s="263"/>
      <c r="AT142" s="263"/>
      <c r="AU142" s="263"/>
      <c r="AV142" s="263"/>
      <c r="AW142" s="263"/>
      <c r="AX142" s="263"/>
      <c r="AY142" s="263"/>
      <c r="AZ142" s="263"/>
      <c r="BA142" s="263"/>
      <c r="BB142" s="263"/>
      <c r="BC142" s="263"/>
      <c r="BD142" s="263"/>
      <c r="BE142" s="263"/>
      <c r="BF142" s="263"/>
      <c r="BG142" s="263"/>
      <c r="BH142" s="263"/>
      <c r="BI142" s="263"/>
      <c r="BJ142" s="263"/>
    </row>
    <row r="143" spans="1:62" ht="6" customHeight="1">
      <c r="O143" s="65"/>
      <c r="P143" s="65"/>
      <c r="Q143" s="65"/>
      <c r="R143" s="65"/>
      <c r="S143" s="65"/>
      <c r="T143" s="263"/>
      <c r="U143" s="263"/>
      <c r="V143" s="263"/>
      <c r="W143" s="263"/>
      <c r="X143" s="263"/>
      <c r="Y143" s="263"/>
      <c r="Z143" s="263"/>
      <c r="AA143" s="263"/>
      <c r="AB143" s="263"/>
      <c r="AC143" s="263"/>
      <c r="AD143" s="263"/>
      <c r="AE143" s="263"/>
      <c r="AF143" s="263"/>
      <c r="AG143" s="263"/>
      <c r="AH143" s="263"/>
      <c r="AI143" s="263"/>
      <c r="AJ143" s="263"/>
      <c r="AK143" s="263"/>
      <c r="AL143" s="263"/>
      <c r="AM143" s="263"/>
      <c r="AN143" s="263"/>
      <c r="AO143" s="263"/>
      <c r="AP143" s="263"/>
      <c r="AQ143" s="263"/>
      <c r="AR143" s="263"/>
      <c r="AS143" s="263"/>
      <c r="AT143" s="263"/>
      <c r="AU143" s="263"/>
      <c r="AV143" s="263"/>
      <c r="AW143" s="263"/>
      <c r="AX143" s="263"/>
      <c r="AY143" s="263"/>
      <c r="AZ143" s="263"/>
      <c r="BA143" s="263"/>
      <c r="BB143" s="263"/>
      <c r="BC143" s="263"/>
      <c r="BD143" s="263"/>
      <c r="BE143" s="263"/>
      <c r="BF143" s="263"/>
      <c r="BG143" s="263"/>
      <c r="BH143" s="263"/>
      <c r="BI143" s="263"/>
      <c r="BJ143" s="263"/>
    </row>
    <row r="144" spans="1:62" ht="6" customHeight="1">
      <c r="O144" s="65"/>
      <c r="P144" s="65"/>
      <c r="Q144" s="65"/>
      <c r="R144" s="65"/>
      <c r="S144" s="65"/>
      <c r="T144" s="263"/>
      <c r="U144" s="263"/>
      <c r="V144" s="263"/>
      <c r="W144" s="263"/>
      <c r="X144" s="263"/>
      <c r="Y144" s="263"/>
      <c r="Z144" s="263"/>
      <c r="AA144" s="263"/>
      <c r="AB144" s="263"/>
      <c r="AC144" s="263"/>
      <c r="AD144" s="263"/>
      <c r="AE144" s="263"/>
      <c r="AF144" s="263"/>
      <c r="AG144" s="263"/>
      <c r="AH144" s="263"/>
      <c r="AI144" s="263"/>
      <c r="AJ144" s="263"/>
      <c r="AK144" s="263"/>
      <c r="AL144" s="263"/>
      <c r="AM144" s="263"/>
      <c r="AN144" s="263"/>
      <c r="AO144" s="263"/>
      <c r="AP144" s="263"/>
      <c r="AQ144" s="263"/>
      <c r="AR144" s="263"/>
      <c r="AS144" s="263"/>
      <c r="AT144" s="263"/>
      <c r="AU144" s="263"/>
      <c r="AV144" s="263"/>
      <c r="AW144" s="263"/>
      <c r="AX144" s="263"/>
      <c r="AY144" s="263"/>
      <c r="AZ144" s="263"/>
      <c r="BA144" s="263"/>
      <c r="BB144" s="263"/>
      <c r="BC144" s="263"/>
      <c r="BD144" s="263"/>
      <c r="BE144" s="263"/>
      <c r="BF144" s="263"/>
      <c r="BG144" s="263"/>
      <c r="BH144" s="263"/>
      <c r="BI144" s="263"/>
      <c r="BJ144" s="263"/>
    </row>
    <row r="145" spans="15:62" ht="6" customHeight="1">
      <c r="O145" s="65"/>
      <c r="P145" s="65"/>
      <c r="Q145" s="65"/>
      <c r="R145" s="65"/>
      <c r="S145" s="65"/>
      <c r="T145" s="263"/>
      <c r="U145" s="263"/>
      <c r="V145" s="263"/>
      <c r="W145" s="263"/>
      <c r="X145" s="263"/>
      <c r="Y145" s="263"/>
      <c r="Z145" s="263"/>
      <c r="AA145" s="263"/>
      <c r="AB145" s="263"/>
      <c r="AC145" s="263"/>
      <c r="AD145" s="263"/>
      <c r="AE145" s="263"/>
      <c r="AF145" s="263"/>
      <c r="AG145" s="263"/>
      <c r="AH145" s="263"/>
      <c r="AI145" s="263"/>
      <c r="AJ145" s="263"/>
      <c r="AK145" s="263"/>
      <c r="AL145" s="263"/>
      <c r="AM145" s="263"/>
      <c r="AN145" s="263"/>
      <c r="AO145" s="263"/>
      <c r="AP145" s="263"/>
      <c r="AQ145" s="263"/>
      <c r="AR145" s="263"/>
      <c r="AS145" s="263"/>
      <c r="AT145" s="263"/>
      <c r="AU145" s="263"/>
      <c r="AV145" s="263"/>
      <c r="AW145" s="263"/>
      <c r="AX145" s="263"/>
      <c r="AY145" s="263"/>
      <c r="AZ145" s="263"/>
      <c r="BA145" s="263"/>
      <c r="BB145" s="263"/>
      <c r="BC145" s="263"/>
      <c r="BD145" s="263"/>
      <c r="BE145" s="263"/>
      <c r="BF145" s="263"/>
      <c r="BG145" s="263"/>
      <c r="BH145" s="263"/>
      <c r="BI145" s="263"/>
      <c r="BJ145" s="263"/>
    </row>
    <row r="146" spans="15:62" ht="6" customHeight="1">
      <c r="O146" s="65"/>
      <c r="P146" s="65"/>
      <c r="Q146" s="65"/>
      <c r="R146" s="65"/>
      <c r="S146" s="65"/>
      <c r="T146" s="263"/>
      <c r="U146" s="263"/>
      <c r="V146" s="263"/>
      <c r="W146" s="263"/>
      <c r="X146" s="263"/>
      <c r="Y146" s="263"/>
      <c r="Z146" s="263"/>
      <c r="AA146" s="263"/>
      <c r="AB146" s="263"/>
      <c r="AC146" s="263"/>
      <c r="AD146" s="263"/>
      <c r="AE146" s="263"/>
      <c r="AF146" s="263"/>
      <c r="AG146" s="263"/>
      <c r="AH146" s="263"/>
      <c r="AI146" s="263"/>
      <c r="AJ146" s="263"/>
      <c r="AK146" s="263"/>
      <c r="AL146" s="263"/>
      <c r="AM146" s="263"/>
      <c r="AN146" s="263"/>
      <c r="AO146" s="263"/>
      <c r="AP146" s="263"/>
      <c r="AQ146" s="263"/>
      <c r="AR146" s="263"/>
      <c r="AS146" s="263"/>
      <c r="AT146" s="263"/>
      <c r="AU146" s="263"/>
      <c r="AV146" s="263"/>
      <c r="AW146" s="263"/>
      <c r="AX146" s="263"/>
      <c r="AY146" s="263"/>
      <c r="AZ146" s="263"/>
      <c r="BA146" s="263"/>
      <c r="BB146" s="263"/>
      <c r="BC146" s="263"/>
      <c r="BD146" s="263"/>
      <c r="BE146" s="263"/>
      <c r="BF146" s="263"/>
      <c r="BG146" s="263"/>
      <c r="BH146" s="263"/>
      <c r="BI146" s="263"/>
      <c r="BJ146" s="263"/>
    </row>
    <row r="147" spans="15:62" ht="6" customHeight="1">
      <c r="O147" s="65"/>
      <c r="P147" s="65"/>
      <c r="Q147" s="65"/>
      <c r="R147" s="65"/>
      <c r="S147" s="65"/>
      <c r="T147" s="263"/>
      <c r="U147" s="263"/>
      <c r="V147" s="263"/>
      <c r="W147" s="263"/>
      <c r="X147" s="263"/>
      <c r="Y147" s="263"/>
      <c r="Z147" s="263"/>
      <c r="AA147" s="263"/>
      <c r="AB147" s="263"/>
      <c r="AC147" s="263"/>
      <c r="AD147" s="263"/>
      <c r="AE147" s="263"/>
      <c r="AF147" s="263"/>
      <c r="AG147" s="263"/>
      <c r="AH147" s="263"/>
      <c r="AI147" s="263"/>
      <c r="AJ147" s="263"/>
      <c r="AK147" s="263"/>
      <c r="AL147" s="263"/>
      <c r="AM147" s="263"/>
      <c r="AN147" s="263"/>
      <c r="AO147" s="263"/>
      <c r="AP147" s="263"/>
      <c r="AQ147" s="263"/>
      <c r="AR147" s="263"/>
      <c r="AS147" s="263"/>
      <c r="AT147" s="263"/>
      <c r="AU147" s="263"/>
      <c r="AV147" s="263"/>
      <c r="AW147" s="263"/>
      <c r="AX147" s="263"/>
      <c r="AY147" s="263"/>
      <c r="AZ147" s="263"/>
      <c r="BA147" s="263"/>
      <c r="BB147" s="263"/>
      <c r="BC147" s="263"/>
      <c r="BD147" s="263"/>
      <c r="BE147" s="263"/>
      <c r="BF147" s="263"/>
      <c r="BG147" s="263"/>
      <c r="BH147" s="263"/>
      <c r="BI147" s="263"/>
      <c r="BJ147" s="263"/>
    </row>
    <row r="148" spans="15:62" ht="6" customHeight="1">
      <c r="O148" s="65"/>
      <c r="P148" s="65"/>
      <c r="Q148" s="65"/>
      <c r="R148" s="65"/>
      <c r="S148" s="65"/>
      <c r="T148" s="263"/>
      <c r="U148" s="263"/>
      <c r="V148" s="263"/>
      <c r="W148" s="263"/>
      <c r="X148" s="263"/>
      <c r="Y148" s="263"/>
      <c r="Z148" s="263"/>
      <c r="AA148" s="263"/>
      <c r="AB148" s="263"/>
      <c r="AC148" s="263"/>
      <c r="AD148" s="263"/>
      <c r="AE148" s="263"/>
      <c r="AF148" s="263"/>
      <c r="AG148" s="263"/>
      <c r="AH148" s="263"/>
      <c r="AI148" s="263"/>
      <c r="AJ148" s="263"/>
      <c r="AK148" s="263"/>
      <c r="AL148" s="263"/>
      <c r="AM148" s="263"/>
      <c r="AN148" s="263"/>
      <c r="AO148" s="263"/>
      <c r="AP148" s="263"/>
      <c r="AQ148" s="263"/>
      <c r="AR148" s="263"/>
      <c r="AS148" s="263"/>
      <c r="AT148" s="263"/>
      <c r="AU148" s="263"/>
      <c r="AV148" s="263"/>
      <c r="AW148" s="263"/>
      <c r="AX148" s="263"/>
      <c r="AY148" s="263"/>
      <c r="AZ148" s="263"/>
      <c r="BA148" s="263"/>
      <c r="BB148" s="263"/>
      <c r="BC148" s="263"/>
      <c r="BD148" s="263"/>
      <c r="BE148" s="263"/>
      <c r="BF148" s="263"/>
      <c r="BG148" s="263"/>
      <c r="BH148" s="263"/>
      <c r="BI148" s="263"/>
      <c r="BJ148" s="263"/>
    </row>
    <row r="149" spans="15:62" ht="6" customHeight="1">
      <c r="O149" s="65"/>
      <c r="P149" s="65"/>
      <c r="Q149" s="65"/>
      <c r="R149" s="65"/>
      <c r="S149" s="65"/>
      <c r="T149" s="263"/>
      <c r="U149" s="263"/>
      <c r="V149" s="263"/>
      <c r="W149" s="263"/>
      <c r="X149" s="263"/>
      <c r="Y149" s="263"/>
      <c r="Z149" s="263"/>
      <c r="AA149" s="263"/>
      <c r="AB149" s="263"/>
      <c r="AC149" s="263"/>
      <c r="AD149" s="263"/>
      <c r="AE149" s="263"/>
      <c r="AF149" s="263"/>
      <c r="AG149" s="263"/>
      <c r="AH149" s="263"/>
      <c r="AI149" s="263"/>
      <c r="AJ149" s="263"/>
      <c r="AK149" s="263"/>
      <c r="AL149" s="263"/>
      <c r="AM149" s="263"/>
      <c r="AN149" s="263"/>
      <c r="AO149" s="263"/>
      <c r="AP149" s="263"/>
      <c r="AQ149" s="263"/>
      <c r="AR149" s="263"/>
      <c r="AS149" s="263"/>
      <c r="AT149" s="263"/>
      <c r="AU149" s="263"/>
      <c r="AV149" s="263"/>
      <c r="AW149" s="263"/>
      <c r="AX149" s="263"/>
      <c r="AY149" s="263"/>
      <c r="AZ149" s="263"/>
      <c r="BA149" s="263"/>
      <c r="BB149" s="263"/>
      <c r="BC149" s="263"/>
      <c r="BD149" s="263"/>
      <c r="BE149" s="263"/>
      <c r="BF149" s="263"/>
      <c r="BG149" s="263"/>
      <c r="BH149" s="263"/>
      <c r="BI149" s="263"/>
      <c r="BJ149" s="263"/>
    </row>
    <row r="150" spans="15:62" ht="6" customHeight="1">
      <c r="O150" s="65"/>
      <c r="P150" s="65"/>
      <c r="Q150" s="65"/>
      <c r="R150" s="65"/>
      <c r="S150" s="65"/>
      <c r="T150" s="263"/>
      <c r="U150" s="263"/>
      <c r="V150" s="263"/>
      <c r="W150" s="263"/>
      <c r="X150" s="263"/>
      <c r="Y150" s="263"/>
      <c r="Z150" s="263"/>
      <c r="AA150" s="263"/>
      <c r="AB150" s="263"/>
      <c r="AC150" s="263"/>
      <c r="AD150" s="263"/>
      <c r="AE150" s="263"/>
      <c r="AF150" s="263"/>
      <c r="AG150" s="263"/>
      <c r="AH150" s="263"/>
      <c r="AI150" s="263"/>
      <c r="AJ150" s="263"/>
      <c r="AK150" s="263"/>
      <c r="AL150" s="263"/>
      <c r="AM150" s="263"/>
      <c r="AN150" s="263"/>
      <c r="AO150" s="263"/>
      <c r="AP150" s="263"/>
      <c r="AQ150" s="263"/>
      <c r="AR150" s="263"/>
      <c r="AS150" s="263"/>
      <c r="AT150" s="263"/>
      <c r="AU150" s="263"/>
      <c r="AV150" s="263"/>
      <c r="AW150" s="263"/>
      <c r="AX150" s="263"/>
      <c r="AY150" s="263"/>
      <c r="AZ150" s="263"/>
      <c r="BA150" s="263"/>
      <c r="BB150" s="263"/>
      <c r="BC150" s="263"/>
      <c r="BD150" s="263"/>
      <c r="BE150" s="263"/>
      <c r="BF150" s="263"/>
      <c r="BG150" s="263"/>
      <c r="BH150" s="263"/>
      <c r="BI150" s="263"/>
      <c r="BJ150" s="263"/>
    </row>
    <row r="151" spans="15:62" ht="6" customHeight="1">
      <c r="O151" s="65"/>
      <c r="P151" s="65"/>
      <c r="Q151" s="65"/>
      <c r="R151" s="65"/>
      <c r="S151" s="65"/>
      <c r="T151" s="263"/>
      <c r="U151" s="263"/>
      <c r="V151" s="263"/>
      <c r="W151" s="263"/>
      <c r="X151" s="263"/>
      <c r="Y151" s="263"/>
      <c r="Z151" s="263"/>
      <c r="AA151" s="263"/>
      <c r="AB151" s="263"/>
      <c r="AC151" s="263"/>
      <c r="AD151" s="263"/>
      <c r="AE151" s="263"/>
      <c r="AF151" s="263"/>
      <c r="AG151" s="263"/>
      <c r="AH151" s="263"/>
      <c r="AI151" s="263"/>
      <c r="AJ151" s="263"/>
      <c r="AK151" s="263"/>
      <c r="AL151" s="263"/>
      <c r="AM151" s="263"/>
      <c r="AN151" s="263"/>
      <c r="AO151" s="263"/>
      <c r="AP151" s="263"/>
      <c r="AQ151" s="263"/>
      <c r="AR151" s="263"/>
      <c r="AS151" s="263"/>
      <c r="AT151" s="263"/>
      <c r="AU151" s="263"/>
      <c r="AV151" s="263"/>
      <c r="AW151" s="263"/>
      <c r="AX151" s="263"/>
      <c r="AY151" s="263"/>
      <c r="AZ151" s="263"/>
      <c r="BA151" s="263"/>
      <c r="BB151" s="263"/>
      <c r="BC151" s="263"/>
      <c r="BD151" s="263"/>
      <c r="BE151" s="263"/>
      <c r="BF151" s="263"/>
      <c r="BG151" s="263"/>
      <c r="BH151" s="263"/>
      <c r="BI151" s="263"/>
      <c r="BJ151" s="263"/>
    </row>
    <row r="152" spans="15:62" ht="6" customHeight="1">
      <c r="O152" s="65"/>
      <c r="P152" s="65"/>
      <c r="Q152" s="65"/>
      <c r="R152" s="65"/>
      <c r="S152" s="65"/>
      <c r="T152" s="263"/>
      <c r="U152" s="263"/>
      <c r="V152" s="263"/>
      <c r="W152" s="263"/>
      <c r="X152" s="263"/>
      <c r="Y152" s="263"/>
      <c r="Z152" s="263"/>
      <c r="AA152" s="263"/>
      <c r="AB152" s="263"/>
      <c r="AC152" s="263"/>
      <c r="AD152" s="263"/>
      <c r="AE152" s="263"/>
      <c r="AF152" s="263"/>
      <c r="AG152" s="263"/>
      <c r="AH152" s="263"/>
      <c r="AI152" s="263"/>
      <c r="AJ152" s="263"/>
      <c r="AK152" s="263"/>
      <c r="AL152" s="263"/>
      <c r="AM152" s="263"/>
      <c r="AN152" s="263"/>
      <c r="AO152" s="263"/>
      <c r="AP152" s="263"/>
      <c r="AQ152" s="263"/>
      <c r="AR152" s="263"/>
      <c r="AS152" s="263"/>
      <c r="AT152" s="263"/>
      <c r="AU152" s="263"/>
      <c r="AV152" s="263"/>
      <c r="AW152" s="263"/>
      <c r="AX152" s="263"/>
      <c r="AY152" s="263"/>
      <c r="AZ152" s="263"/>
      <c r="BA152" s="263"/>
      <c r="BB152" s="263"/>
      <c r="BC152" s="263"/>
      <c r="BD152" s="263"/>
      <c r="BE152" s="263"/>
      <c r="BF152" s="263"/>
      <c r="BG152" s="263"/>
      <c r="BH152" s="263"/>
      <c r="BI152" s="263"/>
      <c r="BJ152" s="263"/>
    </row>
    <row r="153" spans="15:62" ht="6" customHeight="1">
      <c r="O153" s="65"/>
      <c r="P153" s="65"/>
      <c r="Q153" s="65"/>
      <c r="R153" s="65"/>
      <c r="S153" s="65"/>
      <c r="T153" s="263"/>
      <c r="U153" s="263"/>
      <c r="V153" s="263"/>
      <c r="W153" s="263"/>
      <c r="X153" s="263"/>
      <c r="Y153" s="263"/>
      <c r="Z153" s="263"/>
      <c r="AA153" s="263"/>
      <c r="AB153" s="263"/>
      <c r="AC153" s="263"/>
      <c r="AD153" s="263"/>
      <c r="AE153" s="263"/>
      <c r="AF153" s="263"/>
      <c r="AG153" s="263"/>
      <c r="AH153" s="263"/>
      <c r="AI153" s="263"/>
      <c r="AJ153" s="263"/>
      <c r="AK153" s="263"/>
      <c r="AL153" s="263"/>
      <c r="AM153" s="263"/>
      <c r="AN153" s="263"/>
      <c r="AO153" s="263"/>
      <c r="AP153" s="263"/>
      <c r="AQ153" s="263"/>
      <c r="AR153" s="263"/>
      <c r="AS153" s="263"/>
      <c r="AT153" s="263"/>
      <c r="AU153" s="263"/>
      <c r="AV153" s="263"/>
      <c r="AW153" s="263"/>
      <c r="AX153" s="263"/>
      <c r="AY153" s="263"/>
      <c r="AZ153" s="263"/>
      <c r="BA153" s="263"/>
      <c r="BB153" s="263"/>
      <c r="BC153" s="263"/>
      <c r="BD153" s="263"/>
      <c r="BE153" s="263"/>
      <c r="BF153" s="263"/>
      <c r="BG153" s="263"/>
      <c r="BH153" s="263"/>
      <c r="BI153" s="263"/>
      <c r="BJ153" s="263"/>
    </row>
    <row r="154" spans="15:62" ht="6" customHeight="1">
      <c r="O154" s="65"/>
      <c r="P154" s="65"/>
      <c r="Q154" s="65"/>
      <c r="R154" s="65"/>
      <c r="S154" s="65"/>
      <c r="T154" s="263"/>
      <c r="U154" s="263"/>
      <c r="V154" s="263"/>
      <c r="W154" s="263"/>
      <c r="X154" s="263"/>
      <c r="Y154" s="263"/>
      <c r="Z154" s="263"/>
      <c r="AA154" s="263"/>
      <c r="AB154" s="263"/>
      <c r="AC154" s="263"/>
      <c r="AD154" s="263"/>
      <c r="AE154" s="263"/>
      <c r="AF154" s="263"/>
      <c r="AG154" s="263"/>
      <c r="AH154" s="263"/>
      <c r="AI154" s="263"/>
      <c r="AJ154" s="263"/>
      <c r="AK154" s="263"/>
      <c r="AL154" s="263"/>
      <c r="AM154" s="263"/>
      <c r="AN154" s="263"/>
      <c r="AO154" s="263"/>
      <c r="AP154" s="263"/>
      <c r="AQ154" s="263"/>
      <c r="AR154" s="263"/>
      <c r="AS154" s="263"/>
      <c r="AT154" s="263"/>
      <c r="AU154" s="263"/>
      <c r="AV154" s="263"/>
      <c r="AW154" s="263"/>
      <c r="AX154" s="263"/>
      <c r="AY154" s="263"/>
      <c r="AZ154" s="263"/>
      <c r="BA154" s="263"/>
      <c r="BB154" s="263"/>
      <c r="BC154" s="263"/>
      <c r="BD154" s="263"/>
      <c r="BE154" s="263"/>
      <c r="BF154" s="263"/>
      <c r="BG154" s="263"/>
      <c r="BH154" s="263"/>
      <c r="BI154" s="263"/>
      <c r="BJ154" s="263"/>
    </row>
    <row r="155" spans="15:62" ht="6" customHeight="1">
      <c r="O155" s="65"/>
      <c r="P155" s="65"/>
      <c r="Q155" s="65"/>
      <c r="R155" s="65"/>
      <c r="S155" s="65"/>
      <c r="T155" s="263"/>
      <c r="U155" s="263"/>
      <c r="V155" s="263"/>
      <c r="W155" s="263"/>
      <c r="X155" s="263"/>
      <c r="Y155" s="263"/>
      <c r="Z155" s="263"/>
      <c r="AA155" s="263"/>
      <c r="AB155" s="263"/>
      <c r="AC155" s="263"/>
      <c r="AD155" s="263"/>
      <c r="AE155" s="263"/>
      <c r="AF155" s="263"/>
      <c r="AG155" s="263"/>
      <c r="AH155" s="263"/>
      <c r="AI155" s="263"/>
      <c r="AJ155" s="263"/>
      <c r="AK155" s="263"/>
      <c r="AL155" s="263"/>
      <c r="AM155" s="263"/>
      <c r="AN155" s="263"/>
      <c r="AO155" s="263"/>
      <c r="AP155" s="263"/>
      <c r="AQ155" s="263"/>
      <c r="AR155" s="263"/>
      <c r="AS155" s="263"/>
      <c r="AT155" s="263"/>
      <c r="AU155" s="263"/>
      <c r="AV155" s="263"/>
      <c r="AW155" s="263"/>
      <c r="AX155" s="263"/>
      <c r="AY155" s="263"/>
      <c r="AZ155" s="263"/>
      <c r="BA155" s="263"/>
      <c r="BB155" s="263"/>
      <c r="BC155" s="263"/>
      <c r="BD155" s="263"/>
      <c r="BE155" s="263"/>
      <c r="BF155" s="263"/>
      <c r="BG155" s="263"/>
      <c r="BH155" s="263"/>
      <c r="BI155" s="263"/>
      <c r="BJ155" s="263"/>
    </row>
    <row r="156" spans="15:62" ht="6" customHeight="1">
      <c r="O156" s="65"/>
      <c r="P156" s="65"/>
      <c r="Q156" s="65"/>
      <c r="R156" s="65"/>
      <c r="S156" s="65"/>
      <c r="T156" s="263"/>
      <c r="U156" s="263"/>
      <c r="V156" s="263"/>
      <c r="W156" s="263"/>
      <c r="X156" s="263"/>
      <c r="Y156" s="263"/>
      <c r="Z156" s="263"/>
      <c r="AA156" s="263"/>
      <c r="AB156" s="263"/>
      <c r="AC156" s="263"/>
      <c r="AD156" s="263"/>
      <c r="AE156" s="263"/>
      <c r="AF156" s="263"/>
      <c r="AG156" s="263"/>
      <c r="AH156" s="263"/>
      <c r="AI156" s="263"/>
      <c r="AJ156" s="263"/>
      <c r="AK156" s="263"/>
      <c r="AL156" s="263"/>
      <c r="AM156" s="263"/>
      <c r="AN156" s="263"/>
      <c r="AO156" s="263"/>
      <c r="AP156" s="263"/>
      <c r="AQ156" s="263"/>
      <c r="AR156" s="263"/>
      <c r="AS156" s="263"/>
      <c r="AT156" s="263"/>
      <c r="AU156" s="263"/>
      <c r="AV156" s="263"/>
      <c r="AW156" s="263"/>
      <c r="AX156" s="263"/>
      <c r="AY156" s="263"/>
      <c r="AZ156" s="263"/>
      <c r="BA156" s="263"/>
      <c r="BB156" s="263"/>
      <c r="BC156" s="263"/>
      <c r="BD156" s="263"/>
      <c r="BE156" s="263"/>
      <c r="BF156" s="263"/>
      <c r="BG156" s="263"/>
      <c r="BH156" s="263"/>
      <c r="BI156" s="263"/>
      <c r="BJ156" s="263"/>
    </row>
    <row r="157" spans="15:62" ht="6" customHeight="1">
      <c r="O157" s="65"/>
      <c r="P157" s="65"/>
      <c r="Q157" s="65"/>
      <c r="R157" s="65"/>
      <c r="S157" s="65"/>
      <c r="T157" s="263"/>
      <c r="U157" s="263"/>
      <c r="V157" s="263"/>
      <c r="W157" s="263"/>
      <c r="X157" s="263"/>
      <c r="Y157" s="263"/>
      <c r="Z157" s="263"/>
      <c r="AA157" s="263"/>
      <c r="AB157" s="263"/>
      <c r="AC157" s="263"/>
      <c r="AD157" s="263"/>
      <c r="AE157" s="263"/>
      <c r="AF157" s="263"/>
      <c r="AG157" s="263"/>
      <c r="AH157" s="263"/>
      <c r="AI157" s="263"/>
      <c r="AJ157" s="263"/>
      <c r="AK157" s="263"/>
      <c r="AL157" s="263"/>
      <c r="AM157" s="263"/>
      <c r="AN157" s="263"/>
      <c r="AO157" s="263"/>
      <c r="AP157" s="263"/>
      <c r="AQ157" s="263"/>
      <c r="AR157" s="263"/>
      <c r="AS157" s="263"/>
      <c r="AT157" s="263"/>
      <c r="AU157" s="263"/>
      <c r="AV157" s="263"/>
      <c r="AW157" s="263"/>
      <c r="AX157" s="263"/>
      <c r="AY157" s="263"/>
      <c r="AZ157" s="263"/>
      <c r="BA157" s="263"/>
      <c r="BB157" s="263"/>
      <c r="BC157" s="263"/>
      <c r="BD157" s="263"/>
      <c r="BE157" s="263"/>
      <c r="BF157" s="263"/>
      <c r="BG157" s="263"/>
      <c r="BH157" s="263"/>
      <c r="BI157" s="263"/>
      <c r="BJ157" s="263"/>
    </row>
    <row r="158" spans="15:62" ht="6" customHeight="1">
      <c r="O158" s="65"/>
      <c r="P158" s="65"/>
      <c r="Q158" s="65"/>
      <c r="R158" s="65"/>
      <c r="S158" s="65"/>
      <c r="T158" s="263"/>
      <c r="U158" s="263"/>
      <c r="V158" s="263"/>
      <c r="W158" s="263"/>
      <c r="X158" s="263"/>
      <c r="Y158" s="263"/>
      <c r="Z158" s="263"/>
      <c r="AA158" s="263"/>
      <c r="AB158" s="263"/>
      <c r="AC158" s="263"/>
      <c r="AD158" s="263"/>
      <c r="AE158" s="263"/>
      <c r="AF158" s="263"/>
      <c r="AG158" s="263"/>
      <c r="AH158" s="263"/>
      <c r="AI158" s="263"/>
      <c r="AJ158" s="263"/>
      <c r="AK158" s="263"/>
      <c r="AL158" s="263"/>
      <c r="AM158" s="263"/>
      <c r="AN158" s="263"/>
      <c r="AO158" s="263"/>
      <c r="AP158" s="263"/>
      <c r="AQ158" s="263"/>
      <c r="AR158" s="263"/>
      <c r="AS158" s="263"/>
      <c r="AT158" s="263"/>
      <c r="AU158" s="263"/>
      <c r="AV158" s="263"/>
      <c r="AW158" s="263"/>
      <c r="AX158" s="263"/>
      <c r="AY158" s="263"/>
      <c r="AZ158" s="263"/>
      <c r="BA158" s="263"/>
      <c r="BB158" s="263"/>
      <c r="BC158" s="263"/>
      <c r="BD158" s="263"/>
      <c r="BE158" s="263"/>
      <c r="BF158" s="263"/>
      <c r="BG158" s="263"/>
      <c r="BH158" s="263"/>
      <c r="BI158" s="263"/>
      <c r="BJ158" s="263"/>
    </row>
    <row r="159" spans="15:62" ht="6" customHeight="1">
      <c r="O159" s="65"/>
      <c r="P159" s="65"/>
      <c r="Q159" s="65"/>
      <c r="R159" s="65"/>
      <c r="S159" s="65"/>
      <c r="T159" s="263"/>
      <c r="U159" s="263"/>
      <c r="V159" s="263"/>
      <c r="W159" s="263"/>
      <c r="X159" s="263"/>
      <c r="Y159" s="263"/>
      <c r="Z159" s="263"/>
      <c r="AA159" s="263"/>
      <c r="AB159" s="263"/>
      <c r="AC159" s="263"/>
      <c r="AD159" s="263"/>
      <c r="AE159" s="263"/>
      <c r="AF159" s="263"/>
      <c r="AG159" s="263"/>
      <c r="AH159" s="263"/>
      <c r="AI159" s="263"/>
      <c r="AJ159" s="263"/>
      <c r="AK159" s="263"/>
      <c r="AL159" s="263"/>
      <c r="AM159" s="263"/>
      <c r="AN159" s="263"/>
      <c r="AO159" s="263"/>
      <c r="AP159" s="263"/>
      <c r="AQ159" s="263"/>
      <c r="AR159" s="263"/>
      <c r="AS159" s="263"/>
      <c r="AT159" s="263"/>
      <c r="AU159" s="263"/>
      <c r="AV159" s="263"/>
      <c r="AW159" s="263"/>
      <c r="AX159" s="263"/>
      <c r="AY159" s="263"/>
      <c r="AZ159" s="263"/>
      <c r="BA159" s="263"/>
      <c r="BB159" s="263"/>
      <c r="BC159" s="263"/>
      <c r="BD159" s="263"/>
      <c r="BE159" s="263"/>
      <c r="BF159" s="263"/>
      <c r="BG159" s="263"/>
      <c r="BH159" s="263"/>
      <c r="BI159" s="263"/>
      <c r="BJ159" s="263"/>
    </row>
    <row r="160" spans="15:62" ht="6" customHeight="1">
      <c r="O160" s="65"/>
      <c r="P160" s="65"/>
      <c r="Q160" s="65"/>
      <c r="R160" s="65"/>
      <c r="S160" s="65"/>
      <c r="T160" s="263"/>
      <c r="U160" s="263"/>
      <c r="V160" s="263"/>
      <c r="W160" s="263"/>
      <c r="X160" s="263"/>
      <c r="Y160" s="263"/>
      <c r="Z160" s="263"/>
      <c r="AA160" s="263"/>
      <c r="AB160" s="263"/>
      <c r="AC160" s="263"/>
      <c r="AD160" s="263"/>
      <c r="AE160" s="263"/>
      <c r="AF160" s="263"/>
      <c r="AG160" s="263"/>
      <c r="AH160" s="263"/>
      <c r="AI160" s="263"/>
      <c r="AJ160" s="263"/>
      <c r="AK160" s="263"/>
      <c r="AL160" s="263"/>
      <c r="AM160" s="263"/>
      <c r="AN160" s="263"/>
      <c r="AO160" s="263"/>
      <c r="AP160" s="263"/>
      <c r="AQ160" s="263"/>
      <c r="AR160" s="263"/>
      <c r="AS160" s="263"/>
      <c r="AT160" s="263"/>
      <c r="AU160" s="263"/>
      <c r="AV160" s="263"/>
      <c r="AW160" s="263"/>
      <c r="AX160" s="263"/>
      <c r="AY160" s="263"/>
      <c r="AZ160" s="263"/>
      <c r="BA160" s="263"/>
      <c r="BB160" s="263"/>
      <c r="BC160" s="263"/>
      <c r="BD160" s="263"/>
      <c r="BE160" s="263"/>
      <c r="BF160" s="263"/>
      <c r="BG160" s="263"/>
      <c r="BH160" s="263"/>
      <c r="BI160" s="263"/>
      <c r="BJ160" s="263"/>
    </row>
    <row r="161" spans="15:62" ht="6" customHeight="1">
      <c r="O161" s="65"/>
      <c r="P161" s="65"/>
      <c r="Q161" s="65"/>
      <c r="R161" s="65"/>
      <c r="S161" s="65"/>
      <c r="T161" s="263"/>
      <c r="U161" s="263"/>
      <c r="V161" s="263"/>
      <c r="W161" s="263"/>
      <c r="X161" s="263"/>
      <c r="Y161" s="263"/>
      <c r="Z161" s="263"/>
      <c r="AA161" s="263"/>
      <c r="AB161" s="263"/>
      <c r="AC161" s="263"/>
      <c r="AD161" s="263"/>
      <c r="AE161" s="263"/>
      <c r="AF161" s="263"/>
      <c r="AG161" s="263"/>
      <c r="AH161" s="263"/>
      <c r="AI161" s="263"/>
      <c r="AJ161" s="263"/>
      <c r="AK161" s="263"/>
      <c r="AL161" s="263"/>
      <c r="AM161" s="263"/>
      <c r="AN161" s="263"/>
      <c r="AO161" s="263"/>
      <c r="AP161" s="263"/>
      <c r="AQ161" s="263"/>
      <c r="AR161" s="263"/>
      <c r="AS161" s="263"/>
      <c r="AT161" s="263"/>
      <c r="AU161" s="263"/>
      <c r="AV161" s="263"/>
      <c r="AW161" s="263"/>
      <c r="AX161" s="263"/>
      <c r="AY161" s="263"/>
      <c r="AZ161" s="263"/>
      <c r="BA161" s="263"/>
      <c r="BB161" s="263"/>
      <c r="BC161" s="263"/>
      <c r="BD161" s="263"/>
      <c r="BE161" s="263"/>
      <c r="BF161" s="263"/>
      <c r="BG161" s="263"/>
      <c r="BH161" s="263"/>
      <c r="BI161" s="263"/>
      <c r="BJ161" s="263"/>
    </row>
    <row r="162" spans="15:62" ht="6" customHeight="1">
      <c r="O162" s="65"/>
      <c r="P162" s="65"/>
      <c r="Q162" s="65"/>
      <c r="R162" s="65"/>
      <c r="S162" s="65"/>
      <c r="T162" s="263"/>
      <c r="U162" s="263"/>
      <c r="V162" s="263"/>
      <c r="W162" s="263"/>
      <c r="X162" s="263"/>
      <c r="Y162" s="263"/>
      <c r="Z162" s="263"/>
      <c r="AA162" s="263"/>
      <c r="AB162" s="263"/>
      <c r="AC162" s="263"/>
      <c r="AD162" s="263"/>
      <c r="AE162" s="263"/>
      <c r="AF162" s="263"/>
      <c r="AG162" s="263"/>
      <c r="AH162" s="263"/>
      <c r="AI162" s="263"/>
      <c r="AJ162" s="263"/>
      <c r="AK162" s="263"/>
      <c r="AL162" s="263"/>
      <c r="AM162" s="263"/>
      <c r="AN162" s="263"/>
      <c r="AO162" s="263"/>
      <c r="AP162" s="263"/>
      <c r="AQ162" s="263"/>
      <c r="AR162" s="263"/>
      <c r="AS162" s="263"/>
      <c r="AT162" s="263"/>
      <c r="AU162" s="263"/>
      <c r="AV162" s="263"/>
      <c r="AW162" s="263"/>
      <c r="AX162" s="263"/>
      <c r="AY162" s="263"/>
      <c r="AZ162" s="263"/>
      <c r="BA162" s="263"/>
      <c r="BB162" s="263"/>
      <c r="BC162" s="263"/>
      <c r="BD162" s="263"/>
      <c r="BE162" s="263"/>
      <c r="BF162" s="263"/>
      <c r="BG162" s="263"/>
      <c r="BH162" s="263"/>
      <c r="BI162" s="263"/>
      <c r="BJ162" s="263"/>
    </row>
    <row r="163" spans="15:62" ht="6" customHeight="1">
      <c r="O163" s="65"/>
      <c r="P163" s="65"/>
      <c r="Q163" s="65"/>
      <c r="R163" s="65"/>
      <c r="S163" s="65"/>
      <c r="T163" s="263"/>
      <c r="U163" s="263"/>
      <c r="V163" s="263"/>
      <c r="W163" s="263"/>
      <c r="X163" s="263"/>
      <c r="Y163" s="263"/>
      <c r="Z163" s="263"/>
      <c r="AA163" s="263"/>
      <c r="AB163" s="263"/>
      <c r="AC163" s="263"/>
      <c r="AD163" s="263"/>
      <c r="AE163" s="263"/>
      <c r="AF163" s="263"/>
      <c r="AG163" s="263"/>
      <c r="AH163" s="263"/>
      <c r="AI163" s="263"/>
      <c r="AJ163" s="263"/>
      <c r="AK163" s="263"/>
      <c r="AL163" s="263"/>
      <c r="AM163" s="263"/>
      <c r="AN163" s="263"/>
      <c r="AO163" s="263"/>
      <c r="AP163" s="263"/>
      <c r="AQ163" s="263"/>
      <c r="AR163" s="263"/>
      <c r="AS163" s="263"/>
      <c r="AT163" s="263"/>
      <c r="AU163" s="263"/>
      <c r="AV163" s="263"/>
      <c r="AW163" s="263"/>
      <c r="AX163" s="263"/>
      <c r="AY163" s="263"/>
      <c r="AZ163" s="263"/>
      <c r="BA163" s="263"/>
      <c r="BB163" s="263"/>
      <c r="BC163" s="263"/>
      <c r="BD163" s="263"/>
      <c r="BE163" s="263"/>
      <c r="BF163" s="263"/>
      <c r="BG163" s="263"/>
      <c r="BH163" s="263"/>
      <c r="BI163" s="263"/>
      <c r="BJ163" s="263"/>
    </row>
    <row r="164" spans="15:62" ht="6" customHeight="1">
      <c r="O164" s="65"/>
      <c r="P164" s="65"/>
      <c r="Q164" s="65"/>
      <c r="R164" s="65"/>
      <c r="S164" s="65"/>
      <c r="T164" s="263"/>
      <c r="U164" s="263"/>
      <c r="V164" s="263"/>
      <c r="W164" s="263"/>
      <c r="X164" s="263"/>
      <c r="Y164" s="263"/>
      <c r="Z164" s="263"/>
      <c r="AA164" s="263"/>
      <c r="AB164" s="263"/>
      <c r="AC164" s="263"/>
      <c r="AD164" s="263"/>
      <c r="AE164" s="263"/>
      <c r="AF164" s="263"/>
      <c r="AG164" s="263"/>
      <c r="AH164" s="263"/>
      <c r="AI164" s="263"/>
      <c r="AJ164" s="263"/>
      <c r="AK164" s="263"/>
      <c r="AL164" s="263"/>
      <c r="AM164" s="263"/>
      <c r="AN164" s="263"/>
      <c r="AO164" s="263"/>
      <c r="AP164" s="263"/>
      <c r="AQ164" s="263"/>
      <c r="AR164" s="263"/>
      <c r="AS164" s="263"/>
      <c r="AT164" s="263"/>
      <c r="AU164" s="263"/>
      <c r="AV164" s="263"/>
      <c r="AW164" s="263"/>
      <c r="AX164" s="263"/>
      <c r="AY164" s="263"/>
      <c r="AZ164" s="263"/>
      <c r="BA164" s="263"/>
      <c r="BB164" s="263"/>
      <c r="BC164" s="263"/>
      <c r="BD164" s="263"/>
      <c r="BE164" s="263"/>
      <c r="BF164" s="263"/>
      <c r="BG164" s="263"/>
      <c r="BH164" s="263"/>
      <c r="BI164" s="263"/>
      <c r="BJ164" s="263"/>
    </row>
    <row r="165" spans="15:62" ht="6" customHeight="1">
      <c r="O165" s="65"/>
      <c r="P165" s="65"/>
      <c r="Q165" s="65"/>
      <c r="R165" s="65"/>
      <c r="S165" s="65"/>
      <c r="T165" s="263"/>
      <c r="U165" s="263"/>
      <c r="V165" s="263"/>
      <c r="W165" s="263"/>
      <c r="X165" s="263"/>
      <c r="Y165" s="263"/>
      <c r="Z165" s="263"/>
      <c r="AA165" s="263"/>
      <c r="AB165" s="263"/>
      <c r="AC165" s="263"/>
      <c r="AD165" s="263"/>
      <c r="AE165" s="263"/>
      <c r="AF165" s="263"/>
      <c r="AG165" s="263"/>
      <c r="AH165" s="263"/>
      <c r="AI165" s="263"/>
      <c r="AJ165" s="263"/>
      <c r="AK165" s="263"/>
      <c r="AL165" s="263"/>
      <c r="AM165" s="263"/>
      <c r="AN165" s="263"/>
      <c r="AO165" s="263"/>
      <c r="AP165" s="263"/>
      <c r="AQ165" s="263"/>
      <c r="AR165" s="263"/>
      <c r="AS165" s="263"/>
      <c r="AT165" s="263"/>
      <c r="AU165" s="263"/>
      <c r="AV165" s="263"/>
      <c r="AW165" s="263"/>
      <c r="AX165" s="263"/>
      <c r="AY165" s="263"/>
      <c r="AZ165" s="263"/>
      <c r="BA165" s="263"/>
      <c r="BB165" s="263"/>
      <c r="BC165" s="263"/>
      <c r="BD165" s="263"/>
      <c r="BE165" s="263"/>
      <c r="BF165" s="263"/>
      <c r="BG165" s="263"/>
      <c r="BH165" s="263"/>
      <c r="BI165" s="263"/>
      <c r="BJ165" s="263"/>
    </row>
    <row r="166" spans="15:62" ht="6" customHeight="1">
      <c r="O166" s="65"/>
      <c r="P166" s="65"/>
      <c r="Q166" s="65"/>
      <c r="R166" s="65"/>
      <c r="S166" s="65"/>
      <c r="T166" s="263"/>
      <c r="U166" s="263"/>
      <c r="V166" s="263"/>
      <c r="W166" s="263"/>
      <c r="X166" s="263"/>
      <c r="Y166" s="263"/>
      <c r="Z166" s="263"/>
      <c r="AA166" s="263"/>
      <c r="AB166" s="263"/>
      <c r="AC166" s="263"/>
      <c r="AD166" s="263"/>
      <c r="AE166" s="263"/>
      <c r="AF166" s="263"/>
      <c r="AG166" s="263"/>
      <c r="AH166" s="263"/>
      <c r="AI166" s="263"/>
      <c r="AJ166" s="263"/>
      <c r="AK166" s="263"/>
      <c r="AL166" s="263"/>
      <c r="AM166" s="263"/>
      <c r="AN166" s="263"/>
      <c r="AO166" s="263"/>
      <c r="AP166" s="263"/>
      <c r="AQ166" s="263"/>
      <c r="AR166" s="263"/>
      <c r="AS166" s="263"/>
      <c r="AT166" s="263"/>
      <c r="AU166" s="263"/>
      <c r="AV166" s="263"/>
      <c r="AW166" s="263"/>
      <c r="AX166" s="263"/>
      <c r="AY166" s="263"/>
      <c r="AZ166" s="263"/>
      <c r="BA166" s="263"/>
      <c r="BB166" s="263"/>
      <c r="BC166" s="263"/>
      <c r="BD166" s="263"/>
      <c r="BE166" s="263"/>
      <c r="BF166" s="263"/>
      <c r="BG166" s="263"/>
      <c r="BH166" s="263"/>
      <c r="BI166" s="263"/>
      <c r="BJ166" s="263"/>
    </row>
    <row r="167" spans="15:62" ht="6" customHeight="1">
      <c r="O167" s="65"/>
      <c r="P167" s="65"/>
      <c r="Q167" s="65"/>
      <c r="R167" s="65"/>
      <c r="S167" s="65"/>
      <c r="T167" s="263"/>
      <c r="U167" s="263"/>
      <c r="V167" s="263"/>
      <c r="W167" s="263"/>
      <c r="X167" s="263"/>
      <c r="Y167" s="263"/>
      <c r="Z167" s="263"/>
      <c r="AA167" s="263"/>
      <c r="AB167" s="263"/>
      <c r="AC167" s="263"/>
      <c r="AD167" s="263"/>
      <c r="AE167" s="263"/>
      <c r="AF167" s="263"/>
      <c r="AG167" s="263"/>
      <c r="AH167" s="263"/>
      <c r="AI167" s="263"/>
      <c r="AJ167" s="263"/>
      <c r="AK167" s="263"/>
      <c r="AL167" s="263"/>
      <c r="AM167" s="263"/>
      <c r="AN167" s="263"/>
      <c r="AO167" s="263"/>
      <c r="AP167" s="263"/>
      <c r="AQ167" s="263"/>
      <c r="AR167" s="263"/>
      <c r="AS167" s="263"/>
      <c r="AT167" s="263"/>
      <c r="AU167" s="263"/>
      <c r="AV167" s="263"/>
      <c r="AW167" s="263"/>
      <c r="AX167" s="263"/>
      <c r="AY167" s="263"/>
      <c r="AZ167" s="263"/>
      <c r="BA167" s="263"/>
      <c r="BB167" s="263"/>
      <c r="BC167" s="263"/>
      <c r="BD167" s="263"/>
      <c r="BE167" s="263"/>
      <c r="BF167" s="263"/>
      <c r="BG167" s="263"/>
      <c r="BH167" s="263"/>
      <c r="BI167" s="263"/>
      <c r="BJ167" s="263"/>
    </row>
    <row r="168" spans="15:62" ht="6" customHeight="1">
      <c r="O168" s="65"/>
      <c r="P168" s="65"/>
      <c r="Q168" s="65"/>
      <c r="R168" s="65"/>
      <c r="S168" s="65"/>
      <c r="T168" s="263"/>
      <c r="U168" s="263"/>
      <c r="V168" s="263"/>
      <c r="W168" s="263"/>
      <c r="X168" s="263"/>
      <c r="Y168" s="263"/>
      <c r="Z168" s="263"/>
      <c r="AA168" s="263"/>
      <c r="AB168" s="263"/>
      <c r="AC168" s="263"/>
      <c r="AD168" s="263"/>
      <c r="AE168" s="263"/>
      <c r="AF168" s="263"/>
      <c r="AG168" s="263"/>
      <c r="AH168" s="263"/>
      <c r="AI168" s="263"/>
      <c r="AJ168" s="263"/>
      <c r="AK168" s="263"/>
      <c r="AL168" s="263"/>
      <c r="AM168" s="263"/>
      <c r="AN168" s="263"/>
      <c r="AO168" s="263"/>
      <c r="AP168" s="263"/>
      <c r="AQ168" s="263"/>
      <c r="AR168" s="263"/>
      <c r="AS168" s="263"/>
      <c r="AT168" s="263"/>
      <c r="AU168" s="263"/>
      <c r="AV168" s="263"/>
      <c r="AW168" s="263"/>
      <c r="AX168" s="263"/>
      <c r="AY168" s="263"/>
      <c r="AZ168" s="263"/>
      <c r="BA168" s="263"/>
      <c r="BB168" s="263"/>
      <c r="BC168" s="263"/>
      <c r="BD168" s="263"/>
      <c r="BE168" s="263"/>
      <c r="BF168" s="263"/>
      <c r="BG168" s="263"/>
      <c r="BH168" s="263"/>
      <c r="BI168" s="263"/>
      <c r="BJ168" s="263"/>
    </row>
    <row r="169" spans="15:62" ht="6" customHeight="1">
      <c r="O169" s="65"/>
      <c r="P169" s="65"/>
      <c r="Q169" s="65"/>
      <c r="R169" s="65"/>
      <c r="S169" s="65"/>
      <c r="T169" s="263"/>
      <c r="U169" s="263"/>
      <c r="V169" s="263"/>
      <c r="W169" s="263"/>
      <c r="X169" s="263"/>
      <c r="Y169" s="263"/>
      <c r="Z169" s="263"/>
      <c r="AA169" s="263"/>
      <c r="AB169" s="263"/>
      <c r="AC169" s="263"/>
      <c r="AD169" s="263"/>
      <c r="AE169" s="263"/>
      <c r="AF169" s="263"/>
      <c r="AG169" s="263"/>
      <c r="AH169" s="263"/>
      <c r="AI169" s="263"/>
      <c r="AJ169" s="263"/>
      <c r="AK169" s="263"/>
      <c r="AL169" s="263"/>
      <c r="AM169" s="263"/>
      <c r="AN169" s="263"/>
      <c r="AO169" s="263"/>
      <c r="AP169" s="263"/>
      <c r="AQ169" s="263"/>
      <c r="AR169" s="263"/>
      <c r="AS169" s="263"/>
      <c r="AT169" s="263"/>
      <c r="AU169" s="263"/>
      <c r="AV169" s="263"/>
      <c r="AW169" s="263"/>
      <c r="AX169" s="263"/>
      <c r="AY169" s="263"/>
      <c r="AZ169" s="263"/>
      <c r="BA169" s="263"/>
      <c r="BB169" s="263"/>
      <c r="BC169" s="263"/>
      <c r="BD169" s="263"/>
      <c r="BE169" s="263"/>
      <c r="BF169" s="263"/>
      <c r="BG169" s="263"/>
      <c r="BH169" s="263"/>
      <c r="BI169" s="263"/>
      <c r="BJ169" s="263"/>
    </row>
    <row r="170" spans="15:62" ht="6" customHeight="1">
      <c r="O170" s="65"/>
      <c r="P170" s="65"/>
      <c r="Q170" s="65"/>
      <c r="R170" s="65"/>
      <c r="S170" s="65"/>
      <c r="T170" s="263"/>
      <c r="U170" s="263"/>
      <c r="V170" s="263"/>
      <c r="W170" s="263"/>
      <c r="X170" s="263"/>
      <c r="Y170" s="263"/>
      <c r="Z170" s="263"/>
      <c r="AA170" s="263"/>
      <c r="AB170" s="263"/>
      <c r="AC170" s="263"/>
      <c r="AD170" s="263"/>
      <c r="AE170" s="263"/>
      <c r="AF170" s="263"/>
      <c r="AG170" s="263"/>
      <c r="AH170" s="263"/>
      <c r="AI170" s="263"/>
      <c r="AJ170" s="263"/>
      <c r="AK170" s="263"/>
      <c r="AL170" s="263"/>
      <c r="AM170" s="263"/>
      <c r="AN170" s="263"/>
      <c r="AO170" s="263"/>
      <c r="AP170" s="263"/>
      <c r="AQ170" s="263"/>
      <c r="AR170" s="263"/>
      <c r="AS170" s="263"/>
      <c r="AT170" s="263"/>
      <c r="AU170" s="263"/>
      <c r="AV170" s="263"/>
      <c r="AW170" s="263"/>
      <c r="AX170" s="263"/>
      <c r="AY170" s="263"/>
      <c r="AZ170" s="263"/>
      <c r="BA170" s="263"/>
      <c r="BB170" s="263"/>
      <c r="BC170" s="263"/>
      <c r="BD170" s="263"/>
      <c r="BE170" s="263"/>
      <c r="BF170" s="263"/>
      <c r="BG170" s="263"/>
      <c r="BH170" s="263"/>
      <c r="BI170" s="263"/>
      <c r="BJ170" s="263"/>
    </row>
    <row r="171" spans="15:62" ht="6" customHeight="1">
      <c r="O171" s="65"/>
      <c r="P171" s="65"/>
      <c r="Q171" s="65"/>
      <c r="R171" s="65"/>
      <c r="S171" s="65"/>
      <c r="T171" s="263"/>
      <c r="U171" s="263"/>
      <c r="V171" s="263"/>
      <c r="W171" s="263"/>
      <c r="X171" s="263"/>
      <c r="Y171" s="263"/>
      <c r="Z171" s="263"/>
      <c r="AA171" s="263"/>
      <c r="AB171" s="263"/>
      <c r="AC171" s="263"/>
      <c r="AD171" s="263"/>
      <c r="AE171" s="263"/>
      <c r="AF171" s="263"/>
      <c r="AG171" s="263"/>
      <c r="AH171" s="263"/>
      <c r="AI171" s="263"/>
      <c r="AJ171" s="263"/>
      <c r="AK171" s="263"/>
      <c r="AL171" s="263"/>
      <c r="AM171" s="263"/>
      <c r="AN171" s="263"/>
      <c r="AO171" s="263"/>
      <c r="AP171" s="263"/>
      <c r="AQ171" s="263"/>
      <c r="AR171" s="263"/>
      <c r="AS171" s="263"/>
      <c r="AT171" s="263"/>
      <c r="AU171" s="263"/>
      <c r="AV171" s="263"/>
      <c r="AW171" s="263"/>
      <c r="AX171" s="263"/>
      <c r="AY171" s="263"/>
      <c r="AZ171" s="263"/>
      <c r="BA171" s="263"/>
      <c r="BB171" s="263"/>
      <c r="BC171" s="263"/>
      <c r="BD171" s="263"/>
      <c r="BE171" s="263"/>
      <c r="BF171" s="263"/>
      <c r="BG171" s="263"/>
      <c r="BH171" s="263"/>
      <c r="BI171" s="263"/>
      <c r="BJ171" s="263"/>
    </row>
    <row r="172" spans="15:62" ht="6" customHeight="1">
      <c r="O172" s="65"/>
      <c r="P172" s="65"/>
      <c r="Q172" s="65"/>
      <c r="R172" s="65"/>
      <c r="S172" s="65"/>
      <c r="T172" s="263"/>
      <c r="U172" s="263"/>
      <c r="V172" s="263"/>
      <c r="W172" s="263"/>
      <c r="X172" s="263"/>
      <c r="Y172" s="263"/>
      <c r="Z172" s="263"/>
      <c r="AA172" s="263"/>
      <c r="AB172" s="263"/>
      <c r="AC172" s="263"/>
      <c r="AD172" s="263"/>
      <c r="AE172" s="263"/>
      <c r="AF172" s="263"/>
      <c r="AG172" s="263"/>
      <c r="AH172" s="263"/>
      <c r="AI172" s="263"/>
      <c r="AJ172" s="263"/>
      <c r="AK172" s="263"/>
      <c r="AL172" s="263"/>
      <c r="AM172" s="263"/>
      <c r="AN172" s="263"/>
      <c r="AO172" s="263"/>
      <c r="AP172" s="263"/>
      <c r="AQ172" s="263"/>
      <c r="AR172" s="263"/>
      <c r="AS172" s="263"/>
      <c r="AT172" s="263"/>
      <c r="AU172" s="263"/>
      <c r="AV172" s="263"/>
      <c r="AW172" s="263"/>
      <c r="AX172" s="263"/>
      <c r="AY172" s="263"/>
      <c r="AZ172" s="263"/>
      <c r="BA172" s="263"/>
      <c r="BB172" s="263"/>
      <c r="BC172" s="263"/>
      <c r="BD172" s="263"/>
      <c r="BE172" s="263"/>
      <c r="BF172" s="263"/>
      <c r="BG172" s="263"/>
      <c r="BH172" s="263"/>
      <c r="BI172" s="263"/>
      <c r="BJ172" s="263"/>
    </row>
    <row r="173" spans="15:62" ht="6" customHeight="1">
      <c r="O173" s="65"/>
      <c r="P173" s="65"/>
      <c r="Q173" s="65"/>
      <c r="R173" s="65"/>
      <c r="S173" s="65"/>
      <c r="T173" s="263"/>
      <c r="U173" s="263"/>
      <c r="V173" s="263"/>
      <c r="W173" s="263"/>
      <c r="X173" s="263"/>
      <c r="Y173" s="263"/>
      <c r="Z173" s="263"/>
      <c r="AA173" s="263"/>
    </row>
    <row r="174" spans="15:62" ht="6" customHeight="1">
      <c r="O174" s="65"/>
      <c r="P174" s="65"/>
      <c r="Q174" s="65"/>
      <c r="R174" s="65"/>
      <c r="S174" s="65"/>
      <c r="T174" s="263"/>
      <c r="U174" s="263"/>
      <c r="V174" s="263"/>
      <c r="W174" s="263"/>
      <c r="X174" s="263"/>
      <c r="Y174" s="263"/>
      <c r="Z174" s="263"/>
      <c r="AA174" s="263"/>
    </row>
    <row r="175" spans="15:62" ht="6" customHeight="1">
      <c r="O175" s="65"/>
      <c r="P175" s="65"/>
      <c r="Q175" s="65"/>
      <c r="R175" s="65"/>
      <c r="S175" s="65"/>
      <c r="T175" s="263"/>
      <c r="U175" s="263"/>
      <c r="V175" s="263"/>
      <c r="W175" s="263"/>
      <c r="X175" s="263"/>
      <c r="Y175" s="263"/>
      <c r="Z175" s="263"/>
    </row>
    <row r="176" spans="15:62" ht="6" customHeight="1">
      <c r="O176" s="65"/>
      <c r="P176" s="65"/>
      <c r="Q176" s="65"/>
      <c r="R176" s="65"/>
      <c r="S176" s="65"/>
      <c r="T176" s="263"/>
      <c r="U176" s="263"/>
      <c r="V176" s="263"/>
      <c r="W176" s="263"/>
      <c r="X176" s="263"/>
      <c r="Y176" s="263"/>
      <c r="Z176" s="263"/>
    </row>
    <row r="177" spans="15:26" ht="6" customHeight="1">
      <c r="O177" s="65"/>
      <c r="P177" s="65"/>
      <c r="Q177" s="65"/>
      <c r="R177" s="65"/>
      <c r="S177" s="65"/>
      <c r="T177" s="263"/>
      <c r="U177" s="263"/>
      <c r="V177" s="263"/>
      <c r="W177" s="263"/>
      <c r="X177" s="263"/>
      <c r="Y177" s="263"/>
      <c r="Z177" s="263"/>
    </row>
    <row r="178" spans="15:26" ht="6" customHeight="1">
      <c r="O178" s="65"/>
      <c r="P178" s="65"/>
      <c r="Q178" s="65"/>
      <c r="R178" s="65"/>
      <c r="S178" s="65"/>
      <c r="T178" s="263"/>
      <c r="U178" s="263"/>
      <c r="V178" s="263"/>
      <c r="W178" s="263"/>
      <c r="X178" s="263"/>
      <c r="Y178" s="263"/>
      <c r="Z178" s="263"/>
    </row>
    <row r="179" spans="15:26" ht="6" customHeight="1">
      <c r="O179" s="65"/>
      <c r="P179" s="65"/>
      <c r="Q179" s="65"/>
      <c r="R179" s="65"/>
      <c r="S179" s="65"/>
      <c r="T179" s="263"/>
      <c r="U179" s="263"/>
      <c r="V179" s="263"/>
      <c r="W179" s="263"/>
      <c r="X179" s="263"/>
      <c r="Y179" s="263"/>
    </row>
    <row r="180" spans="15:26" ht="6" customHeight="1">
      <c r="O180" s="65"/>
      <c r="P180" s="65"/>
      <c r="Q180" s="65"/>
      <c r="R180" s="65"/>
      <c r="S180" s="65"/>
      <c r="T180" s="263"/>
      <c r="U180" s="263"/>
      <c r="V180" s="263"/>
      <c r="W180" s="263"/>
      <c r="X180" s="263"/>
      <c r="Y180" s="263"/>
    </row>
    <row r="181" spans="15:26" ht="6" customHeight="1">
      <c r="O181" s="65"/>
      <c r="P181" s="65"/>
      <c r="Q181" s="65"/>
      <c r="R181" s="65"/>
      <c r="S181" s="65"/>
      <c r="T181" s="263"/>
      <c r="U181" s="263"/>
      <c r="V181" s="263"/>
      <c r="W181" s="263"/>
      <c r="X181" s="263"/>
      <c r="Y181" s="263"/>
    </row>
    <row r="182" spans="15:26" ht="6" customHeight="1">
      <c r="O182" s="65"/>
      <c r="P182" s="65"/>
      <c r="Q182" s="65"/>
      <c r="R182" s="65"/>
      <c r="S182" s="65"/>
      <c r="T182" s="263"/>
      <c r="U182" s="263"/>
      <c r="V182" s="263"/>
      <c r="W182" s="263"/>
      <c r="X182" s="263"/>
      <c r="Y182" s="263"/>
    </row>
    <row r="183" spans="15:26" ht="6" customHeight="1">
      <c r="O183" s="65"/>
      <c r="P183" s="65"/>
      <c r="Q183" s="65"/>
      <c r="R183" s="65"/>
      <c r="S183" s="65"/>
      <c r="T183" s="263"/>
      <c r="U183" s="263"/>
      <c r="V183" s="263"/>
      <c r="W183" s="263"/>
      <c r="X183" s="263"/>
      <c r="Y183" s="263"/>
    </row>
    <row r="184" spans="15:26" ht="6" customHeight="1">
      <c r="O184" s="65"/>
      <c r="P184" s="65"/>
      <c r="Q184" s="65"/>
      <c r="R184" s="65"/>
      <c r="S184" s="65"/>
      <c r="T184" s="263"/>
      <c r="U184" s="263"/>
      <c r="V184" s="263"/>
      <c r="W184" s="263"/>
      <c r="X184" s="263"/>
      <c r="Y184" s="263"/>
    </row>
    <row r="185" spans="15:26" ht="6" customHeight="1">
      <c r="O185" s="65"/>
      <c r="P185" s="65"/>
      <c r="Q185" s="65"/>
      <c r="R185" s="65"/>
      <c r="S185" s="65"/>
      <c r="T185" s="263"/>
      <c r="U185" s="263"/>
      <c r="V185" s="263"/>
      <c r="W185" s="263"/>
    </row>
    <row r="186" spans="15:26" ht="6" customHeight="1">
      <c r="O186" s="65"/>
      <c r="P186" s="65"/>
      <c r="Q186" s="65"/>
      <c r="R186" s="65"/>
      <c r="S186" s="65"/>
      <c r="T186" s="263"/>
      <c r="U186" s="263"/>
      <c r="V186" s="263"/>
      <c r="W186" s="263"/>
    </row>
    <row r="187" spans="15:26" ht="6" customHeight="1">
      <c r="O187" s="65"/>
      <c r="P187" s="65"/>
      <c r="Q187" s="65"/>
      <c r="R187" s="65"/>
      <c r="S187" s="65"/>
      <c r="T187" s="263"/>
      <c r="U187" s="263"/>
      <c r="V187" s="263"/>
      <c r="W187" s="263"/>
    </row>
    <row r="188" spans="15:26" ht="6" customHeight="1">
      <c r="O188" s="65"/>
      <c r="P188" s="65"/>
      <c r="Q188" s="65"/>
      <c r="R188" s="65"/>
      <c r="S188" s="65"/>
      <c r="T188" s="263"/>
      <c r="U188" s="263"/>
      <c r="V188" s="263"/>
      <c r="W188" s="263"/>
    </row>
    <row r="189" spans="15:26" ht="6" customHeight="1">
      <c r="O189" s="65"/>
      <c r="P189" s="65"/>
      <c r="Q189" s="65"/>
      <c r="R189" s="65"/>
      <c r="S189" s="65"/>
      <c r="T189" s="263"/>
      <c r="U189" s="263"/>
      <c r="V189" s="263"/>
      <c r="W189" s="263"/>
    </row>
    <row r="190" spans="15:26" ht="6" customHeight="1">
      <c r="O190" s="65"/>
      <c r="P190" s="65"/>
      <c r="Q190" s="65"/>
      <c r="R190" s="65"/>
      <c r="S190" s="65"/>
      <c r="T190" s="263"/>
      <c r="U190" s="263"/>
      <c r="V190" s="263"/>
      <c r="W190" s="263"/>
    </row>
    <row r="191" spans="15:26" ht="6" customHeight="1">
      <c r="O191" s="65"/>
      <c r="P191" s="65"/>
      <c r="Q191" s="65"/>
      <c r="R191" s="65"/>
      <c r="S191" s="65"/>
      <c r="T191" s="263"/>
      <c r="U191" s="263"/>
      <c r="V191" s="263"/>
    </row>
    <row r="192" spans="15:26" ht="6" customHeight="1">
      <c r="O192" s="65"/>
      <c r="P192" s="65"/>
      <c r="Q192" s="65"/>
      <c r="R192" s="65"/>
      <c r="S192" s="65"/>
      <c r="T192" s="263"/>
      <c r="U192" s="263"/>
      <c r="V192" s="263"/>
    </row>
    <row r="193" spans="1:22" ht="6" customHeight="1">
      <c r="O193" s="65"/>
      <c r="P193" s="65"/>
      <c r="Q193" s="65"/>
      <c r="R193" s="65"/>
      <c r="S193" s="65"/>
      <c r="T193" s="263"/>
      <c r="U193" s="263"/>
      <c r="V193" s="263"/>
    </row>
    <row r="194" spans="1:22" ht="6" customHeight="1">
      <c r="O194" s="65"/>
      <c r="P194" s="65"/>
      <c r="Q194" s="65"/>
      <c r="R194" s="65"/>
      <c r="S194" s="65"/>
      <c r="T194" s="263"/>
      <c r="U194" s="263"/>
    </row>
    <row r="195" spans="1:22" ht="6" customHeight="1">
      <c r="O195" s="65"/>
      <c r="P195" s="65"/>
      <c r="Q195" s="65"/>
      <c r="R195" s="65"/>
      <c r="S195" s="65"/>
      <c r="T195" s="263"/>
    </row>
    <row r="196" spans="1:22" ht="6" customHeight="1">
      <c r="A196" s="72"/>
      <c r="B196" s="65"/>
      <c r="C196" s="65"/>
      <c r="D196" s="65"/>
      <c r="E196" s="65"/>
      <c r="F196" s="65"/>
      <c r="G196" s="65"/>
      <c r="H196" s="65"/>
      <c r="I196" s="65"/>
      <c r="J196" s="65"/>
      <c r="K196" s="65"/>
      <c r="L196" s="65"/>
      <c r="M196" s="65"/>
      <c r="N196" s="65"/>
      <c r="O196" s="65"/>
      <c r="P196" s="65"/>
      <c r="Q196" s="65"/>
      <c r="R196" s="65"/>
      <c r="S196" s="65"/>
      <c r="T196" s="263"/>
    </row>
    <row r="197" spans="1:22" ht="6" customHeight="1">
      <c r="A197" s="72"/>
      <c r="B197" s="65"/>
      <c r="C197" s="65"/>
      <c r="D197" s="65"/>
      <c r="E197" s="65"/>
      <c r="F197" s="65"/>
      <c r="G197" s="65"/>
      <c r="H197" s="65"/>
      <c r="I197" s="65"/>
      <c r="J197" s="65"/>
      <c r="K197" s="65"/>
      <c r="L197" s="65"/>
      <c r="M197" s="65"/>
      <c r="N197" s="65"/>
      <c r="O197" s="65"/>
      <c r="P197" s="65"/>
      <c r="Q197" s="65"/>
      <c r="R197" s="65"/>
      <c r="S197" s="65"/>
      <c r="T197" s="263"/>
    </row>
    <row r="198" spans="1:22" ht="6" customHeight="1">
      <c r="A198" s="72"/>
      <c r="B198" s="65"/>
      <c r="C198" s="65"/>
      <c r="D198" s="65"/>
      <c r="E198" s="65"/>
      <c r="F198" s="65"/>
      <c r="G198" s="65"/>
      <c r="H198" s="65"/>
      <c r="I198" s="65"/>
      <c r="J198" s="65"/>
      <c r="K198" s="65"/>
      <c r="L198" s="65"/>
      <c r="M198" s="65"/>
      <c r="N198" s="65"/>
      <c r="O198" s="65"/>
      <c r="P198" s="65"/>
      <c r="Q198" s="65"/>
      <c r="R198" s="65"/>
    </row>
    <row r="199" spans="1:22" ht="6" customHeight="1">
      <c r="A199" s="72"/>
      <c r="B199" s="65"/>
      <c r="C199" s="65"/>
      <c r="D199" s="65"/>
      <c r="E199" s="65"/>
      <c r="F199" s="65"/>
      <c r="G199" s="65"/>
      <c r="H199" s="65"/>
      <c r="I199" s="65"/>
      <c r="J199" s="65"/>
      <c r="K199" s="65"/>
      <c r="L199" s="65"/>
      <c r="M199" s="65"/>
      <c r="N199" s="65"/>
      <c r="O199" s="65"/>
      <c r="P199" s="65"/>
      <c r="Q199" s="65"/>
      <c r="R199" s="65"/>
    </row>
    <row r="200" spans="1:22" ht="6" customHeight="1">
      <c r="A200" s="72"/>
      <c r="B200" s="65"/>
      <c r="C200" s="65"/>
      <c r="D200" s="65"/>
      <c r="E200" s="65"/>
      <c r="F200" s="65"/>
      <c r="G200" s="65"/>
      <c r="H200" s="65"/>
      <c r="I200" s="65"/>
      <c r="J200" s="65"/>
      <c r="K200" s="65"/>
      <c r="L200" s="65"/>
      <c r="M200" s="65"/>
      <c r="N200" s="65"/>
      <c r="O200" s="65"/>
      <c r="P200" s="65"/>
      <c r="Q200" s="65"/>
    </row>
    <row r="201" spans="1:22" ht="6" customHeight="1">
      <c r="A201" s="72"/>
      <c r="B201" s="65"/>
      <c r="C201" s="65"/>
      <c r="D201" s="65"/>
      <c r="E201" s="65"/>
      <c r="F201" s="65"/>
      <c r="G201" s="65"/>
      <c r="H201" s="65"/>
      <c r="I201" s="65"/>
      <c r="J201" s="65"/>
      <c r="K201" s="65"/>
      <c r="L201" s="65"/>
      <c r="M201" s="65"/>
      <c r="N201" s="65"/>
      <c r="O201" s="65"/>
      <c r="P201" s="65"/>
      <c r="Q201" s="65"/>
    </row>
    <row r="202" spans="1:22" ht="6" customHeight="1">
      <c r="A202" s="72"/>
      <c r="B202" s="65"/>
      <c r="C202" s="65"/>
      <c r="D202" s="65"/>
      <c r="E202" s="65"/>
      <c r="F202" s="65"/>
      <c r="G202" s="65"/>
      <c r="H202" s="65"/>
      <c r="I202" s="65"/>
      <c r="J202" s="65"/>
      <c r="K202" s="65"/>
      <c r="L202" s="65"/>
      <c r="M202" s="65"/>
      <c r="N202" s="65"/>
      <c r="O202" s="65"/>
      <c r="P202" s="65"/>
    </row>
    <row r="203" spans="1:22" ht="6" customHeight="1">
      <c r="A203" s="72"/>
      <c r="B203" s="72"/>
      <c r="C203" s="65"/>
      <c r="D203" s="65"/>
      <c r="E203" s="65"/>
      <c r="F203" s="65"/>
      <c r="G203" s="65"/>
      <c r="H203" s="65"/>
      <c r="I203" s="65"/>
      <c r="J203" s="65"/>
      <c r="K203" s="65"/>
      <c r="L203" s="65"/>
      <c r="M203" s="65"/>
      <c r="N203" s="65"/>
      <c r="O203" s="65"/>
      <c r="P203" s="65"/>
    </row>
    <row r="204" spans="1:22" ht="6" customHeight="1">
      <c r="A204" s="72"/>
      <c r="B204" s="72"/>
      <c r="C204" s="65"/>
      <c r="D204" s="65"/>
      <c r="E204" s="65"/>
      <c r="F204" s="65"/>
      <c r="G204" s="65"/>
      <c r="H204" s="65"/>
      <c r="I204" s="65"/>
      <c r="J204" s="65"/>
      <c r="K204" s="65"/>
      <c r="L204" s="65"/>
      <c r="M204" s="65"/>
      <c r="N204" s="65"/>
      <c r="O204" s="65"/>
    </row>
    <row r="205" spans="1:22" ht="6" customHeight="1">
      <c r="A205" s="72"/>
      <c r="B205" s="72"/>
      <c r="C205" s="65"/>
      <c r="D205" s="65"/>
      <c r="E205" s="65"/>
      <c r="F205" s="65"/>
      <c r="G205" s="65"/>
      <c r="H205" s="65"/>
      <c r="I205" s="65"/>
      <c r="J205" s="65"/>
      <c r="K205" s="65"/>
      <c r="L205" s="65"/>
      <c r="M205" s="65"/>
      <c r="N205" s="65"/>
    </row>
    <row r="206" spans="1:22" ht="6" customHeight="1">
      <c r="A206" s="72"/>
      <c r="B206" s="72"/>
      <c r="C206" s="65"/>
      <c r="D206" s="65"/>
      <c r="E206" s="65"/>
      <c r="F206" s="65"/>
      <c r="G206" s="65"/>
      <c r="H206" s="65"/>
      <c r="I206" s="65"/>
      <c r="J206" s="65"/>
      <c r="K206" s="65"/>
      <c r="L206" s="65"/>
      <c r="M206" s="65"/>
      <c r="N206" s="65"/>
    </row>
    <row r="207" spans="1:22" ht="6" customHeight="1">
      <c r="B207" s="72"/>
      <c r="C207" s="65"/>
      <c r="D207" s="65"/>
      <c r="E207" s="65"/>
      <c r="F207" s="65"/>
      <c r="G207" s="65"/>
      <c r="H207" s="65"/>
      <c r="I207" s="65"/>
      <c r="J207" s="65"/>
      <c r="K207" s="65"/>
      <c r="L207" s="65"/>
      <c r="M207" s="65"/>
      <c r="N207" s="65"/>
    </row>
    <row r="208" spans="1:22" ht="6" customHeight="1">
      <c r="B208" s="72"/>
      <c r="C208" s="65"/>
      <c r="D208" s="65"/>
      <c r="E208" s="65"/>
      <c r="F208" s="65"/>
      <c r="G208" s="65"/>
      <c r="H208" s="65"/>
      <c r="I208" s="65"/>
      <c r="J208" s="65"/>
      <c r="K208" s="65"/>
      <c r="L208" s="65"/>
      <c r="M208" s="65"/>
    </row>
    <row r="209" spans="2:12" ht="6" customHeight="1">
      <c r="B209" s="72"/>
      <c r="C209" s="65"/>
      <c r="D209" s="65"/>
      <c r="E209" s="65"/>
      <c r="F209" s="65"/>
      <c r="G209" s="65"/>
      <c r="H209" s="65"/>
      <c r="I209" s="65"/>
      <c r="J209" s="65"/>
      <c r="K209" s="65"/>
      <c r="L209" s="65"/>
    </row>
    <row r="210" spans="2:12" ht="6" customHeight="1">
      <c r="B210" s="72"/>
      <c r="C210" s="65"/>
      <c r="D210" s="65"/>
      <c r="E210" s="65"/>
      <c r="F210" s="65"/>
      <c r="G210" s="65"/>
      <c r="H210" s="65"/>
      <c r="I210" s="65"/>
      <c r="J210" s="65"/>
      <c r="K210" s="65"/>
      <c r="L210" s="65"/>
    </row>
    <row r="211" spans="2:12" ht="6" customHeight="1">
      <c r="B211" s="72"/>
      <c r="C211" s="65"/>
      <c r="D211" s="65"/>
      <c r="E211" s="65"/>
      <c r="F211" s="65"/>
      <c r="G211" s="65"/>
      <c r="H211" s="65"/>
      <c r="I211" s="65"/>
      <c r="J211" s="65"/>
      <c r="K211" s="65"/>
    </row>
    <row r="212" spans="2:12" ht="6" customHeight="1">
      <c r="B212" s="72"/>
      <c r="C212" s="65"/>
      <c r="D212" s="65"/>
      <c r="E212" s="65"/>
      <c r="F212" s="65"/>
      <c r="G212" s="65"/>
      <c r="H212" s="65"/>
      <c r="I212" s="65"/>
      <c r="J212" s="65"/>
    </row>
    <row r="213" spans="2:12" ht="6" customHeight="1">
      <c r="B213" s="65"/>
      <c r="C213" s="65"/>
      <c r="D213" s="65"/>
      <c r="E213" s="65"/>
      <c r="F213" s="65"/>
      <c r="G213" s="65"/>
      <c r="H213" s="65"/>
      <c r="I213" s="65"/>
      <c r="J213" s="65"/>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operator="greaterThan" allowBlank="1" showInputMessage="1" showErrorMessage="1"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xr:uid="{00000000-0002-0000-0A00-000000000000}"/>
    <dataValidation type="list" allowBlank="1" showInputMessage="1" showErrorMessage="1"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xr:uid="{00000000-0002-0000-0A00-000001000000}">
      <formula1>"　,ＭＢ,ＭＡ"</formula1>
    </dataValidation>
    <dataValidation operator="greaterThan" showInputMessage="1" showErrorMessage="1" sqref="EZ31:FL34 EZ73:FL76" xr:uid="{00000000-0002-0000-0A00-000002000000}"/>
  </dataValidations>
  <pageMargins left="0.19685039370078741" right="0.19685039370078741" top="0.62992125984251968" bottom="0" header="0" footer="0"/>
  <pageSetup paperSize="9" orientation="landscape" verticalDpi="1200" r:id="rId1"/>
  <headerFooter alignWithMargins="0">
    <oddHeader>&amp;C&amp;"ＭＳ ゴシック,太字"Check Sheet for Unrealized Gains/Losses（General Corporate）&amp;R&amp;10Form3-1</oddHeader>
    <oddFooter>&amp;RMar 2018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0"/>
  <sheetViews>
    <sheetView showGridLines="0" showWhiteSpace="0" view="pageBreakPreview" zoomScale="115" zoomScaleNormal="100" zoomScaleSheetLayoutView="115" workbookViewId="0">
      <selection activeCell="A17" sqref="A17"/>
    </sheetView>
  </sheetViews>
  <sheetFormatPr defaultColWidth="9" defaultRowHeight="14"/>
  <cols>
    <col min="1" max="1" width="40.26953125" style="38" bestFit="1" customWidth="1"/>
    <col min="2" max="3" width="11.453125" style="38" customWidth="1"/>
    <col min="4" max="5" width="11.26953125" style="38" customWidth="1"/>
    <col min="6" max="7" width="12" style="38" bestFit="1" customWidth="1"/>
    <col min="8" max="13" width="11.26953125" style="38" customWidth="1"/>
    <col min="14" max="15" width="9" style="38" customWidth="1"/>
    <col min="16" max="16384" width="9" style="38"/>
  </cols>
  <sheetData>
    <row r="1" spans="1:13">
      <c r="A1" s="185" t="str">
        <f>BS!B2</f>
        <v>ABC Private Limited</v>
      </c>
      <c r="B1" s="58" t="str">
        <f>BS!B3</f>
        <v>0306612351</v>
      </c>
      <c r="E1" s="38" t="s">
        <v>105</v>
      </c>
    </row>
    <row r="2" spans="1:13" ht="15.75" customHeight="1">
      <c r="A2" s="49" t="s">
        <v>106</v>
      </c>
      <c r="B2" s="49"/>
      <c r="C2" s="49"/>
    </row>
    <row r="3" spans="1:13" ht="15.75" customHeight="1">
      <c r="A3" s="49"/>
      <c r="B3" s="49"/>
      <c r="C3" s="49"/>
      <c r="D3" s="49"/>
      <c r="E3" s="49"/>
      <c r="F3" s="49"/>
      <c r="G3" s="621" t="str">
        <f>BS!G20</f>
        <v>in CNY Thousands</v>
      </c>
      <c r="J3" s="49"/>
      <c r="K3" s="49"/>
      <c r="L3" s="49"/>
      <c r="M3" s="621" t="str">
        <f>+BS!S20</f>
        <v>in CNY Millions</v>
      </c>
    </row>
    <row r="4" spans="1:13">
      <c r="A4" s="39" t="s">
        <v>33</v>
      </c>
      <c r="B4" s="40" t="str">
        <f>BS!B21</f>
        <v>2018/12</v>
      </c>
      <c r="C4" s="40" t="str">
        <f>BS!C21</f>
        <v>2019/12</v>
      </c>
      <c r="D4" s="40" t="str">
        <f>BS!D21</f>
        <v>2020/12</v>
      </c>
      <c r="E4" s="40" t="str">
        <f>BS!E21</f>
        <v>2021/12</v>
      </c>
      <c r="F4" s="40" t="str">
        <f>BS!F21</f>
        <v>2022/12</v>
      </c>
      <c r="G4" s="40" t="str">
        <f>BS!G21</f>
        <v>2023/12</v>
      </c>
      <c r="I4" s="40" t="str">
        <f>+C4</f>
        <v>2019/12</v>
      </c>
      <c r="J4" s="40" t="str">
        <f>+D4</f>
        <v>2020/12</v>
      </c>
      <c r="K4" s="40" t="str">
        <f>+E4</f>
        <v>2021/12</v>
      </c>
      <c r="L4" s="40" t="str">
        <f>+F4</f>
        <v>2022/12</v>
      </c>
      <c r="M4" s="40" t="str">
        <f>+G4</f>
        <v>2023/12</v>
      </c>
    </row>
    <row r="5" spans="1:13">
      <c r="A5" s="41" t="s">
        <v>107</v>
      </c>
      <c r="B5" s="41">
        <v>12</v>
      </c>
      <c r="C5" s="41">
        <v>12</v>
      </c>
      <c r="D5" s="41">
        <v>12</v>
      </c>
      <c r="E5" s="41">
        <v>12</v>
      </c>
      <c r="F5" s="41">
        <v>12</v>
      </c>
      <c r="G5" s="41">
        <v>12</v>
      </c>
      <c r="I5" s="41">
        <v>12</v>
      </c>
      <c r="J5" s="41">
        <v>12</v>
      </c>
      <c r="K5" s="41">
        <v>12</v>
      </c>
      <c r="L5" s="41">
        <v>12</v>
      </c>
      <c r="M5" s="41">
        <v>12</v>
      </c>
    </row>
    <row r="6" spans="1:13">
      <c r="A6" s="42" t="s">
        <v>108</v>
      </c>
      <c r="B6" s="622">
        <f>'P &amp; L breakdown'!C16</f>
        <v>10000000</v>
      </c>
      <c r="C6" s="622">
        <f>'P &amp; L breakdown'!D16</f>
        <v>5000000</v>
      </c>
      <c r="D6" s="622">
        <f>'P &amp; L breakdown'!E16</f>
        <v>40000000</v>
      </c>
      <c r="E6" s="622">
        <f>'P &amp; L breakdown'!F16</f>
        <v>5000000</v>
      </c>
      <c r="F6" s="622">
        <f>'P &amp; L breakdown'!G16</f>
        <v>40000000</v>
      </c>
      <c r="G6" s="622">
        <f>'P &amp; L breakdown'!H16</f>
        <v>1458524</v>
      </c>
      <c r="I6" s="45">
        <f>+C6*BS!$B$9</f>
        <v>5000</v>
      </c>
      <c r="J6" s="45">
        <f>+D6*BS!$B$9</f>
        <v>40000</v>
      </c>
      <c r="K6" s="45">
        <f>+E6*BS!$B$9</f>
        <v>5000</v>
      </c>
      <c r="L6" s="45">
        <f>+F6*BS!$B$9</f>
        <v>40000</v>
      </c>
      <c r="M6" s="45">
        <f>+G6*BS!$B$9</f>
        <v>1458.5240000000001</v>
      </c>
    </row>
    <row r="7" spans="1:13">
      <c r="A7" s="43" t="s">
        <v>109</v>
      </c>
      <c r="B7" s="435"/>
      <c r="C7" s="435" t="e">
        <f>C6/B\6-1</f>
        <v>#NAME?</v>
      </c>
      <c r="D7" s="435">
        <f>D6/C6-1</f>
        <v>7</v>
      </c>
      <c r="E7" s="435">
        <f>E6/D6-1</f>
        <v>-0.875</v>
      </c>
      <c r="F7" s="435">
        <f>F6/E6-1</f>
        <v>7</v>
      </c>
      <c r="G7" s="435">
        <f>G6/F6-1</f>
        <v>-0.96353690000000003</v>
      </c>
      <c r="I7" s="186" t="e">
        <f>I6/H6-1</f>
        <v>#DIV/0!</v>
      </c>
      <c r="J7" s="186">
        <f>J6/I6-1</f>
        <v>7</v>
      </c>
      <c r="K7" s="186">
        <f>K6/J6-1</f>
        <v>-0.875</v>
      </c>
      <c r="L7" s="186">
        <f>L6/K6-1</f>
        <v>7</v>
      </c>
      <c r="M7" s="186">
        <f>M6/L6-1</f>
        <v>-0.96353690000000003</v>
      </c>
    </row>
    <row r="8" spans="1:13">
      <c r="A8" s="44" t="s">
        <v>110</v>
      </c>
      <c r="B8" s="187">
        <f>'P &amp; L breakdown'!C20</f>
        <v>5000000</v>
      </c>
      <c r="C8" s="187">
        <f>'P &amp; L breakdown'!D20</f>
        <v>5000000</v>
      </c>
      <c r="D8" s="187">
        <f>'P &amp; L breakdown'!E20</f>
        <v>5000000</v>
      </c>
      <c r="E8" s="187">
        <f>'P &amp; L breakdown'!F20</f>
        <v>5000000</v>
      </c>
      <c r="F8" s="187">
        <f>'P &amp; L breakdown'!G20</f>
        <v>5000000</v>
      </c>
      <c r="G8" s="187">
        <f>'P &amp; L breakdown'!H20</f>
        <v>5000000</v>
      </c>
      <c r="I8" s="45">
        <f>+C8*BS!$B$9</f>
        <v>5000</v>
      </c>
      <c r="J8" s="45">
        <f>+D8*BS!$B$9</f>
        <v>5000</v>
      </c>
      <c r="K8" s="45">
        <f>+E8*BS!$B$9</f>
        <v>5000</v>
      </c>
      <c r="L8" s="45">
        <f>+F8*BS!$B$9</f>
        <v>5000</v>
      </c>
      <c r="M8" s="45">
        <f>+G8*BS!$B$9</f>
        <v>5000</v>
      </c>
    </row>
    <row r="9" spans="1:13">
      <c r="A9" s="42" t="s">
        <v>111</v>
      </c>
      <c r="B9" s="623">
        <f>B6-B8</f>
        <v>5000000</v>
      </c>
      <c r="C9" s="623">
        <f t="shared" ref="C9:G9" si="0">C6-C8</f>
        <v>0</v>
      </c>
      <c r="D9" s="623">
        <f t="shared" si="0"/>
        <v>35000000</v>
      </c>
      <c r="E9" s="623">
        <f t="shared" si="0"/>
        <v>0</v>
      </c>
      <c r="F9" s="623">
        <f t="shared" si="0"/>
        <v>35000000</v>
      </c>
      <c r="G9" s="623">
        <f t="shared" si="0"/>
        <v>-3541476</v>
      </c>
      <c r="I9" s="188">
        <f>I6-I8</f>
        <v>0</v>
      </c>
      <c r="J9" s="188">
        <f>J6-J8</f>
        <v>35000</v>
      </c>
      <c r="K9" s="188">
        <f>K6-K8</f>
        <v>0</v>
      </c>
      <c r="L9" s="188">
        <f>L6-L8</f>
        <v>35000</v>
      </c>
      <c r="M9" s="188">
        <f>M6-M8</f>
        <v>-3541.4759999999997</v>
      </c>
    </row>
    <row r="10" spans="1:13">
      <c r="A10" s="44" t="s">
        <v>112</v>
      </c>
      <c r="B10" s="187">
        <f>'P &amp; L breakdown'!C24</f>
        <v>0</v>
      </c>
      <c r="C10" s="187">
        <f>'P &amp; L breakdown'!D24</f>
        <v>0</v>
      </c>
      <c r="D10" s="187">
        <f>'P &amp; L breakdown'!E24</f>
        <v>0</v>
      </c>
      <c r="E10" s="187">
        <f>'P &amp; L breakdown'!F24</f>
        <v>0</v>
      </c>
      <c r="F10" s="187">
        <f>'P &amp; L breakdown'!G24</f>
        <v>0</v>
      </c>
      <c r="G10" s="187">
        <f>'P &amp; L breakdown'!H24</f>
        <v>0</v>
      </c>
      <c r="I10" s="45">
        <f>+C10*BS!$B$9</f>
        <v>0</v>
      </c>
      <c r="J10" s="45">
        <f>+D10*BS!$B$9</f>
        <v>0</v>
      </c>
      <c r="K10" s="45">
        <f>+E10*BS!$B$9</f>
        <v>0</v>
      </c>
      <c r="L10" s="45">
        <f>+F10*BS!$B$9</f>
        <v>0</v>
      </c>
      <c r="M10" s="45">
        <f>+G10*BS!$B$9</f>
        <v>0</v>
      </c>
    </row>
    <row r="11" spans="1:13">
      <c r="A11" s="46" t="s">
        <v>113</v>
      </c>
      <c r="B11" s="187">
        <f>'P &amp; L breakdown'!C26</f>
        <v>0</v>
      </c>
      <c r="C11" s="187">
        <f>'P &amp; L breakdown'!D26</f>
        <v>0</v>
      </c>
      <c r="D11" s="187">
        <f>'P &amp; L breakdown'!E26</f>
        <v>0</v>
      </c>
      <c r="E11" s="187">
        <f>'P &amp; L breakdown'!F26</f>
        <v>0</v>
      </c>
      <c r="F11" s="187">
        <f>'P &amp; L breakdown'!G26</f>
        <v>0</v>
      </c>
      <c r="G11" s="187">
        <f>'P &amp; L breakdown'!H26</f>
        <v>0</v>
      </c>
      <c r="I11" s="45">
        <f>+C11*BS!$B$9</f>
        <v>0</v>
      </c>
      <c r="J11" s="45">
        <f>+D11*BS!$B$9</f>
        <v>0</v>
      </c>
      <c r="K11" s="45">
        <f>+E11*BS!$B$9</f>
        <v>0</v>
      </c>
      <c r="L11" s="45">
        <f>+F11*BS!$B$9</f>
        <v>0</v>
      </c>
      <c r="M11" s="45">
        <f>+G11*BS!$B$9</f>
        <v>0</v>
      </c>
    </row>
    <row r="12" spans="1:13">
      <c r="A12" s="43" t="s">
        <v>114</v>
      </c>
      <c r="B12" s="622"/>
      <c r="C12" s="622"/>
      <c r="D12" s="622"/>
      <c r="E12" s="622"/>
      <c r="F12" s="622"/>
      <c r="G12" s="622"/>
      <c r="I12" s="45">
        <f>+C12*BS!$B$9</f>
        <v>0</v>
      </c>
      <c r="J12" s="45">
        <f>+D12*BS!$B$9</f>
        <v>0</v>
      </c>
      <c r="K12" s="45">
        <f>+E12*BS!$B$9</f>
        <v>0</v>
      </c>
      <c r="L12" s="45">
        <f>+F12*BS!$B$9</f>
        <v>0</v>
      </c>
      <c r="M12" s="45">
        <f>+G12*BS!$B$9</f>
        <v>0</v>
      </c>
    </row>
    <row r="13" spans="1:13">
      <c r="A13" s="42" t="s">
        <v>115</v>
      </c>
      <c r="B13" s="623">
        <f>B9-B10+B12</f>
        <v>5000000</v>
      </c>
      <c r="C13" s="623">
        <f t="shared" ref="C13:G13" si="1">C9-C10+C12</f>
        <v>0</v>
      </c>
      <c r="D13" s="623">
        <f t="shared" si="1"/>
        <v>35000000</v>
      </c>
      <c r="E13" s="623">
        <f t="shared" si="1"/>
        <v>0</v>
      </c>
      <c r="F13" s="623">
        <f t="shared" si="1"/>
        <v>35000000</v>
      </c>
      <c r="G13" s="623">
        <f t="shared" si="1"/>
        <v>-3541476</v>
      </c>
      <c r="I13" s="188">
        <f>I9-I10+I12</f>
        <v>0</v>
      </c>
      <c r="J13" s="188">
        <f>J9-J10+J12</f>
        <v>35000</v>
      </c>
      <c r="K13" s="188">
        <f>K9-K10+K12</f>
        <v>0</v>
      </c>
      <c r="L13" s="188">
        <f>L9-L10+L12</f>
        <v>35000</v>
      </c>
      <c r="M13" s="188">
        <f>M9-M10+M12</f>
        <v>-3541.4759999999997</v>
      </c>
    </row>
    <row r="14" spans="1:13">
      <c r="A14" s="43" t="s">
        <v>116</v>
      </c>
      <c r="B14" s="187">
        <f>'P &amp; L breakdown'!C33</f>
        <v>0</v>
      </c>
      <c r="C14" s="187">
        <f>'P &amp; L breakdown'!D33</f>
        <v>0</v>
      </c>
      <c r="D14" s="187">
        <f>'P &amp; L breakdown'!E33</f>
        <v>0</v>
      </c>
      <c r="E14" s="187">
        <f>'P &amp; L breakdown'!F33</f>
        <v>0</v>
      </c>
      <c r="F14" s="187">
        <f>'P &amp; L breakdown'!G33</f>
        <v>0</v>
      </c>
      <c r="G14" s="187">
        <f>'P &amp; L breakdown'!H33</f>
        <v>0</v>
      </c>
      <c r="I14" s="45">
        <f>+C14*BS!$B$9</f>
        <v>0</v>
      </c>
      <c r="J14" s="45">
        <f>+D14*BS!$B$9</f>
        <v>0</v>
      </c>
      <c r="K14" s="45">
        <f>+E14*BS!$B$9</f>
        <v>0</v>
      </c>
      <c r="L14" s="45">
        <f>+F14*BS!$B$9</f>
        <v>0</v>
      </c>
      <c r="M14" s="45">
        <f>+G14*BS!$B$9</f>
        <v>0</v>
      </c>
    </row>
    <row r="15" spans="1:13">
      <c r="A15" s="43" t="s">
        <v>117</v>
      </c>
      <c r="B15" s="187">
        <f>'P &amp; L breakdown'!C37</f>
        <v>0</v>
      </c>
      <c r="C15" s="187">
        <f>'P &amp; L breakdown'!D37</f>
        <v>0</v>
      </c>
      <c r="D15" s="187">
        <f>'P &amp; L breakdown'!E37</f>
        <v>0</v>
      </c>
      <c r="E15" s="187">
        <f>'P &amp; L breakdown'!F37</f>
        <v>0</v>
      </c>
      <c r="F15" s="187">
        <f>'P &amp; L breakdown'!G37</f>
        <v>0</v>
      </c>
      <c r="G15" s="187">
        <f>'P &amp; L breakdown'!H37</f>
        <v>0</v>
      </c>
      <c r="I15" s="45">
        <f>+C15*BS!$B$9</f>
        <v>0</v>
      </c>
      <c r="J15" s="45">
        <f>+D15*BS!$B$9</f>
        <v>0</v>
      </c>
      <c r="K15" s="45">
        <f>+E15*BS!$B$9</f>
        <v>0</v>
      </c>
      <c r="L15" s="45">
        <f>+F15*BS!$B$9</f>
        <v>0</v>
      </c>
      <c r="M15" s="45">
        <f>+G15*BS!$B$9</f>
        <v>0</v>
      </c>
    </row>
    <row r="16" spans="1:13">
      <c r="A16" s="44" t="s">
        <v>118</v>
      </c>
      <c r="B16" s="187" t="e">
        <f>'P &amp; L breakdown'!#REF!+'P &amp; L breakdown'!#REF!</f>
        <v>#REF!</v>
      </c>
      <c r="C16" s="187" t="e">
        <f>'P &amp; L breakdown'!#REF!+'P &amp; L breakdown'!#REF!</f>
        <v>#REF!</v>
      </c>
      <c r="D16" s="187" t="e">
        <f>'P &amp; L breakdown'!#REF!+'P &amp; L breakdown'!#REF!</f>
        <v>#REF!</v>
      </c>
      <c r="E16" s="187" t="e">
        <f>'P &amp; L breakdown'!#REF!+'P &amp; L breakdown'!#REF!</f>
        <v>#REF!</v>
      </c>
      <c r="F16" s="187" t="e">
        <f>'P &amp; L breakdown'!#REF!+'P &amp; L breakdown'!#REF!</f>
        <v>#REF!</v>
      </c>
      <c r="G16" s="187" t="e">
        <f>'P &amp; L breakdown'!#REF!+'P &amp; L breakdown'!#REF!</f>
        <v>#REF!</v>
      </c>
      <c r="I16" s="45" t="e">
        <f>+C16*BS!$B$9</f>
        <v>#REF!</v>
      </c>
      <c r="J16" s="45" t="e">
        <f>+D16*BS!$B$9</f>
        <v>#REF!</v>
      </c>
      <c r="K16" s="45" t="e">
        <f>+E16*BS!$B$9</f>
        <v>#REF!</v>
      </c>
      <c r="L16" s="45" t="e">
        <f>+F16*BS!$B$9</f>
        <v>#REF!</v>
      </c>
      <c r="M16" s="45" t="e">
        <f>+G16*BS!$B$9</f>
        <v>#REF!</v>
      </c>
    </row>
    <row r="17" spans="1:13">
      <c r="A17" s="44" t="s">
        <v>119</v>
      </c>
      <c r="B17" s="190"/>
      <c r="C17" s="190"/>
      <c r="D17" s="190"/>
      <c r="E17" s="190"/>
      <c r="F17" s="190"/>
      <c r="G17" s="190"/>
      <c r="I17" s="45">
        <f>+C17*BS!$B$9</f>
        <v>0</v>
      </c>
      <c r="J17" s="45">
        <f>+D17*BS!$B$9</f>
        <v>0</v>
      </c>
      <c r="K17" s="45">
        <f>+E17*BS!$B$9</f>
        <v>0</v>
      </c>
      <c r="L17" s="45">
        <f>+F17*BS!$B$9</f>
        <v>0</v>
      </c>
      <c r="M17" s="45">
        <f>+G17*BS!$B$9</f>
        <v>0</v>
      </c>
    </row>
    <row r="18" spans="1:13">
      <c r="A18" s="42" t="s">
        <v>120</v>
      </c>
      <c r="B18" s="623" t="e">
        <f>B13+B14-B15+B16+B17</f>
        <v>#REF!</v>
      </c>
      <c r="C18" s="623" t="e">
        <f t="shared" ref="C18:G18" si="2">C13+C14-C15+C16+C17</f>
        <v>#REF!</v>
      </c>
      <c r="D18" s="623" t="e">
        <f t="shared" si="2"/>
        <v>#REF!</v>
      </c>
      <c r="E18" s="623" t="e">
        <f t="shared" si="2"/>
        <v>#REF!</v>
      </c>
      <c r="F18" s="623" t="e">
        <f t="shared" si="2"/>
        <v>#REF!</v>
      </c>
      <c r="G18" s="623" t="e">
        <f t="shared" si="2"/>
        <v>#REF!</v>
      </c>
      <c r="I18" s="188" t="e">
        <f>I13+I14-I15+I16+I17</f>
        <v>#REF!</v>
      </c>
      <c r="J18" s="188" t="e">
        <f>J13+J14-J15+J16+J17</f>
        <v>#REF!</v>
      </c>
      <c r="K18" s="188" t="e">
        <f>K13+K14-K15+K16+K17</f>
        <v>#REF!</v>
      </c>
      <c r="L18" s="188" t="e">
        <f>L13+L14-L15+L16+L17</f>
        <v>#REF!</v>
      </c>
      <c r="M18" s="188" t="e">
        <f>M13+M14-M15+M16+M17</f>
        <v>#REF!</v>
      </c>
    </row>
    <row r="19" spans="1:13">
      <c r="A19" s="43" t="s">
        <v>121</v>
      </c>
      <c r="B19" s="187">
        <f>'P &amp; L breakdown'!C46</f>
        <v>0</v>
      </c>
      <c r="C19" s="187">
        <f>'P &amp; L breakdown'!D46</f>
        <v>0</v>
      </c>
      <c r="D19" s="187">
        <f>'P &amp; L breakdown'!E46</f>
        <v>0</v>
      </c>
      <c r="E19" s="187">
        <f>'P &amp; L breakdown'!F46</f>
        <v>0</v>
      </c>
      <c r="F19" s="187">
        <f>'P &amp; L breakdown'!G46</f>
        <v>0</v>
      </c>
      <c r="G19" s="187">
        <f>'P &amp; L breakdown'!H46</f>
        <v>0</v>
      </c>
      <c r="I19" s="45">
        <f>+C19*BS!$B$9</f>
        <v>0</v>
      </c>
      <c r="J19" s="45">
        <f>+D19*BS!$B$9</f>
        <v>0</v>
      </c>
      <c r="K19" s="45">
        <f>+E19*BS!$B$9</f>
        <v>0</v>
      </c>
      <c r="L19" s="45">
        <f>+F19*BS!$B$9</f>
        <v>0</v>
      </c>
      <c r="M19" s="45">
        <f>+G19*BS!$B$9</f>
        <v>0</v>
      </c>
    </row>
    <row r="20" spans="1:13">
      <c r="A20" s="43" t="s">
        <v>122</v>
      </c>
      <c r="B20" s="187">
        <f>'P &amp; L breakdown'!C49</f>
        <v>0</v>
      </c>
      <c r="C20" s="187">
        <f>'P &amp; L breakdown'!D49</f>
        <v>0</v>
      </c>
      <c r="D20" s="187">
        <f>'P &amp; L breakdown'!E49</f>
        <v>0</v>
      </c>
      <c r="E20" s="187">
        <f>'P &amp; L breakdown'!F49</f>
        <v>0</v>
      </c>
      <c r="F20" s="187">
        <f>'P &amp; L breakdown'!G49</f>
        <v>0</v>
      </c>
      <c r="G20" s="187">
        <f>'P &amp; L breakdown'!H49</f>
        <v>0</v>
      </c>
      <c r="I20" s="45">
        <f>+C20*BS!$B$9</f>
        <v>0</v>
      </c>
      <c r="J20" s="45">
        <f>+D20*BS!$B$9</f>
        <v>0</v>
      </c>
      <c r="K20" s="45">
        <f>+E20*BS!$B$9</f>
        <v>0</v>
      </c>
      <c r="L20" s="45">
        <f>+F20*BS!$B$9</f>
        <v>0</v>
      </c>
      <c r="M20" s="45">
        <f>+G20*BS!$B$9</f>
        <v>0</v>
      </c>
    </row>
    <row r="21" spans="1:13">
      <c r="A21" s="43" t="s">
        <v>123</v>
      </c>
      <c r="B21" s="187">
        <f>'P &amp; L breakdown'!C55</f>
        <v>0</v>
      </c>
      <c r="C21" s="187">
        <f>'P &amp; L breakdown'!D55</f>
        <v>0</v>
      </c>
      <c r="D21" s="187">
        <f>'P &amp; L breakdown'!E55</f>
        <v>0</v>
      </c>
      <c r="E21" s="187">
        <f>'P &amp; L breakdown'!F55</f>
        <v>0</v>
      </c>
      <c r="F21" s="187">
        <f>'P &amp; L breakdown'!G55</f>
        <v>0</v>
      </c>
      <c r="G21" s="187">
        <f>'P &amp; L breakdown'!H55</f>
        <v>0</v>
      </c>
      <c r="I21" s="45">
        <f>+C21*BS!$B$9</f>
        <v>0</v>
      </c>
      <c r="J21" s="45">
        <f>+D21*BS!$B$9</f>
        <v>0</v>
      </c>
      <c r="K21" s="45">
        <f>+E21*BS!$B$9</f>
        <v>0</v>
      </c>
      <c r="L21" s="45">
        <f>+F21*BS!$B$9</f>
        <v>0</v>
      </c>
      <c r="M21" s="45">
        <f>+G21*BS!$B$9</f>
        <v>0</v>
      </c>
    </row>
    <row r="22" spans="1:13">
      <c r="A22" s="43" t="s">
        <v>75</v>
      </c>
      <c r="B22" s="187"/>
      <c r="C22" s="187"/>
      <c r="D22" s="187"/>
      <c r="E22" s="187"/>
      <c r="F22" s="187"/>
      <c r="G22" s="187"/>
      <c r="I22" s="45">
        <f>+C22*BS!$B$9</f>
        <v>0</v>
      </c>
      <c r="J22" s="45">
        <f>+D22*BS!$B$9</f>
        <v>0</v>
      </c>
      <c r="K22" s="45">
        <f>+E22*BS!$B$9</f>
        <v>0</v>
      </c>
      <c r="L22" s="45">
        <f>+F22*BS!$B$9</f>
        <v>0</v>
      </c>
      <c r="M22" s="45">
        <f>+G22*BS!$B$9</f>
        <v>0</v>
      </c>
    </row>
    <row r="23" spans="1:13">
      <c r="A23" s="42" t="s">
        <v>124</v>
      </c>
      <c r="B23" s="623" t="e">
        <f>B18-B19-B20+B21+B22</f>
        <v>#REF!</v>
      </c>
      <c r="C23" s="623" t="e">
        <f t="shared" ref="C23:G23" si="3">C18-C19-C20+C21+C22</f>
        <v>#REF!</v>
      </c>
      <c r="D23" s="623" t="e">
        <f t="shared" si="3"/>
        <v>#REF!</v>
      </c>
      <c r="E23" s="623" t="e">
        <f t="shared" si="3"/>
        <v>#REF!</v>
      </c>
      <c r="F23" s="623" t="e">
        <f t="shared" si="3"/>
        <v>#REF!</v>
      </c>
      <c r="G23" s="623" t="e">
        <f t="shared" si="3"/>
        <v>#REF!</v>
      </c>
      <c r="I23" s="188" t="e">
        <f>I18-I19-I20+I21+I22</f>
        <v>#REF!</v>
      </c>
      <c r="J23" s="188" t="e">
        <f>J18-J19-J20+J21+J22</f>
        <v>#REF!</v>
      </c>
      <c r="K23" s="188" t="e">
        <f>K18-K19-K20+K21+K22</f>
        <v>#REF!</v>
      </c>
      <c r="L23" s="188" t="e">
        <f>L18-L19-L20+L21+L22</f>
        <v>#REF!</v>
      </c>
      <c r="M23" s="188" t="e">
        <f>M18-M19-M20+M21+M22</f>
        <v>#REF!</v>
      </c>
    </row>
    <row r="24" spans="1:13">
      <c r="A24" s="43" t="s">
        <v>125</v>
      </c>
      <c r="B24" s="187" t="e">
        <f t="shared" ref="B24:G24" si="4">B13+B25</f>
        <v>#REF!</v>
      </c>
      <c r="C24" s="187" t="e">
        <f t="shared" si="4"/>
        <v>#REF!</v>
      </c>
      <c r="D24" s="187" t="e">
        <f t="shared" si="4"/>
        <v>#REF!</v>
      </c>
      <c r="E24" s="187" t="e">
        <f t="shared" si="4"/>
        <v>#REF!</v>
      </c>
      <c r="F24" s="187" t="e">
        <f t="shared" si="4"/>
        <v>#REF!</v>
      </c>
      <c r="G24" s="187" t="e">
        <f t="shared" si="4"/>
        <v>#REF!</v>
      </c>
      <c r="I24" s="187" t="e">
        <f>I13+I25</f>
        <v>#REF!</v>
      </c>
      <c r="J24" s="187" t="e">
        <f>J13+J25</f>
        <v>#REF!</v>
      </c>
      <c r="K24" s="187" t="e">
        <f>K13+K25</f>
        <v>#REF!</v>
      </c>
      <c r="L24" s="187" t="e">
        <f>L13+L25</f>
        <v>#REF!</v>
      </c>
      <c r="M24" s="187" t="e">
        <f>M13+M25</f>
        <v>#REF!</v>
      </c>
    </row>
    <row r="25" spans="1:13">
      <c r="A25" s="43" t="s">
        <v>126</v>
      </c>
      <c r="B25" s="187" t="e">
        <f>'P &amp; L breakdown'!#REF!</f>
        <v>#REF!</v>
      </c>
      <c r="C25" s="187" t="e">
        <f>'P &amp; L breakdown'!#REF!</f>
        <v>#REF!</v>
      </c>
      <c r="D25" s="187" t="e">
        <f>'P &amp; L breakdown'!#REF!</f>
        <v>#REF!</v>
      </c>
      <c r="E25" s="187" t="e">
        <f>'P &amp; L breakdown'!#REF!</f>
        <v>#REF!</v>
      </c>
      <c r="F25" s="187" t="e">
        <f>'P &amp; L breakdown'!#REF!</f>
        <v>#REF!</v>
      </c>
      <c r="G25" s="187" t="e">
        <f>'P &amp; L breakdown'!#REF!</f>
        <v>#REF!</v>
      </c>
      <c r="I25" s="45" t="e">
        <f>+C25*BS!$B$9</f>
        <v>#REF!</v>
      </c>
      <c r="J25" s="45" t="e">
        <f>+D25*BS!$B$9</f>
        <v>#REF!</v>
      </c>
      <c r="K25" s="45" t="e">
        <f>+E25*BS!$B$9</f>
        <v>#REF!</v>
      </c>
      <c r="L25" s="45" t="e">
        <f>+F25*BS!$B$9</f>
        <v>#REF!</v>
      </c>
      <c r="M25" s="45" t="e">
        <f>+G25*BS!$B$9</f>
        <v>#REF!</v>
      </c>
    </row>
    <row r="26" spans="1:13">
      <c r="A26" s="43"/>
      <c r="B26" s="187"/>
      <c r="C26" s="187"/>
      <c r="D26" s="187"/>
      <c r="E26" s="187"/>
      <c r="F26" s="187"/>
      <c r="G26" s="187"/>
      <c r="I26" s="624"/>
      <c r="J26" s="624"/>
      <c r="K26" s="624"/>
      <c r="L26" s="624"/>
      <c r="M26" s="624"/>
    </row>
    <row r="27" spans="1:13">
      <c r="A27" s="805" t="s">
        <v>31</v>
      </c>
      <c r="B27" s="797"/>
      <c r="C27" s="797"/>
      <c r="D27" s="797"/>
      <c r="E27" s="797"/>
      <c r="F27" s="797"/>
      <c r="G27" s="798"/>
      <c r="I27" s="624"/>
      <c r="J27" s="624"/>
      <c r="K27" s="624"/>
      <c r="L27" s="624"/>
      <c r="M27" s="624"/>
    </row>
    <row r="28" spans="1:13">
      <c r="A28" s="61" t="s">
        <v>127</v>
      </c>
      <c r="B28" s="625"/>
      <c r="C28" s="625"/>
      <c r="D28" s="625"/>
      <c r="E28" s="625"/>
      <c r="F28" s="625"/>
      <c r="G28" s="626"/>
      <c r="I28" s="624"/>
      <c r="J28" s="624"/>
      <c r="K28" s="624"/>
      <c r="L28" s="624"/>
      <c r="M28" s="624"/>
    </row>
    <row r="29" spans="1:13">
      <c r="A29" s="62" t="s">
        <v>31</v>
      </c>
      <c r="B29" s="627" t="e">
        <f t="shared" ref="B29:G29" si="5">IF(ROUND(B23,2)=ROUND(B28,2),"-","Check")</f>
        <v>#REF!</v>
      </c>
      <c r="C29" s="627" t="e">
        <f>IF(ROUND(C23,2)=ROUND(C28,2),"-","Check")</f>
        <v>#REF!</v>
      </c>
      <c r="D29" s="627" t="e">
        <f t="shared" si="5"/>
        <v>#REF!</v>
      </c>
      <c r="E29" s="627" t="e">
        <f t="shared" si="5"/>
        <v>#REF!</v>
      </c>
      <c r="F29" s="627" t="e">
        <f t="shared" si="5"/>
        <v>#REF!</v>
      </c>
      <c r="G29" s="627" t="e">
        <f t="shared" si="5"/>
        <v>#REF!</v>
      </c>
      <c r="I29" s="624"/>
      <c r="J29" s="624"/>
      <c r="K29" s="624"/>
      <c r="L29" s="624"/>
      <c r="M29" s="624"/>
    </row>
    <row r="30" spans="1:13">
      <c r="A30" s="61" t="s">
        <v>128</v>
      </c>
      <c r="B30" s="625"/>
      <c r="C30" s="625"/>
      <c r="D30" s="625"/>
      <c r="E30" s="625"/>
      <c r="F30" s="625"/>
      <c r="G30" s="625"/>
      <c r="I30" s="624"/>
      <c r="J30" s="624"/>
      <c r="K30" s="624"/>
      <c r="L30" s="624"/>
      <c r="M30" s="624"/>
    </row>
    <row r="31" spans="1:13">
      <c r="A31" s="62" t="s">
        <v>31</v>
      </c>
      <c r="B31" s="628" t="e">
        <f>IF(ROUND('P &amp; L breakdown'!C33+'P &amp; L breakdown'!#REF!,2)=ROUND(B30,2),"-","Check")</f>
        <v>#REF!</v>
      </c>
      <c r="C31" s="628" t="e">
        <f>IF(ROUND('P &amp; L breakdown'!D33+'P &amp; L breakdown'!#REF!,2)=ROUND(C30,2),"-","Check")</f>
        <v>#REF!</v>
      </c>
      <c r="D31" s="628" t="e">
        <f>IF(ROUND('P &amp; L breakdown'!E33+'P &amp; L breakdown'!#REF!,2)=ROUND(D30,2),"-","Check")</f>
        <v>#REF!</v>
      </c>
      <c r="E31" s="628" t="e">
        <f>IF(ROUND('P &amp; L breakdown'!F33+'P &amp; L breakdown'!#REF!,2)=ROUND(E30,2),"-","Check")</f>
        <v>#REF!</v>
      </c>
      <c r="F31" s="628" t="e">
        <f>IF(ROUND('P &amp; L breakdown'!G33+'P &amp; L breakdown'!#REF!,2)=ROUND(F30,2),"-","Check")</f>
        <v>#REF!</v>
      </c>
      <c r="G31" s="628" t="e">
        <f>IF(ROUND('P &amp; L breakdown'!H33+'P &amp; L breakdown'!#REF!,2)=ROUND(G30,2),"-","Check")</f>
        <v>#REF!</v>
      </c>
      <c r="I31" s="624"/>
      <c r="J31" s="624"/>
      <c r="K31" s="624"/>
      <c r="L31" s="624"/>
      <c r="M31" s="624"/>
    </row>
    <row r="32" spans="1:13">
      <c r="A32" s="61" t="s">
        <v>129</v>
      </c>
      <c r="B32" s="625"/>
      <c r="C32" s="625"/>
      <c r="D32" s="625"/>
      <c r="E32" s="625"/>
      <c r="F32" s="625"/>
      <c r="G32" s="625"/>
      <c r="H32" s="222"/>
      <c r="I32" s="222"/>
      <c r="J32" s="624"/>
      <c r="K32" s="624"/>
      <c r="L32" s="624"/>
      <c r="M32" s="624"/>
    </row>
    <row r="33" spans="1:13">
      <c r="A33" s="62" t="s">
        <v>31</v>
      </c>
      <c r="B33" s="628" t="str">
        <f>IF(ROUND(B8+B10+B15+'P &amp; L breakdown'!C69,2)=ROUND(B32,2),"-","Check")</f>
        <v>Check</v>
      </c>
      <c r="C33" s="628" t="str">
        <f>IF(ROUND(C8+C10+C15+'P &amp; L breakdown'!D69,2)=ROUND(C32,2),"-","Check")</f>
        <v>Check</v>
      </c>
      <c r="D33" s="628" t="str">
        <f>IF(ROUND(D8+D10+D15+'P &amp; L breakdown'!E69,2)=ROUND(D32,2),"-","Check")</f>
        <v>Check</v>
      </c>
      <c r="E33" s="628" t="str">
        <f>IF(ROUND(E8+E10+E15+'P &amp; L breakdown'!F69,2)=ROUND(E32,2),"-","Check")</f>
        <v>Check</v>
      </c>
      <c r="F33" s="628" t="str">
        <f>IF(ROUND(F8+F10+F15+'P &amp; L breakdown'!G69,2)=ROUND(F32,2),"-","Check")</f>
        <v>Check</v>
      </c>
      <c r="G33" s="628" t="str">
        <f>IF(ROUND(G8+G10+G15+'P &amp; L breakdown'!I69,2)=ROUND(G32,2),"-","Check")</f>
        <v>Check</v>
      </c>
      <c r="H33" s="222"/>
      <c r="I33" s="222"/>
      <c r="J33" s="624"/>
      <c r="K33" s="624"/>
      <c r="L33" s="624"/>
      <c r="M33" s="624"/>
    </row>
    <row r="34" spans="1:13">
      <c r="A34" s="52"/>
      <c r="B34" s="191"/>
      <c r="C34" s="191"/>
      <c r="D34" s="191"/>
      <c r="E34" s="191"/>
      <c r="F34" s="191"/>
      <c r="G34" s="191"/>
      <c r="I34" s="624"/>
      <c r="J34" s="624"/>
      <c r="K34" s="624"/>
      <c r="L34" s="624"/>
      <c r="M34" s="624"/>
    </row>
    <row r="35" spans="1:13">
      <c r="A35" s="52"/>
      <c r="B35" s="191"/>
      <c r="C35" s="191"/>
      <c r="D35" s="191"/>
      <c r="E35" s="191"/>
      <c r="F35" s="191"/>
      <c r="G35" s="191"/>
      <c r="I35" s="624"/>
      <c r="J35" s="624"/>
      <c r="K35" s="624"/>
      <c r="L35" s="624"/>
      <c r="M35" s="624"/>
    </row>
    <row r="36" spans="1:13">
      <c r="A36" s="52"/>
      <c r="H36" s="52"/>
      <c r="I36" s="52"/>
      <c r="J36" s="52"/>
      <c r="K36" s="52"/>
    </row>
    <row r="37" spans="1:13">
      <c r="A37" s="52"/>
      <c r="B37" s="47"/>
      <c r="C37" s="47"/>
      <c r="D37" s="47"/>
      <c r="E37" s="47"/>
      <c r="F37" s="47"/>
      <c r="G37" s="47"/>
      <c r="H37" s="47"/>
      <c r="I37" s="47"/>
      <c r="J37" s="47"/>
      <c r="K37" s="47"/>
    </row>
    <row r="38" spans="1:13">
      <c r="A38" s="48"/>
      <c r="B38" s="48"/>
      <c r="C38" s="48"/>
      <c r="D38" s="48"/>
      <c r="E38" s="48"/>
      <c r="F38" s="49"/>
      <c r="G38" s="49"/>
      <c r="H38" s="49"/>
      <c r="I38" s="49"/>
      <c r="J38" s="49"/>
      <c r="K38" s="49"/>
    </row>
    <row r="39" spans="1:13">
      <c r="A39" s="52"/>
      <c r="B39" s="192"/>
      <c r="C39" s="191"/>
      <c r="D39" s="191"/>
      <c r="E39" s="191"/>
      <c r="F39" s="191"/>
      <c r="G39" s="191"/>
    </row>
    <row r="40" spans="1:13">
      <c r="A40" s="52"/>
      <c r="B40" s="192"/>
      <c r="C40" s="192"/>
      <c r="D40" s="192"/>
      <c r="E40" s="192"/>
      <c r="F40" s="192"/>
      <c r="G40" s="192"/>
    </row>
    <row r="41" spans="1:13">
      <c r="A41" s="52"/>
      <c r="B41" s="192"/>
      <c r="C41" s="192"/>
      <c r="D41" s="192"/>
      <c r="E41" s="192"/>
      <c r="F41" s="192"/>
      <c r="G41" s="192"/>
    </row>
    <row r="42" spans="1:13">
      <c r="A42" s="52"/>
      <c r="B42" s="192"/>
      <c r="C42" s="192"/>
      <c r="D42" s="192"/>
      <c r="E42" s="192"/>
      <c r="F42" s="192"/>
      <c r="G42" s="192"/>
    </row>
    <row r="43" spans="1:13">
      <c r="A43" s="52"/>
      <c r="B43" s="192"/>
      <c r="C43" s="192"/>
      <c r="D43" s="192"/>
      <c r="E43" s="192"/>
      <c r="F43" s="192"/>
      <c r="G43" s="192"/>
    </row>
    <row r="44" spans="1:13">
      <c r="A44" s="52"/>
      <c r="B44" s="192"/>
      <c r="C44" s="192"/>
      <c r="D44" s="192"/>
      <c r="E44" s="192"/>
      <c r="F44" s="192"/>
      <c r="G44" s="192"/>
    </row>
    <row r="45" spans="1:13">
      <c r="A45" s="52"/>
      <c r="B45" s="192"/>
      <c r="C45" s="192"/>
      <c r="D45" s="192"/>
      <c r="E45" s="192"/>
      <c r="F45" s="192"/>
      <c r="G45" s="192"/>
    </row>
    <row r="46" spans="1:13">
      <c r="A46" s="52"/>
      <c r="B46" s="192"/>
      <c r="C46" s="192"/>
      <c r="D46" s="192"/>
      <c r="E46" s="192"/>
      <c r="F46" s="192"/>
      <c r="G46" s="192"/>
    </row>
    <row r="47" spans="1:13">
      <c r="A47" s="52"/>
      <c r="B47" s="192"/>
      <c r="C47" s="192"/>
      <c r="D47" s="192"/>
      <c r="E47" s="192"/>
      <c r="F47" s="192"/>
      <c r="G47" s="192"/>
    </row>
    <row r="48" spans="1:13">
      <c r="A48" s="52"/>
      <c r="B48" s="192"/>
      <c r="C48" s="192"/>
      <c r="D48" s="192"/>
      <c r="E48" s="192"/>
      <c r="F48" s="192"/>
      <c r="G48" s="192"/>
    </row>
    <row r="49" spans="1:7">
      <c r="A49" s="52"/>
      <c r="B49" s="192"/>
      <c r="C49" s="192"/>
      <c r="D49" s="192"/>
      <c r="E49" s="192"/>
      <c r="F49" s="192"/>
      <c r="G49" s="192"/>
    </row>
    <row r="50" spans="1:7">
      <c r="A50" s="52"/>
      <c r="B50" s="192"/>
      <c r="C50" s="192"/>
      <c r="D50" s="192"/>
      <c r="E50" s="192"/>
      <c r="F50" s="192"/>
      <c r="G50" s="192"/>
    </row>
    <row r="51" spans="1:7">
      <c r="A51" s="192"/>
      <c r="B51" s="192"/>
      <c r="C51" s="192"/>
      <c r="D51" s="192"/>
      <c r="E51" s="192"/>
      <c r="F51" s="192"/>
      <c r="G51" s="192"/>
    </row>
    <row r="52" spans="1:7">
      <c r="A52" s="192"/>
      <c r="B52" s="192"/>
      <c r="C52" s="192"/>
      <c r="D52" s="192"/>
      <c r="E52" s="192"/>
      <c r="F52" s="192"/>
      <c r="G52" s="192"/>
    </row>
    <row r="53" spans="1:7">
      <c r="A53" s="192"/>
      <c r="B53" s="192"/>
      <c r="C53" s="192"/>
      <c r="D53" s="192"/>
      <c r="E53" s="192"/>
      <c r="F53" s="192"/>
      <c r="G53" s="192"/>
    </row>
    <row r="54" spans="1:7">
      <c r="A54" s="192"/>
      <c r="B54" s="192"/>
      <c r="C54" s="192"/>
      <c r="D54" s="192"/>
      <c r="E54" s="192"/>
      <c r="F54" s="192"/>
      <c r="G54" s="192"/>
    </row>
    <row r="55" spans="1:7">
      <c r="A55" s="192"/>
      <c r="B55" s="192"/>
      <c r="C55" s="192"/>
      <c r="D55" s="192"/>
      <c r="E55" s="192"/>
      <c r="F55" s="192"/>
      <c r="G55" s="192"/>
    </row>
    <row r="56" spans="1:7">
      <c r="A56" s="192"/>
      <c r="B56" s="192"/>
      <c r="C56" s="192"/>
      <c r="D56" s="192"/>
      <c r="E56" s="192"/>
      <c r="F56" s="192"/>
      <c r="G56" s="192"/>
    </row>
    <row r="57" spans="1:7">
      <c r="A57" s="192"/>
      <c r="B57" s="192"/>
      <c r="C57" s="192"/>
      <c r="D57" s="192"/>
      <c r="E57" s="192"/>
      <c r="F57" s="192"/>
      <c r="G57" s="192"/>
    </row>
    <row r="58" spans="1:7">
      <c r="A58" s="192"/>
      <c r="B58" s="192"/>
      <c r="C58" s="192"/>
      <c r="D58" s="192"/>
      <c r="E58" s="192"/>
      <c r="F58" s="192"/>
      <c r="G58" s="192"/>
    </row>
    <row r="59" spans="1:7">
      <c r="A59" s="192"/>
      <c r="B59" s="192"/>
      <c r="C59" s="192"/>
      <c r="D59" s="192"/>
      <c r="E59" s="192"/>
      <c r="F59" s="192"/>
      <c r="G59" s="192"/>
    </row>
    <row r="60" spans="1:7">
      <c r="A60" s="192"/>
      <c r="B60" s="192"/>
      <c r="C60" s="192"/>
      <c r="D60" s="192"/>
      <c r="E60" s="192"/>
      <c r="F60" s="192"/>
      <c r="G60" s="192"/>
    </row>
    <row r="61" spans="1:7">
      <c r="A61" s="52"/>
      <c r="B61" s="192"/>
      <c r="C61" s="192"/>
      <c r="D61" s="192"/>
      <c r="E61" s="192"/>
      <c r="F61" s="192"/>
      <c r="G61" s="192"/>
    </row>
    <row r="62" spans="1:7">
      <c r="A62" s="52"/>
      <c r="B62" s="192"/>
      <c r="C62" s="192"/>
      <c r="D62" s="192"/>
      <c r="E62" s="192"/>
      <c r="F62" s="192"/>
      <c r="G62" s="192"/>
    </row>
    <row r="63" spans="1:7">
      <c r="A63" s="52"/>
      <c r="B63" s="192"/>
      <c r="C63" s="192"/>
      <c r="D63" s="192"/>
      <c r="E63" s="192"/>
      <c r="F63" s="192"/>
      <c r="G63" s="192"/>
    </row>
    <row r="64" spans="1:7">
      <c r="A64" s="52"/>
      <c r="B64" s="192"/>
      <c r="C64" s="192"/>
      <c r="D64" s="192"/>
      <c r="E64" s="192"/>
      <c r="F64" s="192"/>
      <c r="G64" s="192"/>
    </row>
    <row r="65" spans="1:7">
      <c r="A65" s="52"/>
      <c r="B65" s="192"/>
      <c r="C65" s="192"/>
      <c r="D65" s="192"/>
      <c r="E65" s="192"/>
      <c r="F65" s="192"/>
      <c r="G65" s="192"/>
    </row>
    <row r="66" spans="1:7">
      <c r="A66" s="52"/>
      <c r="B66" s="192"/>
      <c r="C66" s="192"/>
      <c r="D66" s="192"/>
      <c r="E66" s="192"/>
      <c r="F66" s="192"/>
      <c r="G66" s="192"/>
    </row>
    <row r="67" spans="1:7" ht="15" customHeight="1" thickBot="1">
      <c r="A67" s="50"/>
      <c r="B67" s="193"/>
      <c r="C67" s="193"/>
      <c r="D67" s="193"/>
      <c r="E67" s="193"/>
      <c r="F67" s="193"/>
      <c r="G67" s="193"/>
    </row>
    <row r="68" spans="1:7" ht="15" customHeight="1" thickTop="1">
      <c r="A68" s="49"/>
      <c r="B68" s="51"/>
      <c r="C68" s="51"/>
      <c r="D68" s="51"/>
      <c r="E68" s="51"/>
      <c r="F68" s="51"/>
      <c r="G68" s="51"/>
    </row>
    <row r="69" spans="1:7">
      <c r="A69" s="48"/>
      <c r="B69" s="49"/>
      <c r="C69" s="49"/>
      <c r="D69" s="49"/>
      <c r="E69" s="49"/>
      <c r="F69" s="49"/>
      <c r="G69" s="49"/>
    </row>
    <row r="70" spans="1:7" ht="13.5" customHeight="1">
      <c r="A70" s="52"/>
      <c r="B70" s="192"/>
      <c r="C70" s="192"/>
      <c r="D70" s="192"/>
      <c r="E70" s="192"/>
      <c r="F70" s="192"/>
      <c r="G70" s="192"/>
    </row>
    <row r="71" spans="1:7">
      <c r="A71" s="52"/>
      <c r="B71" s="192"/>
      <c r="C71" s="192"/>
      <c r="D71" s="192"/>
      <c r="E71" s="192"/>
      <c r="F71" s="192"/>
      <c r="G71" s="192"/>
    </row>
    <row r="72" spans="1:7">
      <c r="A72" s="52"/>
      <c r="B72" s="192"/>
      <c r="C72" s="192"/>
      <c r="D72" s="192"/>
      <c r="E72" s="192"/>
      <c r="F72" s="192"/>
      <c r="G72" s="192"/>
    </row>
    <row r="73" spans="1:7">
      <c r="A73" s="52"/>
      <c r="B73" s="192"/>
      <c r="C73" s="192"/>
      <c r="D73" s="192"/>
      <c r="E73" s="192"/>
      <c r="F73" s="192"/>
      <c r="G73" s="192"/>
    </row>
    <row r="74" spans="1:7">
      <c r="A74" s="52"/>
      <c r="B74" s="192"/>
      <c r="C74" s="192"/>
      <c r="D74" s="192"/>
      <c r="E74" s="192"/>
      <c r="F74" s="192"/>
      <c r="G74" s="192"/>
    </row>
    <row r="75" spans="1:7">
      <c r="A75" s="52"/>
      <c r="B75" s="192"/>
      <c r="C75" s="192"/>
      <c r="D75" s="192"/>
      <c r="E75" s="192"/>
      <c r="F75" s="192"/>
      <c r="G75" s="192"/>
    </row>
    <row r="76" spans="1:7">
      <c r="A76" s="52"/>
      <c r="B76" s="192"/>
      <c r="C76" s="192"/>
      <c r="D76" s="192"/>
      <c r="E76" s="192"/>
      <c r="F76" s="192"/>
      <c r="G76" s="192"/>
    </row>
    <row r="77" spans="1:7">
      <c r="A77" s="52"/>
      <c r="B77" s="192"/>
      <c r="C77" s="192"/>
      <c r="D77" s="192"/>
      <c r="E77" s="192"/>
      <c r="F77" s="192"/>
      <c r="G77" s="192"/>
    </row>
    <row r="78" spans="1:7">
      <c r="A78" s="52"/>
      <c r="B78" s="192"/>
      <c r="C78" s="192"/>
      <c r="D78" s="192"/>
      <c r="E78" s="192"/>
      <c r="F78" s="192"/>
      <c r="G78" s="192"/>
    </row>
    <row r="79" spans="1:7">
      <c r="A79" s="52"/>
      <c r="B79" s="192"/>
      <c r="C79" s="192"/>
      <c r="D79" s="192"/>
      <c r="E79" s="192"/>
      <c r="F79" s="192"/>
      <c r="G79" s="192"/>
    </row>
    <row r="80" spans="1:7">
      <c r="A80" s="52"/>
      <c r="B80" s="192"/>
      <c r="C80" s="192"/>
      <c r="D80" s="192"/>
      <c r="E80" s="192"/>
      <c r="F80" s="192"/>
      <c r="G80" s="192"/>
    </row>
    <row r="81" spans="1:7">
      <c r="A81" s="52"/>
      <c r="B81" s="192"/>
      <c r="C81" s="192"/>
      <c r="D81" s="192"/>
      <c r="E81" s="192"/>
      <c r="F81" s="192"/>
      <c r="G81" s="192"/>
    </row>
    <row r="82" spans="1:7">
      <c r="A82" s="52"/>
      <c r="B82" s="192"/>
      <c r="C82" s="192"/>
      <c r="D82" s="192"/>
      <c r="E82" s="192"/>
      <c r="F82" s="192"/>
      <c r="G82" s="192"/>
    </row>
    <row r="83" spans="1:7">
      <c r="A83" s="52"/>
      <c r="B83" s="192"/>
      <c r="C83" s="192"/>
      <c r="D83" s="192"/>
      <c r="E83" s="192"/>
      <c r="F83" s="192"/>
      <c r="G83" s="192"/>
    </row>
    <row r="84" spans="1:7">
      <c r="A84" s="52"/>
      <c r="B84" s="192"/>
      <c r="C84" s="192"/>
      <c r="D84" s="192"/>
      <c r="E84" s="192"/>
      <c r="F84" s="192"/>
      <c r="G84" s="192"/>
    </row>
    <row r="85" spans="1:7">
      <c r="A85" s="52"/>
      <c r="B85" s="192"/>
      <c r="C85" s="192"/>
      <c r="D85" s="192"/>
      <c r="E85" s="192"/>
      <c r="F85" s="192"/>
      <c r="G85" s="192"/>
    </row>
    <row r="86" spans="1:7">
      <c r="A86" s="52"/>
      <c r="B86" s="192"/>
      <c r="C86" s="192"/>
      <c r="D86" s="192"/>
      <c r="E86" s="192"/>
      <c r="F86" s="192"/>
      <c r="G86" s="192"/>
    </row>
    <row r="87" spans="1:7">
      <c r="A87" s="52"/>
      <c r="B87" s="192"/>
      <c r="C87" s="192"/>
      <c r="D87" s="192"/>
      <c r="E87" s="192"/>
      <c r="F87" s="192"/>
      <c r="G87" s="192"/>
    </row>
    <row r="88" spans="1:7">
      <c r="A88" s="52"/>
      <c r="B88" s="192"/>
      <c r="C88" s="192"/>
      <c r="D88" s="192"/>
      <c r="E88" s="192"/>
      <c r="F88" s="192"/>
      <c r="G88" s="192"/>
    </row>
    <row r="89" spans="1:7">
      <c r="A89" s="52"/>
      <c r="B89" s="192"/>
      <c r="C89" s="192"/>
      <c r="D89" s="192"/>
      <c r="E89" s="192"/>
      <c r="F89" s="192"/>
      <c r="G89" s="192"/>
    </row>
    <row r="90" spans="1:7">
      <c r="A90" s="52"/>
      <c r="B90" s="192"/>
      <c r="C90" s="192"/>
      <c r="D90" s="192"/>
      <c r="E90" s="192"/>
      <c r="F90" s="192"/>
      <c r="G90" s="192"/>
    </row>
    <row r="91" spans="1:7">
      <c r="A91" s="52"/>
      <c r="B91" s="192"/>
      <c r="C91" s="192"/>
      <c r="D91" s="192"/>
      <c r="E91" s="192"/>
      <c r="F91" s="192"/>
      <c r="G91" s="192"/>
    </row>
    <row r="92" spans="1:7">
      <c r="A92" s="52"/>
      <c r="B92" s="192"/>
      <c r="C92" s="192"/>
      <c r="D92" s="192"/>
      <c r="E92" s="192"/>
      <c r="F92" s="192"/>
      <c r="G92" s="192"/>
    </row>
    <row r="93" spans="1:7">
      <c r="A93" s="52"/>
      <c r="B93" s="192"/>
      <c r="C93" s="192"/>
      <c r="D93" s="192"/>
      <c r="E93" s="192"/>
      <c r="F93" s="192"/>
      <c r="G93" s="192"/>
    </row>
    <row r="94" spans="1:7" ht="15" customHeight="1" thickBot="1">
      <c r="A94" s="50"/>
      <c r="B94" s="193"/>
      <c r="C94" s="193"/>
      <c r="D94" s="193"/>
      <c r="E94" s="193"/>
      <c r="F94" s="193"/>
      <c r="G94" s="193"/>
    </row>
    <row r="95" spans="1:7" ht="15" customHeight="1" thickTop="1">
      <c r="A95" s="49"/>
      <c r="B95" s="49"/>
      <c r="C95" s="49"/>
      <c r="D95" s="49"/>
      <c r="E95" s="49"/>
      <c r="F95" s="49"/>
      <c r="G95" s="49"/>
    </row>
    <row r="96" spans="1:7">
      <c r="A96" s="48"/>
      <c r="B96" s="49"/>
      <c r="C96" s="49"/>
      <c r="D96" s="49"/>
      <c r="E96" s="49"/>
      <c r="F96" s="49"/>
      <c r="G96" s="49"/>
    </row>
    <row r="97" spans="1:7">
      <c r="A97" s="52"/>
      <c r="B97" s="192"/>
      <c r="C97" s="192"/>
      <c r="D97" s="192"/>
      <c r="E97" s="192"/>
      <c r="F97" s="192"/>
      <c r="G97" s="192"/>
    </row>
    <row r="98" spans="1:7">
      <c r="A98" s="52"/>
      <c r="B98" s="192"/>
      <c r="C98" s="192"/>
      <c r="D98" s="192"/>
      <c r="E98" s="192"/>
      <c r="F98" s="192"/>
      <c r="G98" s="192"/>
    </row>
    <row r="99" spans="1:7">
      <c r="A99" s="192"/>
      <c r="B99" s="192"/>
      <c r="C99" s="192"/>
      <c r="D99" s="192"/>
      <c r="E99" s="192"/>
      <c r="F99" s="192"/>
      <c r="G99" s="192"/>
    </row>
    <row r="100" spans="1:7">
      <c r="A100" s="192"/>
      <c r="B100" s="192"/>
      <c r="C100" s="192"/>
      <c r="D100" s="192"/>
      <c r="E100" s="192"/>
      <c r="F100" s="192"/>
      <c r="G100" s="192"/>
    </row>
    <row r="101" spans="1:7">
      <c r="A101" s="192"/>
      <c r="B101" s="192"/>
      <c r="C101" s="192"/>
      <c r="D101" s="192"/>
      <c r="E101" s="192"/>
      <c r="F101" s="192"/>
      <c r="G101" s="192"/>
    </row>
    <row r="102" spans="1:7">
      <c r="A102" s="192"/>
      <c r="B102" s="192"/>
      <c r="C102" s="192"/>
      <c r="D102" s="192"/>
      <c r="E102" s="192"/>
      <c r="F102" s="192"/>
      <c r="G102" s="192"/>
    </row>
    <row r="103" spans="1:7">
      <c r="A103" s="192"/>
      <c r="B103" s="192"/>
      <c r="C103" s="192"/>
      <c r="D103" s="192"/>
      <c r="E103" s="192"/>
      <c r="F103" s="192"/>
      <c r="G103" s="192"/>
    </row>
    <row r="104" spans="1:7">
      <c r="A104" s="192"/>
      <c r="B104" s="192"/>
      <c r="C104" s="192"/>
      <c r="D104" s="192"/>
      <c r="E104" s="192"/>
      <c r="F104" s="192"/>
      <c r="G104" s="192"/>
    </row>
    <row r="105" spans="1:7">
      <c r="A105" s="192"/>
      <c r="B105" s="192"/>
      <c r="C105" s="192"/>
      <c r="D105" s="192"/>
      <c r="E105" s="192"/>
      <c r="F105" s="192"/>
      <c r="G105" s="192"/>
    </row>
    <row r="106" spans="1:7">
      <c r="A106" s="192"/>
      <c r="B106" s="192"/>
      <c r="C106" s="192"/>
      <c r="D106" s="192"/>
      <c r="E106" s="192"/>
      <c r="F106" s="192"/>
      <c r="G106" s="192"/>
    </row>
    <row r="107" spans="1:7">
      <c r="A107" s="192"/>
      <c r="B107" s="192"/>
      <c r="C107" s="192"/>
      <c r="D107" s="192"/>
      <c r="E107" s="192"/>
      <c r="F107" s="192"/>
      <c r="G107" s="192"/>
    </row>
    <row r="108" spans="1:7">
      <c r="A108" s="192"/>
      <c r="B108" s="192"/>
      <c r="C108" s="192"/>
      <c r="D108" s="192"/>
      <c r="E108" s="192"/>
      <c r="F108" s="192"/>
      <c r="G108" s="192"/>
    </row>
    <row r="109" spans="1:7" ht="15" customHeight="1" thickBot="1">
      <c r="A109" s="50"/>
      <c r="B109" s="193"/>
      <c r="C109" s="193"/>
      <c r="D109" s="193"/>
      <c r="E109" s="193"/>
      <c r="F109" s="193"/>
      <c r="G109" s="193"/>
    </row>
    <row r="110" spans="1:7" ht="15" customHeight="1" thickTop="1">
      <c r="A110" s="49"/>
      <c r="B110" s="49"/>
      <c r="C110" s="49"/>
      <c r="D110" s="49"/>
      <c r="E110" s="49"/>
      <c r="F110" s="49"/>
      <c r="G110" s="49"/>
    </row>
    <row r="111" spans="1:7">
      <c r="A111" s="49"/>
      <c r="B111" s="49"/>
      <c r="C111" s="49"/>
      <c r="D111" s="49"/>
      <c r="E111" s="49"/>
      <c r="F111" s="49"/>
      <c r="G111" s="49"/>
    </row>
    <row r="112" spans="1:7">
      <c r="A112" s="52"/>
      <c r="B112" s="53"/>
      <c r="C112" s="53"/>
      <c r="D112" s="53"/>
      <c r="E112" s="53"/>
      <c r="F112" s="192"/>
      <c r="G112" s="192"/>
    </row>
    <row r="113" spans="1:7">
      <c r="A113" s="52"/>
      <c r="B113" s="192"/>
      <c r="C113" s="192"/>
      <c r="D113" s="192"/>
      <c r="E113" s="192"/>
      <c r="F113" s="192"/>
      <c r="G113" s="192"/>
    </row>
    <row r="114" spans="1:7">
      <c r="A114" s="52"/>
      <c r="B114" s="192"/>
      <c r="C114" s="192"/>
      <c r="D114" s="192"/>
      <c r="E114" s="192"/>
      <c r="F114" s="192"/>
      <c r="G114" s="192"/>
    </row>
    <row r="115" spans="1:7">
      <c r="A115" s="52"/>
      <c r="B115" s="194"/>
      <c r="C115" s="194"/>
      <c r="D115" s="194"/>
      <c r="E115" s="194"/>
      <c r="F115" s="192"/>
      <c r="G115" s="192"/>
    </row>
    <row r="116" spans="1:7">
      <c r="A116" s="52"/>
      <c r="B116" s="194"/>
      <c r="C116" s="194"/>
      <c r="D116" s="194"/>
      <c r="E116" s="194"/>
      <c r="F116" s="629"/>
      <c r="G116" s="629"/>
    </row>
    <row r="117" spans="1:7">
      <c r="A117" s="52"/>
      <c r="B117" s="52"/>
      <c r="C117" s="52"/>
      <c r="D117" s="52"/>
      <c r="E117" s="52"/>
      <c r="F117" s="52"/>
      <c r="G117" s="52"/>
    </row>
    <row r="118" spans="1:7" ht="15" customHeight="1" thickBot="1">
      <c r="A118" s="50"/>
      <c r="B118" s="195"/>
      <c r="C118" s="195"/>
      <c r="D118" s="195"/>
      <c r="E118" s="195"/>
      <c r="F118" s="195"/>
      <c r="G118" s="195"/>
    </row>
    <row r="119" spans="1:7" ht="15" customHeight="1" thickTop="1">
      <c r="A119" s="49"/>
      <c r="B119" s="49"/>
      <c r="C119" s="49"/>
      <c r="D119" s="49"/>
      <c r="E119" s="49"/>
      <c r="F119" s="49"/>
      <c r="G119" s="49"/>
    </row>
    <row r="120" spans="1:7">
      <c r="A120" s="52"/>
      <c r="B120" s="52"/>
      <c r="C120" s="52"/>
      <c r="D120" s="52"/>
      <c r="E120" s="52"/>
      <c r="F120" s="52"/>
      <c r="G120" s="52"/>
    </row>
  </sheetData>
  <mergeCells count="1">
    <mergeCell ref="A27:G27"/>
  </mergeCells>
  <conditionalFormatting sqref="B29:G29">
    <cfRule type="containsText" dxfId="4" priority="4" operator="containsText" text="Check">
      <formula>NOT(ISERROR(SEARCH("Check",B29)))</formula>
    </cfRule>
  </conditionalFormatting>
  <conditionalFormatting sqref="B31:G31">
    <cfRule type="containsText" dxfId="3" priority="3" operator="containsText" text="Check">
      <formula>NOT(ISERROR(SEARCH("Check",B31)))</formula>
    </cfRule>
  </conditionalFormatting>
  <conditionalFormatting sqref="B33:G33">
    <cfRule type="containsText" dxfId="2" priority="1" operator="containsText" text="Check">
      <formula>NOT(ISERROR(SEARCH("Check",B33)))</formula>
    </cfRule>
  </conditionalFormatting>
  <hyperlinks>
    <hyperlink ref="A8" location="PL!A38" display="Cost of Sales " xr:uid="{00000000-0004-0000-0100-000000000000}"/>
    <hyperlink ref="A10" location="PL!A71" display="SG&amp;A Expenses " xr:uid="{00000000-0004-0000-0100-000001000000}"/>
    <hyperlink ref="A14" location="PL_LineItems!A5" display="Interest Income " xr:uid="{00000000-0004-0000-0100-000002000000}"/>
    <hyperlink ref="A15" location="PL_LineItems!A15" display="Interest Expense (net)" xr:uid="{00000000-0004-0000-0100-000003000000}"/>
    <hyperlink ref="A16" location="'CDM_P&amp;L &amp; CF'!A99" display="Non Operating Income / (Expense) " xr:uid="{00000000-0004-0000-0100-000004000000}"/>
    <hyperlink ref="A17" location="'CDM_P&amp;L &amp; CF'!A108" display="Others " xr:uid="{00000000-0004-0000-0100-000005000000}"/>
  </hyperlinks>
  <pageMargins left="0.7" right="0.7" top="0.75" bottom="0.75" header="0.3" footer="0.3"/>
  <pageSetup paperSize="9" scale="38" orientation="portrait" r:id="rId1"/>
  <colBreaks count="1" manualBreakCount="1">
    <brk id="19" max="117"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Z213"/>
  <sheetViews>
    <sheetView zoomScale="175" zoomScaleNormal="175" workbookViewId="0">
      <selection activeCell="BH1" sqref="BH1:BT1"/>
    </sheetView>
  </sheetViews>
  <sheetFormatPr defaultColWidth="0.90625" defaultRowHeight="6" customHeight="1"/>
  <cols>
    <col min="1" max="125" width="0.90625" style="171" customWidth="1"/>
    <col min="126" max="126" width="25.6328125" style="171" customWidth="1"/>
    <col min="127" max="128" width="0.90625" style="171" customWidth="1"/>
    <col min="129" max="16384" width="0.90625" style="171"/>
  </cols>
  <sheetData>
    <row r="1" spans="1:168" ht="13.5" customHeight="1">
      <c r="A1" s="916" t="s">
        <v>359</v>
      </c>
      <c r="B1" s="870"/>
      <c r="C1" s="870"/>
      <c r="D1" s="870"/>
      <c r="E1" s="870"/>
      <c r="F1" s="870"/>
      <c r="G1" s="870"/>
      <c r="H1" s="870"/>
      <c r="I1" s="871"/>
      <c r="J1" s="958">
        <f ca="1">TODAY()</f>
        <v>45007</v>
      </c>
      <c r="K1" s="870"/>
      <c r="L1" s="870"/>
      <c r="M1" s="870"/>
      <c r="N1" s="870"/>
      <c r="O1" s="870"/>
      <c r="P1" s="870"/>
      <c r="Q1" s="870"/>
      <c r="R1" s="870"/>
      <c r="S1" s="870"/>
      <c r="T1" s="870"/>
      <c r="U1" s="870"/>
      <c r="V1" s="871"/>
      <c r="Y1" s="916" t="s">
        <v>360</v>
      </c>
      <c r="Z1" s="870"/>
      <c r="AA1" s="870"/>
      <c r="AB1" s="870"/>
      <c r="AC1" s="870"/>
      <c r="AD1" s="870"/>
      <c r="AE1" s="870"/>
      <c r="AF1" s="870"/>
      <c r="AG1" s="870"/>
      <c r="AH1" s="870"/>
      <c r="AI1" s="870"/>
      <c r="AJ1" s="871"/>
      <c r="AK1" s="959" t="str">
        <f>BS!B11</f>
        <v>2023/12</v>
      </c>
      <c r="AL1" s="870"/>
      <c r="AM1" s="870"/>
      <c r="AN1" s="870"/>
      <c r="AO1" s="870"/>
      <c r="AP1" s="870"/>
      <c r="AQ1" s="870"/>
      <c r="AR1" s="870"/>
      <c r="AS1" s="870"/>
      <c r="AT1" s="871"/>
      <c r="AW1" s="16" t="s">
        <v>361</v>
      </c>
      <c r="AX1" s="14"/>
      <c r="AY1" s="14"/>
      <c r="AZ1" s="14"/>
      <c r="BA1" s="14"/>
      <c r="BB1" s="14"/>
      <c r="BC1" s="14"/>
      <c r="BD1" s="14"/>
      <c r="BE1" s="14"/>
      <c r="BF1" s="14"/>
      <c r="BG1" s="15"/>
      <c r="BH1" s="957" t="s">
        <v>357</v>
      </c>
      <c r="BI1" s="870"/>
      <c r="BJ1" s="870"/>
      <c r="BK1" s="870"/>
      <c r="BL1" s="870"/>
      <c r="BM1" s="870"/>
      <c r="BN1" s="870"/>
      <c r="BO1" s="870"/>
      <c r="BP1" s="870"/>
      <c r="BQ1" s="870"/>
      <c r="BR1" s="870"/>
      <c r="BS1" s="870"/>
      <c r="BT1" s="871"/>
      <c r="BW1" s="16" t="s">
        <v>362</v>
      </c>
      <c r="BX1" s="14"/>
      <c r="BY1" s="14"/>
      <c r="BZ1" s="14"/>
      <c r="CA1" s="14"/>
      <c r="CB1" s="14"/>
      <c r="CC1" s="14"/>
      <c r="CD1" s="960" t="str">
        <f>BS!B7</f>
        <v>CNY</v>
      </c>
      <c r="CE1" s="870"/>
      <c r="CF1" s="870"/>
      <c r="CG1" s="870"/>
      <c r="CH1" s="870"/>
      <c r="CI1" s="870"/>
      <c r="CJ1" s="870"/>
      <c r="CK1" s="871"/>
      <c r="CN1" s="16" t="s">
        <v>363</v>
      </c>
      <c r="CO1" s="14"/>
      <c r="CP1" s="14"/>
      <c r="CQ1" s="14"/>
      <c r="CR1" s="14"/>
      <c r="CS1" s="960" t="str">
        <f>BS!B10</f>
        <v>Millions</v>
      </c>
      <c r="CT1" s="870"/>
      <c r="CU1" s="870"/>
      <c r="CV1" s="870"/>
      <c r="CW1" s="870"/>
      <c r="CX1" s="870"/>
      <c r="CY1" s="870"/>
      <c r="CZ1" s="870"/>
      <c r="DA1" s="870"/>
      <c r="DB1" s="870"/>
      <c r="DC1" s="870"/>
      <c r="DD1" s="870"/>
      <c r="DE1" s="871"/>
      <c r="DV1" s="956"/>
      <c r="DW1" s="895"/>
      <c r="DX1" s="895"/>
      <c r="DY1" s="895"/>
      <c r="DZ1" s="895"/>
      <c r="EA1" s="895"/>
      <c r="EB1" s="895"/>
      <c r="EC1" s="895"/>
      <c r="ED1" s="895"/>
      <c r="EE1" s="955"/>
      <c r="EF1" s="895"/>
      <c r="EG1" s="895"/>
      <c r="EH1" s="895"/>
      <c r="EI1" s="895"/>
      <c r="EJ1" s="895"/>
      <c r="EK1" s="895"/>
      <c r="EL1" s="895"/>
      <c r="EM1" s="895"/>
      <c r="EN1" s="895"/>
      <c r="EO1" s="895"/>
      <c r="EP1" s="895"/>
      <c r="EQ1" s="895"/>
      <c r="ER1" s="895"/>
      <c r="ES1" s="895"/>
      <c r="ET1" s="895"/>
      <c r="EU1" s="895"/>
      <c r="EV1" s="895"/>
      <c r="EW1" s="895"/>
      <c r="EX1" s="895"/>
      <c r="EY1" s="895"/>
      <c r="EZ1" s="895"/>
      <c r="FA1" s="895"/>
      <c r="FB1" s="895"/>
      <c r="FC1" s="895"/>
      <c r="FD1" s="895"/>
      <c r="FE1" s="895"/>
      <c r="FF1" s="895"/>
      <c r="FG1" s="895"/>
      <c r="FH1" s="895"/>
      <c r="FI1" s="895"/>
      <c r="FJ1" s="895"/>
      <c r="FK1" s="895"/>
      <c r="FL1" s="895"/>
    </row>
    <row r="2" spans="1:168" ht="3" customHeight="1">
      <c r="DV2" s="956"/>
      <c r="DW2" s="895"/>
      <c r="DX2" s="895"/>
      <c r="DY2" s="895"/>
      <c r="DZ2" s="895"/>
      <c r="EA2" s="895"/>
      <c r="EB2" s="895"/>
      <c r="EC2" s="895"/>
      <c r="ED2" s="895"/>
      <c r="EE2" s="956"/>
      <c r="EF2" s="895"/>
      <c r="EG2" s="895"/>
      <c r="EH2" s="895"/>
      <c r="EI2" s="895"/>
      <c r="EJ2" s="895"/>
      <c r="EK2" s="895"/>
      <c r="EL2" s="895"/>
      <c r="EM2" s="895"/>
      <c r="EN2" s="895"/>
      <c r="EO2" s="895"/>
      <c r="EP2" s="895"/>
      <c r="EQ2" s="895"/>
      <c r="ER2" s="895"/>
      <c r="ES2" s="895"/>
      <c r="ET2" s="895"/>
      <c r="EU2" s="895"/>
      <c r="EV2" s="895"/>
      <c r="EW2" s="895"/>
      <c r="EX2" s="895"/>
      <c r="EY2" s="895"/>
      <c r="EZ2" s="895"/>
      <c r="FA2" s="895"/>
      <c r="FB2" s="895"/>
      <c r="FC2" s="895"/>
      <c r="FD2" s="895"/>
      <c r="FE2" s="895"/>
      <c r="FF2" s="895"/>
      <c r="FG2" s="895"/>
      <c r="FH2" s="895"/>
      <c r="FI2" s="895"/>
      <c r="FJ2" s="895"/>
      <c r="FK2" s="895"/>
      <c r="FL2" s="895"/>
    </row>
    <row r="3" spans="1:168" ht="13.5" customHeight="1">
      <c r="A3" s="916" t="s">
        <v>445</v>
      </c>
      <c r="B3" s="870"/>
      <c r="C3" s="870"/>
      <c r="D3" s="870"/>
      <c r="E3" s="870"/>
      <c r="F3" s="870"/>
      <c r="G3" s="870"/>
      <c r="H3" s="870"/>
      <c r="I3" s="870"/>
      <c r="J3" s="870"/>
      <c r="K3" s="870"/>
      <c r="L3" s="871"/>
      <c r="M3" s="916" t="s">
        <v>364</v>
      </c>
      <c r="N3" s="870"/>
      <c r="O3" s="870"/>
      <c r="P3" s="870"/>
      <c r="Q3" s="870"/>
      <c r="R3" s="870"/>
      <c r="S3" s="870"/>
      <c r="T3" s="870"/>
      <c r="U3" s="870"/>
      <c r="V3" s="870"/>
      <c r="W3" s="870"/>
      <c r="X3" s="870"/>
      <c r="Y3" s="870"/>
      <c r="Z3" s="870"/>
      <c r="AA3" s="870"/>
      <c r="AB3" s="870"/>
      <c r="AC3" s="870"/>
      <c r="AD3" s="870"/>
      <c r="AE3" s="870"/>
      <c r="AF3" s="870"/>
      <c r="AG3" s="870"/>
      <c r="AH3" s="870"/>
      <c r="AI3" s="870"/>
      <c r="AJ3" s="870"/>
      <c r="AK3" s="870"/>
      <c r="AL3" s="870"/>
      <c r="AM3" s="870"/>
      <c r="AN3" s="870"/>
      <c r="AO3" s="870"/>
      <c r="AP3" s="870"/>
      <c r="AQ3" s="870"/>
      <c r="AR3" s="870"/>
      <c r="AS3" s="871"/>
      <c r="AT3" s="916" t="s">
        <v>365</v>
      </c>
      <c r="AU3" s="870"/>
      <c r="AV3" s="870"/>
      <c r="AW3" s="870"/>
      <c r="AX3" s="870"/>
      <c r="AY3" s="870"/>
      <c r="AZ3" s="870"/>
      <c r="BA3" s="870"/>
      <c r="BB3" s="870"/>
      <c r="BC3" s="870"/>
      <c r="BD3" s="870"/>
      <c r="BE3" s="870"/>
      <c r="BF3" s="870"/>
      <c r="BG3" s="870"/>
      <c r="BH3" s="870"/>
      <c r="BI3" s="870"/>
      <c r="BJ3" s="870"/>
      <c r="BK3" s="870"/>
      <c r="BL3" s="870"/>
      <c r="BM3" s="870"/>
      <c r="BN3" s="870"/>
      <c r="BO3" s="870"/>
      <c r="BP3" s="870"/>
      <c r="BQ3" s="870"/>
      <c r="BR3" s="870"/>
      <c r="BS3" s="870"/>
      <c r="BT3" s="870"/>
      <c r="BU3" s="870"/>
      <c r="BV3" s="870"/>
      <c r="BW3" s="870"/>
      <c r="BX3" s="870"/>
      <c r="BY3" s="870"/>
      <c r="BZ3" s="870"/>
      <c r="CA3" s="870"/>
      <c r="CB3" s="870"/>
      <c r="CC3" s="870"/>
      <c r="CD3" s="870"/>
      <c r="CE3" s="870"/>
      <c r="CF3" s="870"/>
      <c r="CG3" s="870"/>
      <c r="CH3" s="870"/>
      <c r="CI3" s="870"/>
      <c r="CJ3" s="870"/>
      <c r="CK3" s="870"/>
      <c r="CL3" s="870"/>
      <c r="CM3" s="870"/>
      <c r="CN3" s="870"/>
      <c r="CO3" s="870"/>
      <c r="CP3" s="870"/>
      <c r="CQ3" s="870"/>
      <c r="CR3" s="870"/>
      <c r="CS3" s="870"/>
      <c r="CT3" s="870"/>
      <c r="CU3" s="870"/>
      <c r="CV3" s="870"/>
      <c r="CW3" s="870"/>
      <c r="CX3" s="870"/>
      <c r="CY3" s="870"/>
      <c r="CZ3" s="870"/>
      <c r="DA3" s="870"/>
      <c r="DB3" s="870"/>
      <c r="DC3" s="870"/>
      <c r="DD3" s="870"/>
      <c r="DE3" s="870"/>
      <c r="DF3" s="870"/>
      <c r="DG3" s="870"/>
      <c r="DH3" s="870"/>
      <c r="DI3" s="870"/>
      <c r="DJ3" s="870"/>
      <c r="DK3" s="870"/>
      <c r="DL3" s="870"/>
      <c r="DM3" s="870"/>
      <c r="DN3" s="870"/>
      <c r="DO3" s="870"/>
      <c r="DP3" s="870"/>
      <c r="DQ3" s="870"/>
      <c r="DR3" s="871"/>
      <c r="DV3" s="895"/>
      <c r="DW3" s="895"/>
      <c r="DX3" s="895"/>
      <c r="DY3" s="895"/>
      <c r="DZ3" s="895"/>
      <c r="EA3" s="895"/>
      <c r="EB3" s="895"/>
      <c r="EC3" s="895"/>
      <c r="ED3" s="895"/>
      <c r="EE3" s="895"/>
      <c r="EF3" s="895"/>
      <c r="EG3" s="895"/>
      <c r="EH3" s="895"/>
      <c r="EI3" s="895"/>
      <c r="EJ3" s="895"/>
      <c r="EK3" s="895"/>
      <c r="EL3" s="895"/>
      <c r="EM3" s="895"/>
      <c r="EN3" s="895"/>
      <c r="EO3" s="895"/>
      <c r="EP3" s="895"/>
      <c r="EQ3" s="895"/>
      <c r="ER3" s="895"/>
      <c r="ES3" s="895"/>
      <c r="ET3" s="895"/>
      <c r="EU3" s="895"/>
      <c r="EV3" s="895"/>
      <c r="EW3" s="895"/>
      <c r="EX3" s="895"/>
      <c r="EY3" s="895"/>
      <c r="EZ3" s="895"/>
      <c r="FA3" s="895"/>
      <c r="FB3" s="895"/>
      <c r="FC3" s="895"/>
      <c r="FD3" s="895"/>
      <c r="FE3" s="895"/>
      <c r="FF3" s="895"/>
      <c r="FG3" s="895"/>
      <c r="FH3" s="895"/>
      <c r="FI3" s="895"/>
      <c r="FJ3" s="895"/>
      <c r="FK3" s="895"/>
      <c r="FL3" s="895"/>
    </row>
    <row r="4" spans="1:168" ht="13.5" customHeight="1">
      <c r="A4" s="1006" t="str">
        <f>BS!B3</f>
        <v>0306612351</v>
      </c>
      <c r="B4" s="870"/>
      <c r="C4" s="870"/>
      <c r="D4" s="870"/>
      <c r="E4" s="870"/>
      <c r="F4" s="870"/>
      <c r="G4" s="870"/>
      <c r="H4" s="870"/>
      <c r="I4" s="870"/>
      <c r="J4" s="870"/>
      <c r="K4" s="870"/>
      <c r="L4" s="871"/>
      <c r="M4" s="957" t="e">
        <f>#REF!</f>
        <v>#REF!</v>
      </c>
      <c r="N4" s="870"/>
      <c r="O4" s="870"/>
      <c r="P4" s="870"/>
      <c r="Q4" s="870"/>
      <c r="R4" s="870"/>
      <c r="S4" s="870"/>
      <c r="T4" s="870"/>
      <c r="U4" s="870"/>
      <c r="V4" s="870"/>
      <c r="W4" s="870"/>
      <c r="X4" s="870"/>
      <c r="Y4" s="870"/>
      <c r="Z4" s="870"/>
      <c r="AA4" s="870"/>
      <c r="AB4" s="870"/>
      <c r="AC4" s="870"/>
      <c r="AD4" s="870"/>
      <c r="AE4" s="870"/>
      <c r="AF4" s="870"/>
      <c r="AG4" s="870"/>
      <c r="AH4" s="870"/>
      <c r="AI4" s="870"/>
      <c r="AJ4" s="870"/>
      <c r="AK4" s="870"/>
      <c r="AL4" s="870"/>
      <c r="AM4" s="870"/>
      <c r="AN4" s="870"/>
      <c r="AO4" s="870"/>
      <c r="AP4" s="870"/>
      <c r="AQ4" s="870"/>
      <c r="AR4" s="870"/>
      <c r="AS4" s="871"/>
      <c r="AT4" s="957" t="e">
        <f>#REF!</f>
        <v>#REF!</v>
      </c>
      <c r="AU4" s="870"/>
      <c r="AV4" s="870"/>
      <c r="AW4" s="870"/>
      <c r="AX4" s="870"/>
      <c r="AY4" s="870"/>
      <c r="AZ4" s="870"/>
      <c r="BA4" s="870"/>
      <c r="BB4" s="870"/>
      <c r="BC4" s="870"/>
      <c r="BD4" s="870"/>
      <c r="BE4" s="870"/>
      <c r="BF4" s="870"/>
      <c r="BG4" s="870"/>
      <c r="BH4" s="870"/>
      <c r="BI4" s="870"/>
      <c r="BJ4" s="870"/>
      <c r="BK4" s="870"/>
      <c r="BL4" s="870"/>
      <c r="BM4" s="870"/>
      <c r="BN4" s="870"/>
      <c r="BO4" s="870"/>
      <c r="BP4" s="870"/>
      <c r="BQ4" s="870"/>
      <c r="BR4" s="870"/>
      <c r="BS4" s="870"/>
      <c r="BT4" s="870"/>
      <c r="BU4" s="870"/>
      <c r="BV4" s="870"/>
      <c r="BW4" s="870"/>
      <c r="BX4" s="870"/>
      <c r="BY4" s="870"/>
      <c r="BZ4" s="870"/>
      <c r="CA4" s="870"/>
      <c r="CB4" s="870"/>
      <c r="CC4" s="870"/>
      <c r="CD4" s="870"/>
      <c r="CE4" s="870"/>
      <c r="CF4" s="870"/>
      <c r="CG4" s="870"/>
      <c r="CH4" s="870"/>
      <c r="CI4" s="870"/>
      <c r="CJ4" s="870"/>
      <c r="CK4" s="870"/>
      <c r="CL4" s="870"/>
      <c r="CM4" s="870"/>
      <c r="CN4" s="870"/>
      <c r="CO4" s="870"/>
      <c r="CP4" s="870"/>
      <c r="CQ4" s="870"/>
      <c r="CR4" s="870"/>
      <c r="CS4" s="870"/>
      <c r="CT4" s="870"/>
      <c r="CU4" s="870"/>
      <c r="CV4" s="870"/>
      <c r="CW4" s="870"/>
      <c r="CX4" s="870"/>
      <c r="CY4" s="870"/>
      <c r="CZ4" s="870"/>
      <c r="DA4" s="870"/>
      <c r="DB4" s="870"/>
      <c r="DC4" s="870"/>
      <c r="DD4" s="870"/>
      <c r="DE4" s="870"/>
      <c r="DF4" s="870"/>
      <c r="DG4" s="870"/>
      <c r="DH4" s="870"/>
      <c r="DI4" s="870"/>
      <c r="DJ4" s="870"/>
      <c r="DK4" s="870"/>
      <c r="DL4" s="870"/>
      <c r="DM4" s="870"/>
      <c r="DN4" s="870"/>
      <c r="DO4" s="870"/>
      <c r="DP4" s="870"/>
      <c r="DQ4" s="870"/>
      <c r="DR4" s="871"/>
      <c r="DV4" s="895"/>
      <c r="DW4" s="895"/>
      <c r="DX4" s="895"/>
      <c r="DY4" s="895"/>
      <c r="DZ4" s="895"/>
      <c r="EA4" s="895"/>
      <c r="EB4" s="895"/>
      <c r="EC4" s="895"/>
      <c r="ED4" s="895"/>
      <c r="EE4" s="895"/>
      <c r="EF4" s="895"/>
      <c r="EG4" s="895"/>
      <c r="EH4" s="895"/>
      <c r="EI4" s="895"/>
      <c r="EJ4" s="895"/>
      <c r="EK4" s="895"/>
      <c r="EL4" s="895"/>
      <c r="EM4" s="895"/>
      <c r="EN4" s="895"/>
      <c r="EO4" s="895"/>
      <c r="EP4" s="895"/>
      <c r="EQ4" s="895"/>
      <c r="ER4" s="895"/>
      <c r="ES4" s="895"/>
      <c r="ET4" s="895"/>
      <c r="EU4" s="895"/>
      <c r="EV4" s="895"/>
      <c r="EW4" s="895"/>
      <c r="EX4" s="895"/>
      <c r="EY4" s="895"/>
      <c r="EZ4" s="895"/>
      <c r="FA4" s="895"/>
      <c r="FB4" s="895"/>
      <c r="FC4" s="895"/>
      <c r="FD4" s="895"/>
      <c r="FE4" s="895"/>
      <c r="FF4" s="895"/>
      <c r="FG4" s="895"/>
      <c r="FH4" s="895"/>
      <c r="FI4" s="895"/>
      <c r="FJ4" s="895"/>
      <c r="FK4" s="895"/>
      <c r="FL4" s="895"/>
    </row>
    <row r="5" spans="1:168" ht="6" customHeight="1">
      <c r="A5" s="6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c r="CU5" s="64"/>
      <c r="CV5" s="64"/>
      <c r="CW5" s="64"/>
      <c r="CX5" s="64"/>
      <c r="CY5" s="64"/>
      <c r="CZ5" s="64"/>
      <c r="DA5" s="64"/>
      <c r="DB5" s="64"/>
      <c r="DC5" s="64"/>
      <c r="DD5" s="64"/>
      <c r="DE5" s="64"/>
      <c r="DF5" s="64"/>
      <c r="DG5" s="64"/>
      <c r="DH5" s="64"/>
      <c r="DI5" s="64"/>
      <c r="DJ5" s="64"/>
      <c r="DK5" s="64"/>
      <c r="DL5" s="64"/>
      <c r="DM5" s="64"/>
      <c r="DN5" s="64"/>
      <c r="DO5" s="64"/>
      <c r="DP5" s="64"/>
      <c r="DQ5" s="64"/>
      <c r="DR5" s="64"/>
      <c r="DV5" s="895"/>
      <c r="DW5" s="895"/>
      <c r="DX5" s="895"/>
      <c r="DY5" s="895"/>
      <c r="DZ5" s="895"/>
      <c r="EA5" s="895"/>
      <c r="EB5" s="895"/>
      <c r="EC5" s="895"/>
      <c r="ED5" s="895"/>
      <c r="EE5" s="895"/>
      <c r="EF5" s="895"/>
      <c r="EG5" s="895"/>
      <c r="EH5" s="895"/>
      <c r="EI5" s="895"/>
      <c r="EJ5" s="895"/>
      <c r="EK5" s="895"/>
      <c r="EL5" s="895"/>
      <c r="EM5" s="895"/>
      <c r="EN5" s="895"/>
      <c r="EO5" s="895"/>
      <c r="EP5" s="895"/>
      <c r="EQ5" s="895"/>
      <c r="ER5" s="895"/>
      <c r="ES5" s="895"/>
      <c r="ET5" s="895"/>
      <c r="EU5" s="895"/>
      <c r="EV5" s="895"/>
      <c r="EW5" s="895"/>
      <c r="EX5" s="895"/>
      <c r="EY5" s="895"/>
      <c r="EZ5" s="895"/>
      <c r="FA5" s="895"/>
      <c r="FB5" s="895"/>
      <c r="FC5" s="895"/>
      <c r="FD5" s="895"/>
      <c r="FE5" s="895"/>
      <c r="FF5" s="895"/>
      <c r="FG5" s="895"/>
      <c r="FH5" s="895"/>
      <c r="FI5" s="895"/>
      <c r="FJ5" s="895"/>
      <c r="FK5" s="895"/>
      <c r="FL5" s="895"/>
    </row>
    <row r="6" spans="1:168" ht="4" customHeight="1">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967" t="s">
        <v>366</v>
      </c>
      <c r="AF6" s="899"/>
      <c r="AG6" s="899"/>
      <c r="AH6" s="899"/>
      <c r="AI6" s="899"/>
      <c r="AJ6" s="899"/>
      <c r="AK6" s="899"/>
      <c r="AL6" s="899"/>
      <c r="AM6" s="899"/>
      <c r="AN6" s="899"/>
      <c r="AO6" s="899"/>
      <c r="AP6" s="899"/>
      <c r="AQ6" s="899"/>
      <c r="AR6" s="899"/>
      <c r="AS6" s="899"/>
      <c r="AT6" s="899"/>
      <c r="AU6" s="899"/>
      <c r="AV6" s="899"/>
      <c r="AW6" s="899"/>
      <c r="AX6" s="899"/>
      <c r="AY6" s="899"/>
      <c r="AZ6" s="910"/>
      <c r="BA6" s="966" t="s">
        <v>367</v>
      </c>
      <c r="BB6" s="899"/>
      <c r="BC6" s="899"/>
      <c r="BD6" s="899"/>
      <c r="BE6" s="899"/>
      <c r="BF6" s="899"/>
      <c r="BG6" s="899"/>
      <c r="BH6" s="899"/>
      <c r="BI6" s="899"/>
      <c r="BJ6" s="899"/>
      <c r="BK6" s="899"/>
      <c r="BL6" s="899"/>
      <c r="BM6" s="899"/>
      <c r="BN6" s="899"/>
      <c r="BO6" s="899"/>
      <c r="BP6" s="899"/>
      <c r="BQ6" s="899"/>
      <c r="BR6" s="899"/>
      <c r="BS6" s="899"/>
      <c r="BT6" s="899"/>
      <c r="BU6" s="899"/>
      <c r="BV6" s="910"/>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row>
    <row r="7" spans="1:168" ht="6"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1007"/>
      <c r="AF7" s="895"/>
      <c r="AG7" s="895"/>
      <c r="AH7" s="895"/>
      <c r="AI7" s="895"/>
      <c r="AJ7" s="895"/>
      <c r="AK7" s="895"/>
      <c r="AL7" s="895"/>
      <c r="AM7" s="895"/>
      <c r="AN7" s="895"/>
      <c r="AO7" s="895"/>
      <c r="AP7" s="895"/>
      <c r="AQ7" s="895"/>
      <c r="AR7" s="895"/>
      <c r="AS7" s="895"/>
      <c r="AT7" s="895"/>
      <c r="AU7" s="895"/>
      <c r="AV7" s="895"/>
      <c r="AW7" s="895"/>
      <c r="AX7" s="895"/>
      <c r="AY7" s="895"/>
      <c r="AZ7" s="1008"/>
      <c r="BA7" s="911"/>
      <c r="BB7" s="844"/>
      <c r="BC7" s="844"/>
      <c r="BD7" s="844"/>
      <c r="BE7" s="844"/>
      <c r="BF7" s="844"/>
      <c r="BG7" s="844"/>
      <c r="BH7" s="844"/>
      <c r="BI7" s="844"/>
      <c r="BJ7" s="844"/>
      <c r="BK7" s="844"/>
      <c r="BL7" s="844"/>
      <c r="BM7" s="844"/>
      <c r="BN7" s="844"/>
      <c r="BO7" s="844"/>
      <c r="BP7" s="844"/>
      <c r="BQ7" s="844"/>
      <c r="BR7" s="844"/>
      <c r="BS7" s="844"/>
      <c r="BT7" s="844"/>
      <c r="BU7" s="844"/>
      <c r="BV7" s="912"/>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row>
    <row r="8" spans="1:168" ht="1"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17"/>
      <c r="AF8" s="18"/>
      <c r="AG8" s="18"/>
      <c r="AH8" s="18"/>
      <c r="AI8" s="18"/>
      <c r="AJ8" s="18"/>
      <c r="AK8" s="18"/>
      <c r="AL8" s="18"/>
      <c r="AM8" s="18"/>
      <c r="AN8" s="18"/>
      <c r="AO8" s="18"/>
      <c r="AP8" s="18"/>
      <c r="AQ8" s="18"/>
      <c r="AR8" s="18"/>
      <c r="AS8" s="18"/>
      <c r="AT8" s="18"/>
      <c r="AU8" s="18"/>
      <c r="AV8" s="18"/>
      <c r="AW8" s="18"/>
      <c r="AX8" s="18"/>
      <c r="AY8" s="18"/>
      <c r="AZ8" s="19"/>
      <c r="BA8" s="17"/>
      <c r="BB8" s="18"/>
      <c r="BC8" s="18"/>
      <c r="BD8" s="18"/>
      <c r="BE8" s="18"/>
      <c r="BF8" s="18"/>
      <c r="BG8" s="18"/>
      <c r="BH8" s="18"/>
      <c r="BI8" s="18"/>
      <c r="BJ8" s="18"/>
      <c r="BK8" s="18"/>
      <c r="BL8" s="18"/>
      <c r="BM8" s="18"/>
      <c r="BN8" s="18"/>
      <c r="BO8" s="18"/>
      <c r="BP8" s="18"/>
      <c r="BQ8" s="18"/>
      <c r="BR8" s="18"/>
      <c r="BS8" s="18"/>
      <c r="BT8" s="18"/>
      <c r="BU8" s="18"/>
      <c r="BV8" s="19"/>
      <c r="BW8" s="956"/>
      <c r="BX8" s="895"/>
      <c r="BY8" s="895"/>
      <c r="BZ8" s="895"/>
      <c r="CA8" s="895"/>
      <c r="CB8" s="895"/>
      <c r="CC8" s="895"/>
      <c r="CD8" s="895"/>
      <c r="CE8" s="895"/>
      <c r="CF8" s="895"/>
      <c r="CG8" s="895"/>
      <c r="CH8" s="895"/>
      <c r="CI8" s="895"/>
      <c r="CJ8" s="895"/>
      <c r="CK8" s="895"/>
      <c r="CL8" s="895"/>
      <c r="CM8" s="895"/>
      <c r="CN8" s="895"/>
      <c r="CO8" s="895"/>
      <c r="CP8" s="895"/>
      <c r="CQ8" s="895"/>
      <c r="CR8" s="895"/>
      <c r="CS8" s="895"/>
      <c r="CT8" s="895"/>
      <c r="CU8" s="895"/>
      <c r="CV8" s="895"/>
      <c r="CW8" s="895"/>
      <c r="CX8" s="895"/>
      <c r="CY8" s="895"/>
      <c r="CZ8" s="895"/>
      <c r="DA8" s="895"/>
      <c r="DB8" s="895"/>
      <c r="DC8" s="895"/>
      <c r="DD8" s="895"/>
      <c r="DE8" s="895"/>
      <c r="DF8" s="895"/>
      <c r="DG8" s="895"/>
      <c r="DH8" s="895"/>
      <c r="DI8" s="895"/>
      <c r="DJ8" s="895"/>
      <c r="DK8" s="895"/>
      <c r="DL8" s="895"/>
      <c r="DM8" s="895"/>
      <c r="DN8" s="895"/>
      <c r="DO8" s="895"/>
      <c r="DP8" s="895"/>
      <c r="DQ8" s="895"/>
      <c r="DR8" s="895"/>
      <c r="DS8" s="895"/>
      <c r="DT8" s="895"/>
      <c r="DU8" s="895"/>
      <c r="DV8" s="895"/>
      <c r="DW8" s="66"/>
      <c r="DX8" s="66"/>
      <c r="DY8" s="1009" t="s">
        <v>368</v>
      </c>
      <c r="DZ8" s="873"/>
      <c r="EA8" s="873"/>
      <c r="EB8" s="873"/>
      <c r="EC8" s="873"/>
      <c r="ED8" s="873"/>
      <c r="EE8" s="873"/>
      <c r="EF8" s="873"/>
      <c r="EG8" s="873"/>
      <c r="EH8" s="873"/>
      <c r="EI8" s="873"/>
      <c r="EJ8" s="873"/>
      <c r="EK8" s="873"/>
      <c r="EL8" s="873"/>
      <c r="EM8" s="873"/>
      <c r="EN8" s="873"/>
      <c r="EO8" s="873"/>
      <c r="EP8" s="873"/>
      <c r="EQ8" s="873"/>
      <c r="ER8" s="873"/>
      <c r="ES8" s="873"/>
      <c r="ET8" s="873"/>
      <c r="EU8" s="873"/>
      <c r="EV8" s="873"/>
      <c r="EW8" s="873"/>
      <c r="EX8" s="873"/>
      <c r="EY8" s="874"/>
      <c r="EZ8" s="1003" t="s">
        <v>369</v>
      </c>
      <c r="FA8" s="873"/>
      <c r="FB8" s="873"/>
      <c r="FC8" s="873"/>
      <c r="FD8" s="873"/>
      <c r="FE8" s="873"/>
      <c r="FF8" s="873"/>
      <c r="FG8" s="873"/>
      <c r="FH8" s="873"/>
      <c r="FI8" s="873"/>
      <c r="FJ8" s="873"/>
      <c r="FK8" s="873"/>
      <c r="FL8" s="874"/>
    </row>
    <row r="9" spans="1:168" ht="5.5" customHeight="1">
      <c r="A9" s="971" t="s">
        <v>370</v>
      </c>
      <c r="B9" s="899"/>
      <c r="C9" s="899"/>
      <c r="D9" s="899"/>
      <c r="E9" s="899"/>
      <c r="F9" s="899"/>
      <c r="G9" s="899"/>
      <c r="H9" s="899"/>
      <c r="I9" s="899"/>
      <c r="J9" s="899"/>
      <c r="K9" s="899"/>
      <c r="L9" s="899"/>
      <c r="M9" s="899"/>
      <c r="N9" s="899"/>
      <c r="O9" s="899"/>
      <c r="P9" s="899"/>
      <c r="Q9" s="899"/>
      <c r="R9" s="899"/>
      <c r="S9" s="900"/>
      <c r="T9" s="951" t="s">
        <v>369</v>
      </c>
      <c r="U9" s="899"/>
      <c r="V9" s="899"/>
      <c r="W9" s="899"/>
      <c r="X9" s="899"/>
      <c r="Y9" s="899"/>
      <c r="Z9" s="899"/>
      <c r="AA9" s="899"/>
      <c r="AB9" s="899"/>
      <c r="AC9" s="899"/>
      <c r="AD9" s="900"/>
      <c r="AE9" s="1010" t="s">
        <v>371</v>
      </c>
      <c r="AF9" s="899"/>
      <c r="AG9" s="899"/>
      <c r="AH9" s="899"/>
      <c r="AI9" s="899"/>
      <c r="AJ9" s="899"/>
      <c r="AK9" s="899"/>
      <c r="AL9" s="899"/>
      <c r="AM9" s="899"/>
      <c r="AN9" s="899"/>
      <c r="AO9" s="900"/>
      <c r="AP9" s="951" t="s">
        <v>372</v>
      </c>
      <c r="AQ9" s="899"/>
      <c r="AR9" s="899"/>
      <c r="AS9" s="899"/>
      <c r="AT9" s="899"/>
      <c r="AU9" s="899"/>
      <c r="AV9" s="899"/>
      <c r="AW9" s="899"/>
      <c r="AX9" s="899"/>
      <c r="AY9" s="899"/>
      <c r="AZ9" s="900"/>
      <c r="BA9" s="1010" t="s">
        <v>373</v>
      </c>
      <c r="BB9" s="899"/>
      <c r="BC9" s="899"/>
      <c r="BD9" s="899"/>
      <c r="BE9" s="899"/>
      <c r="BF9" s="899"/>
      <c r="BG9" s="899"/>
      <c r="BH9" s="899"/>
      <c r="BI9" s="899"/>
      <c r="BJ9" s="899"/>
      <c r="BK9" s="900"/>
      <c r="BL9" s="951" t="s">
        <v>374</v>
      </c>
      <c r="BM9" s="899"/>
      <c r="BN9" s="899"/>
      <c r="BO9" s="899"/>
      <c r="BP9" s="899"/>
      <c r="BQ9" s="899"/>
      <c r="BR9" s="899"/>
      <c r="BS9" s="899"/>
      <c r="BT9" s="899"/>
      <c r="BU9" s="899"/>
      <c r="BV9" s="900"/>
      <c r="BW9" s="950" t="s">
        <v>375</v>
      </c>
      <c r="BX9" s="899"/>
      <c r="BY9" s="899"/>
      <c r="BZ9" s="899"/>
      <c r="CA9" s="899"/>
      <c r="CB9" s="899"/>
      <c r="CC9" s="899"/>
      <c r="CD9" s="899"/>
      <c r="CE9" s="899"/>
      <c r="CF9" s="899"/>
      <c r="CG9" s="899"/>
      <c r="CH9" s="899"/>
      <c r="CI9" s="899"/>
      <c r="CJ9" s="899"/>
      <c r="CK9" s="899"/>
      <c r="CL9" s="899"/>
      <c r="CM9" s="899"/>
      <c r="CN9" s="899"/>
      <c r="CO9" s="899"/>
      <c r="CP9" s="899"/>
      <c r="CQ9" s="899"/>
      <c r="CR9" s="899"/>
      <c r="CS9" s="899"/>
      <c r="CT9" s="899"/>
      <c r="CU9" s="899"/>
      <c r="CV9" s="899"/>
      <c r="CW9" s="899"/>
      <c r="CX9" s="899"/>
      <c r="CY9" s="899"/>
      <c r="CZ9" s="899"/>
      <c r="DA9" s="899"/>
      <c r="DB9" s="899"/>
      <c r="DC9" s="899"/>
      <c r="DD9" s="899"/>
      <c r="DE9" s="899"/>
      <c r="DF9" s="899"/>
      <c r="DG9" s="899"/>
      <c r="DH9" s="899"/>
      <c r="DI9" s="899"/>
      <c r="DJ9" s="899"/>
      <c r="DK9" s="899"/>
      <c r="DL9" s="899"/>
      <c r="DM9" s="899"/>
      <c r="DN9" s="899"/>
      <c r="DO9" s="899"/>
      <c r="DP9" s="899"/>
      <c r="DQ9" s="899"/>
      <c r="DR9" s="899"/>
      <c r="DS9" s="899"/>
      <c r="DT9" s="899"/>
      <c r="DU9" s="899"/>
      <c r="DV9" s="910"/>
      <c r="DY9" s="1004"/>
      <c r="DZ9" s="895"/>
      <c r="EA9" s="895"/>
      <c r="EB9" s="895"/>
      <c r="EC9" s="895"/>
      <c r="ED9" s="895"/>
      <c r="EE9" s="895"/>
      <c r="EF9" s="895"/>
      <c r="EG9" s="895"/>
      <c r="EH9" s="895"/>
      <c r="EI9" s="895"/>
      <c r="EJ9" s="895"/>
      <c r="EK9" s="895"/>
      <c r="EL9" s="895"/>
      <c r="EM9" s="895"/>
      <c r="EN9" s="895"/>
      <c r="EO9" s="895"/>
      <c r="EP9" s="895"/>
      <c r="EQ9" s="895"/>
      <c r="ER9" s="895"/>
      <c r="ES9" s="895"/>
      <c r="ET9" s="895"/>
      <c r="EU9" s="895"/>
      <c r="EV9" s="895"/>
      <c r="EW9" s="895"/>
      <c r="EX9" s="895"/>
      <c r="EY9" s="893"/>
      <c r="EZ9" s="1004"/>
      <c r="FA9" s="895"/>
      <c r="FB9" s="895"/>
      <c r="FC9" s="895"/>
      <c r="FD9" s="895"/>
      <c r="FE9" s="895"/>
      <c r="FF9" s="895"/>
      <c r="FG9" s="895"/>
      <c r="FH9" s="895"/>
      <c r="FI9" s="895"/>
      <c r="FJ9" s="895"/>
      <c r="FK9" s="895"/>
      <c r="FL9" s="893"/>
    </row>
    <row r="10" spans="1:168" ht="5.5" customHeight="1">
      <c r="A10" s="897"/>
      <c r="B10" s="876"/>
      <c r="C10" s="876"/>
      <c r="D10" s="876"/>
      <c r="E10" s="876"/>
      <c r="F10" s="876"/>
      <c r="G10" s="876"/>
      <c r="H10" s="876"/>
      <c r="I10" s="876"/>
      <c r="J10" s="876"/>
      <c r="K10" s="876"/>
      <c r="L10" s="876"/>
      <c r="M10" s="876"/>
      <c r="N10" s="876"/>
      <c r="O10" s="876"/>
      <c r="P10" s="876"/>
      <c r="Q10" s="876"/>
      <c r="R10" s="876"/>
      <c r="S10" s="877"/>
      <c r="T10" s="875"/>
      <c r="U10" s="876"/>
      <c r="V10" s="876"/>
      <c r="W10" s="876"/>
      <c r="X10" s="876"/>
      <c r="Y10" s="876"/>
      <c r="Z10" s="876"/>
      <c r="AA10" s="876"/>
      <c r="AB10" s="876"/>
      <c r="AC10" s="876"/>
      <c r="AD10" s="877"/>
      <c r="AE10" s="911"/>
      <c r="AF10" s="844"/>
      <c r="AG10" s="844"/>
      <c r="AH10" s="844"/>
      <c r="AI10" s="844"/>
      <c r="AJ10" s="844"/>
      <c r="AK10" s="844"/>
      <c r="AL10" s="844"/>
      <c r="AM10" s="844"/>
      <c r="AN10" s="844"/>
      <c r="AO10" s="902"/>
      <c r="AP10" s="875"/>
      <c r="AQ10" s="876"/>
      <c r="AR10" s="876"/>
      <c r="AS10" s="876"/>
      <c r="AT10" s="876"/>
      <c r="AU10" s="876"/>
      <c r="AV10" s="876"/>
      <c r="AW10" s="876"/>
      <c r="AX10" s="876"/>
      <c r="AY10" s="876"/>
      <c r="AZ10" s="877"/>
      <c r="BA10" s="911"/>
      <c r="BB10" s="844"/>
      <c r="BC10" s="844"/>
      <c r="BD10" s="844"/>
      <c r="BE10" s="844"/>
      <c r="BF10" s="844"/>
      <c r="BG10" s="844"/>
      <c r="BH10" s="844"/>
      <c r="BI10" s="844"/>
      <c r="BJ10" s="844"/>
      <c r="BK10" s="902"/>
      <c r="BL10" s="875"/>
      <c r="BM10" s="876"/>
      <c r="BN10" s="876"/>
      <c r="BO10" s="876"/>
      <c r="BP10" s="876"/>
      <c r="BQ10" s="876"/>
      <c r="BR10" s="876"/>
      <c r="BS10" s="876"/>
      <c r="BT10" s="876"/>
      <c r="BU10" s="876"/>
      <c r="BV10" s="877"/>
      <c r="BW10" s="911"/>
      <c r="BX10" s="844"/>
      <c r="BY10" s="844"/>
      <c r="BZ10" s="844"/>
      <c r="CA10" s="844"/>
      <c r="CB10" s="844"/>
      <c r="CC10" s="844"/>
      <c r="CD10" s="844"/>
      <c r="CE10" s="844"/>
      <c r="CF10" s="844"/>
      <c r="CG10" s="844"/>
      <c r="CH10" s="844"/>
      <c r="CI10" s="844"/>
      <c r="CJ10" s="844"/>
      <c r="CK10" s="844"/>
      <c r="CL10" s="844"/>
      <c r="CM10" s="844"/>
      <c r="CN10" s="844"/>
      <c r="CO10" s="844"/>
      <c r="CP10" s="844"/>
      <c r="CQ10" s="844"/>
      <c r="CR10" s="844"/>
      <c r="CS10" s="844"/>
      <c r="CT10" s="844"/>
      <c r="CU10" s="844"/>
      <c r="CV10" s="844"/>
      <c r="CW10" s="844"/>
      <c r="CX10" s="844"/>
      <c r="CY10" s="844"/>
      <c r="CZ10" s="844"/>
      <c r="DA10" s="844"/>
      <c r="DB10" s="844"/>
      <c r="DC10" s="844"/>
      <c r="DD10" s="844"/>
      <c r="DE10" s="844"/>
      <c r="DF10" s="844"/>
      <c r="DG10" s="844"/>
      <c r="DH10" s="844"/>
      <c r="DI10" s="844"/>
      <c r="DJ10" s="844"/>
      <c r="DK10" s="844"/>
      <c r="DL10" s="844"/>
      <c r="DM10" s="844"/>
      <c r="DN10" s="844"/>
      <c r="DO10" s="844"/>
      <c r="DP10" s="844"/>
      <c r="DQ10" s="844"/>
      <c r="DR10" s="844"/>
      <c r="DS10" s="844"/>
      <c r="DT10" s="844"/>
      <c r="DU10" s="844"/>
      <c r="DV10" s="912"/>
      <c r="DY10" s="875"/>
      <c r="DZ10" s="876"/>
      <c r="EA10" s="876"/>
      <c r="EB10" s="876"/>
      <c r="EC10" s="876"/>
      <c r="ED10" s="876"/>
      <c r="EE10" s="876"/>
      <c r="EF10" s="876"/>
      <c r="EG10" s="876"/>
      <c r="EH10" s="876"/>
      <c r="EI10" s="876"/>
      <c r="EJ10" s="876"/>
      <c r="EK10" s="876"/>
      <c r="EL10" s="876"/>
      <c r="EM10" s="876"/>
      <c r="EN10" s="876"/>
      <c r="EO10" s="876"/>
      <c r="EP10" s="876"/>
      <c r="EQ10" s="876"/>
      <c r="ER10" s="876"/>
      <c r="ES10" s="876"/>
      <c r="ET10" s="876"/>
      <c r="EU10" s="876"/>
      <c r="EV10" s="876"/>
      <c r="EW10" s="876"/>
      <c r="EX10" s="876"/>
      <c r="EY10" s="877"/>
      <c r="EZ10" s="875"/>
      <c r="FA10" s="876"/>
      <c r="FB10" s="876"/>
      <c r="FC10" s="876"/>
      <c r="FD10" s="876"/>
      <c r="FE10" s="876"/>
      <c r="FF10" s="876"/>
      <c r="FG10" s="876"/>
      <c r="FH10" s="876"/>
      <c r="FI10" s="876"/>
      <c r="FJ10" s="876"/>
      <c r="FK10" s="876"/>
      <c r="FL10" s="877"/>
    </row>
    <row r="11" spans="1:168" ht="8.25" customHeight="1">
      <c r="A11" s="20"/>
      <c r="B11" s="940" t="s">
        <v>376</v>
      </c>
      <c r="C11" s="899"/>
      <c r="D11" s="899"/>
      <c r="E11" s="899"/>
      <c r="F11" s="899"/>
      <c r="G11" s="899"/>
      <c r="H11" s="899"/>
      <c r="I11" s="899"/>
      <c r="J11" s="899"/>
      <c r="K11" s="899"/>
      <c r="L11" s="899"/>
      <c r="M11" s="899"/>
      <c r="N11" s="899"/>
      <c r="O11" s="899"/>
      <c r="P11" s="899"/>
      <c r="Q11" s="899"/>
      <c r="R11" s="899"/>
      <c r="S11" s="900"/>
      <c r="T11" s="904">
        <v>1838</v>
      </c>
      <c r="U11" s="899"/>
      <c r="V11" s="899"/>
      <c r="W11" s="899"/>
      <c r="X11" s="899"/>
      <c r="Y11" s="899"/>
      <c r="Z11" s="899"/>
      <c r="AA11" s="899"/>
      <c r="AB11" s="899"/>
      <c r="AC11" s="899"/>
      <c r="AD11" s="900"/>
      <c r="AE11" s="905"/>
      <c r="AF11" s="899"/>
      <c r="AG11" s="899"/>
      <c r="AH11" s="899"/>
      <c r="AI11" s="899"/>
      <c r="AJ11" s="899"/>
      <c r="AK11" s="899"/>
      <c r="AL11" s="899"/>
      <c r="AM11" s="899"/>
      <c r="AN11" s="899"/>
      <c r="AO11" s="900"/>
      <c r="AP11" s="904">
        <f>+T11+AE11</f>
        <v>1838</v>
      </c>
      <c r="AQ11" s="899"/>
      <c r="AR11" s="899"/>
      <c r="AS11" s="899"/>
      <c r="AT11" s="899"/>
      <c r="AU11" s="899"/>
      <c r="AV11" s="899"/>
      <c r="AW11" s="899"/>
      <c r="AX11" s="899"/>
      <c r="AY11" s="899"/>
      <c r="AZ11" s="900"/>
      <c r="BA11" s="905"/>
      <c r="BB11" s="899"/>
      <c r="BC11" s="899"/>
      <c r="BD11" s="899"/>
      <c r="BE11" s="899"/>
      <c r="BF11" s="899"/>
      <c r="BG11" s="899"/>
      <c r="BH11" s="899"/>
      <c r="BI11" s="899"/>
      <c r="BJ11" s="899"/>
      <c r="BK11" s="900"/>
      <c r="BL11" s="904">
        <f>+T11+BA11</f>
        <v>1838</v>
      </c>
      <c r="BM11" s="899"/>
      <c r="BN11" s="899"/>
      <c r="BO11" s="899"/>
      <c r="BP11" s="899"/>
      <c r="BQ11" s="899"/>
      <c r="BR11" s="899"/>
      <c r="BS11" s="899"/>
      <c r="BT11" s="899"/>
      <c r="BU11" s="899"/>
      <c r="BV11" s="900"/>
      <c r="BW11" s="1005" t="s">
        <v>446</v>
      </c>
      <c r="BX11" s="899"/>
      <c r="BY11" s="899"/>
      <c r="BZ11" s="899"/>
      <c r="CA11" s="899"/>
      <c r="CB11" s="899"/>
      <c r="CC11" s="899"/>
      <c r="CD11" s="899"/>
      <c r="CE11" s="899"/>
      <c r="CF11" s="899"/>
      <c r="CG11" s="899"/>
      <c r="CH11" s="899"/>
      <c r="CI11" s="899"/>
      <c r="CJ11" s="899"/>
      <c r="CK11" s="899"/>
      <c r="CL11" s="899"/>
      <c r="CM11" s="899"/>
      <c r="CN11" s="899"/>
      <c r="CO11" s="899"/>
      <c r="CP11" s="899"/>
      <c r="CQ11" s="899"/>
      <c r="CR11" s="899"/>
      <c r="CS11" s="899"/>
      <c r="CT11" s="899"/>
      <c r="CU11" s="899"/>
      <c r="CV11" s="899"/>
      <c r="CW11" s="899"/>
      <c r="CX11" s="899"/>
      <c r="CY11" s="899"/>
      <c r="CZ11" s="899"/>
      <c r="DA11" s="899"/>
      <c r="DB11" s="899"/>
      <c r="DC11" s="899"/>
      <c r="DD11" s="899"/>
      <c r="DE11" s="899"/>
      <c r="DF11" s="899"/>
      <c r="DG11" s="899"/>
      <c r="DH11" s="899"/>
      <c r="DI11" s="899"/>
      <c r="DJ11" s="899"/>
      <c r="DK11" s="899"/>
      <c r="DL11" s="899"/>
      <c r="DM11" s="899"/>
      <c r="DN11" s="899"/>
      <c r="DO11" s="899"/>
      <c r="DP11" s="899"/>
      <c r="DQ11" s="899"/>
      <c r="DR11" s="899"/>
      <c r="DS11" s="899"/>
      <c r="DT11" s="899"/>
      <c r="DU11" s="899"/>
      <c r="DV11" s="910"/>
      <c r="DW11" s="211"/>
      <c r="DY11" s="21"/>
      <c r="DZ11" s="923" t="s">
        <v>377</v>
      </c>
      <c r="EA11" s="873"/>
      <c r="EB11" s="873"/>
      <c r="EC11" s="873"/>
      <c r="ED11" s="873"/>
      <c r="EE11" s="873"/>
      <c r="EF11" s="873"/>
      <c r="EG11" s="873"/>
      <c r="EH11" s="873"/>
      <c r="EI11" s="873"/>
      <c r="EJ11" s="873"/>
      <c r="EK11" s="873"/>
      <c r="EL11" s="873"/>
      <c r="EM11" s="873"/>
      <c r="EN11" s="873"/>
      <c r="EO11" s="873"/>
      <c r="EP11" s="873"/>
      <c r="EQ11" s="873"/>
      <c r="ER11" s="873"/>
      <c r="ES11" s="873"/>
      <c r="ET11" s="873"/>
      <c r="EU11" s="873"/>
      <c r="EV11" s="873"/>
      <c r="EW11" s="873"/>
      <c r="EX11" s="873"/>
      <c r="EY11" s="874"/>
      <c r="EZ11" s="939">
        <f>+'No of yrs to repay debt (S)'!BE22</f>
        <v>130520</v>
      </c>
      <c r="FA11" s="873"/>
      <c r="FB11" s="873"/>
      <c r="FC11" s="873"/>
      <c r="FD11" s="873"/>
      <c r="FE11" s="873"/>
      <c r="FF11" s="873"/>
      <c r="FG11" s="873"/>
      <c r="FH11" s="873"/>
      <c r="FI11" s="873"/>
      <c r="FJ11" s="873"/>
      <c r="FK11" s="873"/>
      <c r="FL11" s="874"/>
    </row>
    <row r="12" spans="1:168" ht="8.25" customHeight="1">
      <c r="A12" s="22"/>
      <c r="B12" s="875"/>
      <c r="C12" s="876"/>
      <c r="D12" s="876"/>
      <c r="E12" s="876"/>
      <c r="F12" s="876"/>
      <c r="G12" s="876"/>
      <c r="H12" s="876"/>
      <c r="I12" s="876"/>
      <c r="J12" s="876"/>
      <c r="K12" s="876"/>
      <c r="L12" s="876"/>
      <c r="M12" s="876"/>
      <c r="N12" s="876"/>
      <c r="O12" s="876"/>
      <c r="P12" s="876"/>
      <c r="Q12" s="876"/>
      <c r="R12" s="876"/>
      <c r="S12" s="877"/>
      <c r="T12" s="875"/>
      <c r="U12" s="876"/>
      <c r="V12" s="876"/>
      <c r="W12" s="876"/>
      <c r="X12" s="876"/>
      <c r="Y12" s="876"/>
      <c r="Z12" s="876"/>
      <c r="AA12" s="876"/>
      <c r="AB12" s="876"/>
      <c r="AC12" s="876"/>
      <c r="AD12" s="877"/>
      <c r="AE12" s="897"/>
      <c r="AF12" s="876"/>
      <c r="AG12" s="876"/>
      <c r="AH12" s="876"/>
      <c r="AI12" s="876"/>
      <c r="AJ12" s="876"/>
      <c r="AK12" s="876"/>
      <c r="AL12" s="876"/>
      <c r="AM12" s="876"/>
      <c r="AN12" s="876"/>
      <c r="AO12" s="877"/>
      <c r="AP12" s="875"/>
      <c r="AQ12" s="876"/>
      <c r="AR12" s="876"/>
      <c r="AS12" s="876"/>
      <c r="AT12" s="876"/>
      <c r="AU12" s="876"/>
      <c r="AV12" s="876"/>
      <c r="AW12" s="876"/>
      <c r="AX12" s="876"/>
      <c r="AY12" s="876"/>
      <c r="AZ12" s="877"/>
      <c r="BA12" s="897"/>
      <c r="BB12" s="876"/>
      <c r="BC12" s="876"/>
      <c r="BD12" s="876"/>
      <c r="BE12" s="876"/>
      <c r="BF12" s="876"/>
      <c r="BG12" s="876"/>
      <c r="BH12" s="876"/>
      <c r="BI12" s="876"/>
      <c r="BJ12" s="876"/>
      <c r="BK12" s="877"/>
      <c r="BL12" s="875"/>
      <c r="BM12" s="876"/>
      <c r="BN12" s="876"/>
      <c r="BO12" s="876"/>
      <c r="BP12" s="876"/>
      <c r="BQ12" s="876"/>
      <c r="BR12" s="876"/>
      <c r="BS12" s="876"/>
      <c r="BT12" s="876"/>
      <c r="BU12" s="876"/>
      <c r="BV12" s="877"/>
      <c r="BW12" s="897"/>
      <c r="BX12" s="876"/>
      <c r="BY12" s="876"/>
      <c r="BZ12" s="876"/>
      <c r="CA12" s="876"/>
      <c r="CB12" s="876"/>
      <c r="CC12" s="876"/>
      <c r="CD12" s="876"/>
      <c r="CE12" s="876"/>
      <c r="CF12" s="876"/>
      <c r="CG12" s="876"/>
      <c r="CH12" s="876"/>
      <c r="CI12" s="876"/>
      <c r="CJ12" s="876"/>
      <c r="CK12" s="876"/>
      <c r="CL12" s="876"/>
      <c r="CM12" s="876"/>
      <c r="CN12" s="876"/>
      <c r="CO12" s="876"/>
      <c r="CP12" s="876"/>
      <c r="CQ12" s="876"/>
      <c r="CR12" s="876"/>
      <c r="CS12" s="876"/>
      <c r="CT12" s="876"/>
      <c r="CU12" s="876"/>
      <c r="CV12" s="876"/>
      <c r="CW12" s="876"/>
      <c r="CX12" s="876"/>
      <c r="CY12" s="876"/>
      <c r="CZ12" s="876"/>
      <c r="DA12" s="876"/>
      <c r="DB12" s="876"/>
      <c r="DC12" s="876"/>
      <c r="DD12" s="876"/>
      <c r="DE12" s="876"/>
      <c r="DF12" s="876"/>
      <c r="DG12" s="876"/>
      <c r="DH12" s="876"/>
      <c r="DI12" s="876"/>
      <c r="DJ12" s="876"/>
      <c r="DK12" s="876"/>
      <c r="DL12" s="876"/>
      <c r="DM12" s="876"/>
      <c r="DN12" s="876"/>
      <c r="DO12" s="876"/>
      <c r="DP12" s="876"/>
      <c r="DQ12" s="876"/>
      <c r="DR12" s="876"/>
      <c r="DS12" s="876"/>
      <c r="DT12" s="876"/>
      <c r="DU12" s="876"/>
      <c r="DV12" s="988"/>
      <c r="DW12" s="211"/>
      <c r="DY12" s="23"/>
      <c r="DZ12" s="875"/>
      <c r="EA12" s="876"/>
      <c r="EB12" s="876"/>
      <c r="EC12" s="876"/>
      <c r="ED12" s="876"/>
      <c r="EE12" s="876"/>
      <c r="EF12" s="876"/>
      <c r="EG12" s="876"/>
      <c r="EH12" s="876"/>
      <c r="EI12" s="876"/>
      <c r="EJ12" s="876"/>
      <c r="EK12" s="876"/>
      <c r="EL12" s="876"/>
      <c r="EM12" s="876"/>
      <c r="EN12" s="876"/>
      <c r="EO12" s="876"/>
      <c r="EP12" s="876"/>
      <c r="EQ12" s="876"/>
      <c r="ER12" s="876"/>
      <c r="ES12" s="876"/>
      <c r="ET12" s="876"/>
      <c r="EU12" s="876"/>
      <c r="EV12" s="876"/>
      <c r="EW12" s="876"/>
      <c r="EX12" s="876"/>
      <c r="EY12" s="877"/>
      <c r="EZ12" s="875"/>
      <c r="FA12" s="876"/>
      <c r="FB12" s="876"/>
      <c r="FC12" s="876"/>
      <c r="FD12" s="876"/>
      <c r="FE12" s="876"/>
      <c r="FF12" s="876"/>
      <c r="FG12" s="876"/>
      <c r="FH12" s="876"/>
      <c r="FI12" s="876"/>
      <c r="FJ12" s="876"/>
      <c r="FK12" s="876"/>
      <c r="FL12" s="877"/>
    </row>
    <row r="13" spans="1:168" ht="21" customHeight="1">
      <c r="A13" s="22"/>
      <c r="B13" s="923" t="s">
        <v>378</v>
      </c>
      <c r="C13" s="873"/>
      <c r="D13" s="873"/>
      <c r="E13" s="873"/>
      <c r="F13" s="873"/>
      <c r="G13" s="873"/>
      <c r="H13" s="873"/>
      <c r="I13" s="873"/>
      <c r="J13" s="873"/>
      <c r="K13" s="873"/>
      <c r="L13" s="873"/>
      <c r="M13" s="873"/>
      <c r="N13" s="873"/>
      <c r="O13" s="873"/>
      <c r="P13" s="873"/>
      <c r="Q13" s="873"/>
      <c r="R13" s="873"/>
      <c r="S13" s="874"/>
      <c r="T13" s="872">
        <v>12551</v>
      </c>
      <c r="U13" s="873"/>
      <c r="V13" s="873"/>
      <c r="W13" s="873"/>
      <c r="X13" s="873"/>
      <c r="Y13" s="873"/>
      <c r="Z13" s="873"/>
      <c r="AA13" s="873"/>
      <c r="AB13" s="873"/>
      <c r="AC13" s="873"/>
      <c r="AD13" s="874"/>
      <c r="AE13" s="914" t="e">
        <f>-'Unrealised loss working'!G52</f>
        <v>#DIV/0!</v>
      </c>
      <c r="AF13" s="873"/>
      <c r="AG13" s="873"/>
      <c r="AH13" s="873"/>
      <c r="AI13" s="873"/>
      <c r="AJ13" s="873"/>
      <c r="AK13" s="873"/>
      <c r="AL13" s="873"/>
      <c r="AM13" s="873"/>
      <c r="AN13" s="873"/>
      <c r="AO13" s="874"/>
      <c r="AP13" s="872" t="e">
        <f>+T13+AE13</f>
        <v>#DIV/0!</v>
      </c>
      <c r="AQ13" s="873"/>
      <c r="AR13" s="873"/>
      <c r="AS13" s="873"/>
      <c r="AT13" s="873"/>
      <c r="AU13" s="873"/>
      <c r="AV13" s="873"/>
      <c r="AW13" s="873"/>
      <c r="AX13" s="873"/>
      <c r="AY13" s="873"/>
      <c r="AZ13" s="874"/>
      <c r="BA13" s="914" t="e">
        <f>+AE13</f>
        <v>#DIV/0!</v>
      </c>
      <c r="BB13" s="873"/>
      <c r="BC13" s="873"/>
      <c r="BD13" s="873"/>
      <c r="BE13" s="873"/>
      <c r="BF13" s="873"/>
      <c r="BG13" s="873"/>
      <c r="BH13" s="873"/>
      <c r="BI13" s="873"/>
      <c r="BJ13" s="873"/>
      <c r="BK13" s="874"/>
      <c r="BL13" s="872" t="e">
        <f>+T13+BA13</f>
        <v>#DIV/0!</v>
      </c>
      <c r="BM13" s="873"/>
      <c r="BN13" s="873"/>
      <c r="BO13" s="873"/>
      <c r="BP13" s="873"/>
      <c r="BQ13" s="873"/>
      <c r="BR13" s="873"/>
      <c r="BS13" s="873"/>
      <c r="BT13" s="873"/>
      <c r="BU13" s="873"/>
      <c r="BV13" s="874"/>
      <c r="BW13" s="1001" t="s">
        <v>447</v>
      </c>
      <c r="BX13" s="873"/>
      <c r="BY13" s="873"/>
      <c r="BZ13" s="873"/>
      <c r="CA13" s="873"/>
      <c r="CB13" s="873"/>
      <c r="CC13" s="873"/>
      <c r="CD13" s="873"/>
      <c r="CE13" s="873"/>
      <c r="CF13" s="873"/>
      <c r="CG13" s="873"/>
      <c r="CH13" s="873"/>
      <c r="CI13" s="873"/>
      <c r="CJ13" s="873"/>
      <c r="CK13" s="873"/>
      <c r="CL13" s="873"/>
      <c r="CM13" s="873"/>
      <c r="CN13" s="873"/>
      <c r="CO13" s="873"/>
      <c r="CP13" s="873"/>
      <c r="CQ13" s="873"/>
      <c r="CR13" s="873"/>
      <c r="CS13" s="873"/>
      <c r="CT13" s="873"/>
      <c r="CU13" s="873"/>
      <c r="CV13" s="873"/>
      <c r="CW13" s="873"/>
      <c r="CX13" s="873"/>
      <c r="CY13" s="873"/>
      <c r="CZ13" s="873"/>
      <c r="DA13" s="873"/>
      <c r="DB13" s="873"/>
      <c r="DC13" s="873"/>
      <c r="DD13" s="873"/>
      <c r="DE13" s="873"/>
      <c r="DF13" s="873"/>
      <c r="DG13" s="873"/>
      <c r="DH13" s="873"/>
      <c r="DI13" s="873"/>
      <c r="DJ13" s="873"/>
      <c r="DK13" s="873"/>
      <c r="DL13" s="873"/>
      <c r="DM13" s="873"/>
      <c r="DN13" s="873"/>
      <c r="DO13" s="873"/>
      <c r="DP13" s="873"/>
      <c r="DQ13" s="873"/>
      <c r="DR13" s="873"/>
      <c r="DS13" s="873"/>
      <c r="DT13" s="873"/>
      <c r="DU13" s="873"/>
      <c r="DV13" s="874"/>
      <c r="DW13" s="211"/>
      <c r="DY13" s="23"/>
      <c r="DZ13" s="923" t="s">
        <v>379</v>
      </c>
      <c r="EA13" s="873"/>
      <c r="EB13" s="873"/>
      <c r="EC13" s="873"/>
      <c r="ED13" s="873"/>
      <c r="EE13" s="873"/>
      <c r="EF13" s="873"/>
      <c r="EG13" s="873"/>
      <c r="EH13" s="873"/>
      <c r="EI13" s="873"/>
      <c r="EJ13" s="873"/>
      <c r="EK13" s="873"/>
      <c r="EL13" s="873"/>
      <c r="EM13" s="873"/>
      <c r="EN13" s="873"/>
      <c r="EO13" s="873"/>
      <c r="EP13" s="873"/>
      <c r="EQ13" s="873"/>
      <c r="ER13" s="873"/>
      <c r="ES13" s="873"/>
      <c r="ET13" s="873"/>
      <c r="EU13" s="873"/>
      <c r="EV13" s="873"/>
      <c r="EW13" s="873"/>
      <c r="EX13" s="873"/>
      <c r="EY13" s="874"/>
      <c r="EZ13" s="939">
        <f>+'No of yrs to repay debt (S)'!C16+'No of yrs to repay debt (S)'!R16</f>
        <v>151890</v>
      </c>
      <c r="FA13" s="873"/>
      <c r="FB13" s="873"/>
      <c r="FC13" s="873"/>
      <c r="FD13" s="873"/>
      <c r="FE13" s="873"/>
      <c r="FF13" s="873"/>
      <c r="FG13" s="873"/>
      <c r="FH13" s="873"/>
      <c r="FI13" s="873"/>
      <c r="FJ13" s="873"/>
      <c r="FK13" s="873"/>
      <c r="FL13" s="874"/>
    </row>
    <row r="14" spans="1:168" ht="21" customHeight="1">
      <c r="A14" s="22"/>
      <c r="B14" s="875"/>
      <c r="C14" s="876"/>
      <c r="D14" s="876"/>
      <c r="E14" s="876"/>
      <c r="F14" s="876"/>
      <c r="G14" s="876"/>
      <c r="H14" s="876"/>
      <c r="I14" s="876"/>
      <c r="J14" s="876"/>
      <c r="K14" s="876"/>
      <c r="L14" s="876"/>
      <c r="M14" s="876"/>
      <c r="N14" s="876"/>
      <c r="O14" s="876"/>
      <c r="P14" s="876"/>
      <c r="Q14" s="876"/>
      <c r="R14" s="876"/>
      <c r="S14" s="877"/>
      <c r="T14" s="875"/>
      <c r="U14" s="876"/>
      <c r="V14" s="876"/>
      <c r="W14" s="876"/>
      <c r="X14" s="876"/>
      <c r="Y14" s="876"/>
      <c r="Z14" s="876"/>
      <c r="AA14" s="876"/>
      <c r="AB14" s="876"/>
      <c r="AC14" s="876"/>
      <c r="AD14" s="877"/>
      <c r="AE14" s="897"/>
      <c r="AF14" s="876"/>
      <c r="AG14" s="876"/>
      <c r="AH14" s="876"/>
      <c r="AI14" s="876"/>
      <c r="AJ14" s="876"/>
      <c r="AK14" s="876"/>
      <c r="AL14" s="876"/>
      <c r="AM14" s="876"/>
      <c r="AN14" s="876"/>
      <c r="AO14" s="877"/>
      <c r="AP14" s="875"/>
      <c r="AQ14" s="876"/>
      <c r="AR14" s="876"/>
      <c r="AS14" s="876"/>
      <c r="AT14" s="876"/>
      <c r="AU14" s="876"/>
      <c r="AV14" s="876"/>
      <c r="AW14" s="876"/>
      <c r="AX14" s="876"/>
      <c r="AY14" s="876"/>
      <c r="AZ14" s="877"/>
      <c r="BA14" s="897"/>
      <c r="BB14" s="876"/>
      <c r="BC14" s="876"/>
      <c r="BD14" s="876"/>
      <c r="BE14" s="876"/>
      <c r="BF14" s="876"/>
      <c r="BG14" s="876"/>
      <c r="BH14" s="876"/>
      <c r="BI14" s="876"/>
      <c r="BJ14" s="876"/>
      <c r="BK14" s="877"/>
      <c r="BL14" s="875"/>
      <c r="BM14" s="876"/>
      <c r="BN14" s="876"/>
      <c r="BO14" s="876"/>
      <c r="BP14" s="876"/>
      <c r="BQ14" s="876"/>
      <c r="BR14" s="876"/>
      <c r="BS14" s="876"/>
      <c r="BT14" s="876"/>
      <c r="BU14" s="876"/>
      <c r="BV14" s="877"/>
      <c r="BW14" s="876"/>
      <c r="BX14" s="876"/>
      <c r="BY14" s="876"/>
      <c r="BZ14" s="876"/>
      <c r="CA14" s="876"/>
      <c r="CB14" s="876"/>
      <c r="CC14" s="876"/>
      <c r="CD14" s="876"/>
      <c r="CE14" s="876"/>
      <c r="CF14" s="876"/>
      <c r="CG14" s="876"/>
      <c r="CH14" s="876"/>
      <c r="CI14" s="876"/>
      <c r="CJ14" s="876"/>
      <c r="CK14" s="876"/>
      <c r="CL14" s="876"/>
      <c r="CM14" s="876"/>
      <c r="CN14" s="876"/>
      <c r="CO14" s="876"/>
      <c r="CP14" s="876"/>
      <c r="CQ14" s="876"/>
      <c r="CR14" s="876"/>
      <c r="CS14" s="876"/>
      <c r="CT14" s="876"/>
      <c r="CU14" s="876"/>
      <c r="CV14" s="876"/>
      <c r="CW14" s="876"/>
      <c r="CX14" s="876"/>
      <c r="CY14" s="876"/>
      <c r="CZ14" s="876"/>
      <c r="DA14" s="876"/>
      <c r="DB14" s="876"/>
      <c r="DC14" s="876"/>
      <c r="DD14" s="876"/>
      <c r="DE14" s="876"/>
      <c r="DF14" s="876"/>
      <c r="DG14" s="876"/>
      <c r="DH14" s="876"/>
      <c r="DI14" s="876"/>
      <c r="DJ14" s="876"/>
      <c r="DK14" s="876"/>
      <c r="DL14" s="876"/>
      <c r="DM14" s="876"/>
      <c r="DN14" s="876"/>
      <c r="DO14" s="876"/>
      <c r="DP14" s="876"/>
      <c r="DQ14" s="876"/>
      <c r="DR14" s="876"/>
      <c r="DS14" s="876"/>
      <c r="DT14" s="876"/>
      <c r="DU14" s="876"/>
      <c r="DV14" s="877"/>
      <c r="DW14" s="211"/>
      <c r="DY14" s="23"/>
      <c r="DZ14" s="875"/>
      <c r="EA14" s="876"/>
      <c r="EB14" s="876"/>
      <c r="EC14" s="876"/>
      <c r="ED14" s="876"/>
      <c r="EE14" s="876"/>
      <c r="EF14" s="876"/>
      <c r="EG14" s="876"/>
      <c r="EH14" s="876"/>
      <c r="EI14" s="876"/>
      <c r="EJ14" s="876"/>
      <c r="EK14" s="876"/>
      <c r="EL14" s="876"/>
      <c r="EM14" s="876"/>
      <c r="EN14" s="876"/>
      <c r="EO14" s="876"/>
      <c r="EP14" s="876"/>
      <c r="EQ14" s="876"/>
      <c r="ER14" s="876"/>
      <c r="ES14" s="876"/>
      <c r="ET14" s="876"/>
      <c r="EU14" s="876"/>
      <c r="EV14" s="876"/>
      <c r="EW14" s="876"/>
      <c r="EX14" s="876"/>
      <c r="EY14" s="877"/>
      <c r="EZ14" s="875"/>
      <c r="FA14" s="876"/>
      <c r="FB14" s="876"/>
      <c r="FC14" s="876"/>
      <c r="FD14" s="876"/>
      <c r="FE14" s="876"/>
      <c r="FF14" s="876"/>
      <c r="FG14" s="876"/>
      <c r="FH14" s="876"/>
      <c r="FI14" s="876"/>
      <c r="FJ14" s="876"/>
      <c r="FK14" s="876"/>
      <c r="FL14" s="877"/>
    </row>
    <row r="15" spans="1:168" ht="6" customHeight="1">
      <c r="A15" s="22"/>
      <c r="B15" s="923" t="s">
        <v>380</v>
      </c>
      <c r="C15" s="873"/>
      <c r="D15" s="873"/>
      <c r="E15" s="873"/>
      <c r="F15" s="873"/>
      <c r="G15" s="873"/>
      <c r="H15" s="873"/>
      <c r="I15" s="873"/>
      <c r="J15" s="873"/>
      <c r="K15" s="873"/>
      <c r="L15" s="873"/>
      <c r="M15" s="873"/>
      <c r="N15" s="873"/>
      <c r="O15" s="873"/>
      <c r="P15" s="873"/>
      <c r="Q15" s="873"/>
      <c r="R15" s="873"/>
      <c r="S15" s="874"/>
      <c r="T15" s="872"/>
      <c r="U15" s="873"/>
      <c r="V15" s="873"/>
      <c r="W15" s="873"/>
      <c r="X15" s="873"/>
      <c r="Y15" s="873"/>
      <c r="Z15" s="873"/>
      <c r="AA15" s="873"/>
      <c r="AB15" s="873"/>
      <c r="AC15" s="873"/>
      <c r="AD15" s="874"/>
      <c r="AE15" s="914"/>
      <c r="AF15" s="873"/>
      <c r="AG15" s="873"/>
      <c r="AH15" s="873"/>
      <c r="AI15" s="873"/>
      <c r="AJ15" s="873"/>
      <c r="AK15" s="873"/>
      <c r="AL15" s="873"/>
      <c r="AM15" s="873"/>
      <c r="AN15" s="873"/>
      <c r="AO15" s="874"/>
      <c r="AP15" s="872">
        <f>+T15+AE15</f>
        <v>0</v>
      </c>
      <c r="AQ15" s="873"/>
      <c r="AR15" s="873"/>
      <c r="AS15" s="873"/>
      <c r="AT15" s="873"/>
      <c r="AU15" s="873"/>
      <c r="AV15" s="873"/>
      <c r="AW15" s="873"/>
      <c r="AX15" s="873"/>
      <c r="AY15" s="873"/>
      <c r="AZ15" s="874"/>
      <c r="BA15" s="914"/>
      <c r="BB15" s="873"/>
      <c r="BC15" s="873"/>
      <c r="BD15" s="873"/>
      <c r="BE15" s="873"/>
      <c r="BF15" s="873"/>
      <c r="BG15" s="873"/>
      <c r="BH15" s="873"/>
      <c r="BI15" s="873"/>
      <c r="BJ15" s="873"/>
      <c r="BK15" s="874"/>
      <c r="BL15" s="872">
        <f>+T15+BA15</f>
        <v>0</v>
      </c>
      <c r="BM15" s="873"/>
      <c r="BN15" s="873"/>
      <c r="BO15" s="873"/>
      <c r="BP15" s="873"/>
      <c r="BQ15" s="873"/>
      <c r="BR15" s="873"/>
      <c r="BS15" s="873"/>
      <c r="BT15" s="873"/>
      <c r="BU15" s="873"/>
      <c r="BV15" s="874"/>
      <c r="BW15" s="1002"/>
      <c r="BX15" s="873"/>
      <c r="BY15" s="873"/>
      <c r="BZ15" s="873"/>
      <c r="CA15" s="873"/>
      <c r="CB15" s="873"/>
      <c r="CC15" s="873"/>
      <c r="CD15" s="873"/>
      <c r="CE15" s="873"/>
      <c r="CF15" s="873"/>
      <c r="CG15" s="873"/>
      <c r="CH15" s="873"/>
      <c r="CI15" s="873"/>
      <c r="CJ15" s="873"/>
      <c r="CK15" s="873"/>
      <c r="CL15" s="873"/>
      <c r="CM15" s="873"/>
      <c r="CN15" s="873"/>
      <c r="CO15" s="873"/>
      <c r="CP15" s="873"/>
      <c r="CQ15" s="873"/>
      <c r="CR15" s="873"/>
      <c r="CS15" s="873"/>
      <c r="CT15" s="873"/>
      <c r="CU15" s="873"/>
      <c r="CV15" s="873"/>
      <c r="CW15" s="873"/>
      <c r="CX15" s="873"/>
      <c r="CY15" s="873"/>
      <c r="CZ15" s="873"/>
      <c r="DA15" s="873"/>
      <c r="DB15" s="873"/>
      <c r="DC15" s="873"/>
      <c r="DD15" s="873"/>
      <c r="DE15" s="873"/>
      <c r="DF15" s="873"/>
      <c r="DG15" s="873"/>
      <c r="DH15" s="873"/>
      <c r="DI15" s="873"/>
      <c r="DJ15" s="873"/>
      <c r="DK15" s="873"/>
      <c r="DL15" s="873"/>
      <c r="DM15" s="873"/>
      <c r="DN15" s="873"/>
      <c r="DO15" s="873"/>
      <c r="DP15" s="873"/>
      <c r="DQ15" s="873"/>
      <c r="DR15" s="873"/>
      <c r="DS15" s="873"/>
      <c r="DT15" s="873"/>
      <c r="DU15" s="873"/>
      <c r="DV15" s="874"/>
      <c r="DW15" s="211"/>
      <c r="DY15" s="23"/>
      <c r="DZ15" s="923" t="s">
        <v>448</v>
      </c>
      <c r="EA15" s="873"/>
      <c r="EB15" s="873"/>
      <c r="EC15" s="873"/>
      <c r="ED15" s="873"/>
      <c r="EE15" s="873"/>
      <c r="EF15" s="873"/>
      <c r="EG15" s="873"/>
      <c r="EH15" s="873"/>
      <c r="EI15" s="873"/>
      <c r="EJ15" s="873"/>
      <c r="EK15" s="873"/>
      <c r="EL15" s="873"/>
      <c r="EM15" s="873"/>
      <c r="EN15" s="873"/>
      <c r="EO15" s="873"/>
      <c r="EP15" s="873"/>
      <c r="EQ15" s="873"/>
      <c r="ER15" s="873"/>
      <c r="ES15" s="873"/>
      <c r="ET15" s="873"/>
      <c r="EU15" s="873"/>
      <c r="EV15" s="873"/>
      <c r="EW15" s="873"/>
      <c r="EX15" s="873"/>
      <c r="EY15" s="874"/>
      <c r="EZ15" s="939">
        <f>27907-EZ13-EZ11</f>
        <v>-254503</v>
      </c>
      <c r="FA15" s="873"/>
      <c r="FB15" s="873"/>
      <c r="FC15" s="873"/>
      <c r="FD15" s="873"/>
      <c r="FE15" s="873"/>
      <c r="FF15" s="873"/>
      <c r="FG15" s="873"/>
      <c r="FH15" s="873"/>
      <c r="FI15" s="873"/>
      <c r="FJ15" s="873"/>
      <c r="FK15" s="873"/>
      <c r="FL15" s="874"/>
    </row>
    <row r="16" spans="1:168" ht="6" customHeight="1">
      <c r="A16" s="22"/>
      <c r="B16" s="875"/>
      <c r="C16" s="876"/>
      <c r="D16" s="876"/>
      <c r="E16" s="876"/>
      <c r="F16" s="876"/>
      <c r="G16" s="876"/>
      <c r="H16" s="876"/>
      <c r="I16" s="876"/>
      <c r="J16" s="876"/>
      <c r="K16" s="876"/>
      <c r="L16" s="876"/>
      <c r="M16" s="876"/>
      <c r="N16" s="876"/>
      <c r="O16" s="876"/>
      <c r="P16" s="876"/>
      <c r="Q16" s="876"/>
      <c r="R16" s="876"/>
      <c r="S16" s="877"/>
      <c r="T16" s="875"/>
      <c r="U16" s="876"/>
      <c r="V16" s="876"/>
      <c r="W16" s="876"/>
      <c r="X16" s="876"/>
      <c r="Y16" s="876"/>
      <c r="Z16" s="876"/>
      <c r="AA16" s="876"/>
      <c r="AB16" s="876"/>
      <c r="AC16" s="876"/>
      <c r="AD16" s="877"/>
      <c r="AE16" s="897"/>
      <c r="AF16" s="876"/>
      <c r="AG16" s="876"/>
      <c r="AH16" s="876"/>
      <c r="AI16" s="876"/>
      <c r="AJ16" s="876"/>
      <c r="AK16" s="876"/>
      <c r="AL16" s="876"/>
      <c r="AM16" s="876"/>
      <c r="AN16" s="876"/>
      <c r="AO16" s="877"/>
      <c r="AP16" s="875"/>
      <c r="AQ16" s="876"/>
      <c r="AR16" s="876"/>
      <c r="AS16" s="876"/>
      <c r="AT16" s="876"/>
      <c r="AU16" s="876"/>
      <c r="AV16" s="876"/>
      <c r="AW16" s="876"/>
      <c r="AX16" s="876"/>
      <c r="AY16" s="876"/>
      <c r="AZ16" s="877"/>
      <c r="BA16" s="897"/>
      <c r="BB16" s="876"/>
      <c r="BC16" s="876"/>
      <c r="BD16" s="876"/>
      <c r="BE16" s="876"/>
      <c r="BF16" s="876"/>
      <c r="BG16" s="876"/>
      <c r="BH16" s="876"/>
      <c r="BI16" s="876"/>
      <c r="BJ16" s="876"/>
      <c r="BK16" s="877"/>
      <c r="BL16" s="875"/>
      <c r="BM16" s="876"/>
      <c r="BN16" s="876"/>
      <c r="BO16" s="876"/>
      <c r="BP16" s="876"/>
      <c r="BQ16" s="876"/>
      <c r="BR16" s="876"/>
      <c r="BS16" s="876"/>
      <c r="BT16" s="876"/>
      <c r="BU16" s="876"/>
      <c r="BV16" s="877"/>
      <c r="BW16" s="876"/>
      <c r="BX16" s="876"/>
      <c r="BY16" s="876"/>
      <c r="BZ16" s="876"/>
      <c r="CA16" s="876"/>
      <c r="CB16" s="876"/>
      <c r="CC16" s="876"/>
      <c r="CD16" s="876"/>
      <c r="CE16" s="876"/>
      <c r="CF16" s="876"/>
      <c r="CG16" s="876"/>
      <c r="CH16" s="876"/>
      <c r="CI16" s="876"/>
      <c r="CJ16" s="876"/>
      <c r="CK16" s="876"/>
      <c r="CL16" s="876"/>
      <c r="CM16" s="876"/>
      <c r="CN16" s="876"/>
      <c r="CO16" s="876"/>
      <c r="CP16" s="876"/>
      <c r="CQ16" s="876"/>
      <c r="CR16" s="876"/>
      <c r="CS16" s="876"/>
      <c r="CT16" s="876"/>
      <c r="CU16" s="876"/>
      <c r="CV16" s="876"/>
      <c r="CW16" s="876"/>
      <c r="CX16" s="876"/>
      <c r="CY16" s="876"/>
      <c r="CZ16" s="876"/>
      <c r="DA16" s="876"/>
      <c r="DB16" s="876"/>
      <c r="DC16" s="876"/>
      <c r="DD16" s="876"/>
      <c r="DE16" s="876"/>
      <c r="DF16" s="876"/>
      <c r="DG16" s="876"/>
      <c r="DH16" s="876"/>
      <c r="DI16" s="876"/>
      <c r="DJ16" s="876"/>
      <c r="DK16" s="876"/>
      <c r="DL16" s="876"/>
      <c r="DM16" s="876"/>
      <c r="DN16" s="876"/>
      <c r="DO16" s="876"/>
      <c r="DP16" s="876"/>
      <c r="DQ16" s="876"/>
      <c r="DR16" s="876"/>
      <c r="DS16" s="876"/>
      <c r="DT16" s="876"/>
      <c r="DU16" s="876"/>
      <c r="DV16" s="877"/>
      <c r="DW16" s="211"/>
      <c r="DY16" s="170"/>
      <c r="DZ16" s="875"/>
      <c r="EA16" s="876"/>
      <c r="EB16" s="876"/>
      <c r="EC16" s="876"/>
      <c r="ED16" s="876"/>
      <c r="EE16" s="876"/>
      <c r="EF16" s="876"/>
      <c r="EG16" s="876"/>
      <c r="EH16" s="876"/>
      <c r="EI16" s="876"/>
      <c r="EJ16" s="876"/>
      <c r="EK16" s="876"/>
      <c r="EL16" s="876"/>
      <c r="EM16" s="876"/>
      <c r="EN16" s="876"/>
      <c r="EO16" s="876"/>
      <c r="EP16" s="876"/>
      <c r="EQ16" s="876"/>
      <c r="ER16" s="876"/>
      <c r="ES16" s="876"/>
      <c r="ET16" s="876"/>
      <c r="EU16" s="876"/>
      <c r="EV16" s="876"/>
      <c r="EW16" s="876"/>
      <c r="EX16" s="876"/>
      <c r="EY16" s="877"/>
      <c r="EZ16" s="875"/>
      <c r="FA16" s="876"/>
      <c r="FB16" s="876"/>
      <c r="FC16" s="876"/>
      <c r="FD16" s="876"/>
      <c r="FE16" s="876"/>
      <c r="FF16" s="876"/>
      <c r="FG16" s="876"/>
      <c r="FH16" s="876"/>
      <c r="FI16" s="876"/>
      <c r="FJ16" s="876"/>
      <c r="FK16" s="876"/>
      <c r="FL16" s="877"/>
    </row>
    <row r="17" spans="1:168" ht="15.75" customHeight="1">
      <c r="A17" s="22"/>
      <c r="B17" s="923" t="s">
        <v>381</v>
      </c>
      <c r="C17" s="873"/>
      <c r="D17" s="873"/>
      <c r="E17" s="873"/>
      <c r="F17" s="873"/>
      <c r="G17" s="873"/>
      <c r="H17" s="873"/>
      <c r="I17" s="873"/>
      <c r="J17" s="873"/>
      <c r="K17" s="873"/>
      <c r="L17" s="873"/>
      <c r="M17" s="873"/>
      <c r="N17" s="873"/>
      <c r="O17" s="873"/>
      <c r="P17" s="873"/>
      <c r="Q17" s="873"/>
      <c r="R17" s="873"/>
      <c r="S17" s="874"/>
      <c r="T17" s="872">
        <v>13207</v>
      </c>
      <c r="U17" s="873"/>
      <c r="V17" s="873"/>
      <c r="W17" s="873"/>
      <c r="X17" s="873"/>
      <c r="Y17" s="873"/>
      <c r="Z17" s="873"/>
      <c r="AA17" s="873"/>
      <c r="AB17" s="873"/>
      <c r="AC17" s="873"/>
      <c r="AD17" s="874"/>
      <c r="AE17" s="914" t="e">
        <f>-'Unrealised loss working'!G50</f>
        <v>#DIV/0!</v>
      </c>
      <c r="AF17" s="873"/>
      <c r="AG17" s="873"/>
      <c r="AH17" s="873"/>
      <c r="AI17" s="873"/>
      <c r="AJ17" s="873"/>
      <c r="AK17" s="873"/>
      <c r="AL17" s="873"/>
      <c r="AM17" s="873"/>
      <c r="AN17" s="873"/>
      <c r="AO17" s="874"/>
      <c r="AP17" s="872" t="e">
        <f>+T17+AE17</f>
        <v>#DIV/0!</v>
      </c>
      <c r="AQ17" s="873"/>
      <c r="AR17" s="873"/>
      <c r="AS17" s="873"/>
      <c r="AT17" s="873"/>
      <c r="AU17" s="873"/>
      <c r="AV17" s="873"/>
      <c r="AW17" s="873"/>
      <c r="AX17" s="873"/>
      <c r="AY17" s="873"/>
      <c r="AZ17" s="874"/>
      <c r="BA17" s="914" t="e">
        <f>+AE17</f>
        <v>#DIV/0!</v>
      </c>
      <c r="BB17" s="873"/>
      <c r="BC17" s="873"/>
      <c r="BD17" s="873"/>
      <c r="BE17" s="873"/>
      <c r="BF17" s="873"/>
      <c r="BG17" s="873"/>
      <c r="BH17" s="873"/>
      <c r="BI17" s="873"/>
      <c r="BJ17" s="873"/>
      <c r="BK17" s="874"/>
      <c r="BL17" s="872" t="e">
        <f>+T17+BA17</f>
        <v>#DIV/0!</v>
      </c>
      <c r="BM17" s="873"/>
      <c r="BN17" s="873"/>
      <c r="BO17" s="873"/>
      <c r="BP17" s="873"/>
      <c r="BQ17" s="873"/>
      <c r="BR17" s="873"/>
      <c r="BS17" s="873"/>
      <c r="BT17" s="873"/>
      <c r="BU17" s="873"/>
      <c r="BV17" s="874"/>
      <c r="BW17" s="1000" t="s">
        <v>449</v>
      </c>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73"/>
      <c r="CU17" s="873"/>
      <c r="CV17" s="873"/>
      <c r="CW17" s="873"/>
      <c r="CX17" s="873"/>
      <c r="CY17" s="873"/>
      <c r="CZ17" s="873"/>
      <c r="DA17" s="873"/>
      <c r="DB17" s="873"/>
      <c r="DC17" s="873"/>
      <c r="DD17" s="873"/>
      <c r="DE17" s="873"/>
      <c r="DF17" s="873"/>
      <c r="DG17" s="873"/>
      <c r="DH17" s="873"/>
      <c r="DI17" s="873"/>
      <c r="DJ17" s="873"/>
      <c r="DK17" s="873"/>
      <c r="DL17" s="873"/>
      <c r="DM17" s="873"/>
      <c r="DN17" s="873"/>
      <c r="DO17" s="873"/>
      <c r="DP17" s="873"/>
      <c r="DQ17" s="873"/>
      <c r="DR17" s="873"/>
      <c r="DS17" s="873"/>
      <c r="DT17" s="873"/>
      <c r="DU17" s="873"/>
      <c r="DV17" s="987"/>
      <c r="DW17" s="211"/>
      <c r="DY17" s="923" t="s">
        <v>382</v>
      </c>
      <c r="DZ17" s="873"/>
      <c r="EA17" s="873"/>
      <c r="EB17" s="873"/>
      <c r="EC17" s="873"/>
      <c r="ED17" s="873"/>
      <c r="EE17" s="873"/>
      <c r="EF17" s="873"/>
      <c r="EG17" s="873"/>
      <c r="EH17" s="873"/>
      <c r="EI17" s="873"/>
      <c r="EJ17" s="873"/>
      <c r="EK17" s="873"/>
      <c r="EL17" s="873"/>
      <c r="EM17" s="873"/>
      <c r="EN17" s="873"/>
      <c r="EO17" s="873"/>
      <c r="EP17" s="873"/>
      <c r="EQ17" s="873"/>
      <c r="ER17" s="873"/>
      <c r="ES17" s="873"/>
      <c r="ET17" s="873"/>
      <c r="EU17" s="873"/>
      <c r="EV17" s="873"/>
      <c r="EW17" s="873"/>
      <c r="EX17" s="873"/>
      <c r="EY17" s="874"/>
      <c r="EZ17" s="939">
        <f>SUM(EZ11:FL16)</f>
        <v>27907</v>
      </c>
      <c r="FA17" s="873"/>
      <c r="FB17" s="873"/>
      <c r="FC17" s="873"/>
      <c r="FD17" s="873"/>
      <c r="FE17" s="873"/>
      <c r="FF17" s="873"/>
      <c r="FG17" s="873"/>
      <c r="FH17" s="873"/>
      <c r="FI17" s="873"/>
      <c r="FJ17" s="873"/>
      <c r="FK17" s="873"/>
      <c r="FL17" s="874"/>
    </row>
    <row r="18" spans="1:168" ht="15.75" customHeight="1">
      <c r="A18" s="22"/>
      <c r="B18" s="875"/>
      <c r="C18" s="876"/>
      <c r="D18" s="876"/>
      <c r="E18" s="876"/>
      <c r="F18" s="876"/>
      <c r="G18" s="876"/>
      <c r="H18" s="876"/>
      <c r="I18" s="876"/>
      <c r="J18" s="876"/>
      <c r="K18" s="876"/>
      <c r="L18" s="876"/>
      <c r="M18" s="876"/>
      <c r="N18" s="876"/>
      <c r="O18" s="876"/>
      <c r="P18" s="876"/>
      <c r="Q18" s="876"/>
      <c r="R18" s="876"/>
      <c r="S18" s="877"/>
      <c r="T18" s="875"/>
      <c r="U18" s="876"/>
      <c r="V18" s="876"/>
      <c r="W18" s="876"/>
      <c r="X18" s="876"/>
      <c r="Y18" s="876"/>
      <c r="Z18" s="876"/>
      <c r="AA18" s="876"/>
      <c r="AB18" s="876"/>
      <c r="AC18" s="876"/>
      <c r="AD18" s="877"/>
      <c r="AE18" s="897"/>
      <c r="AF18" s="876"/>
      <c r="AG18" s="876"/>
      <c r="AH18" s="876"/>
      <c r="AI18" s="876"/>
      <c r="AJ18" s="876"/>
      <c r="AK18" s="876"/>
      <c r="AL18" s="876"/>
      <c r="AM18" s="876"/>
      <c r="AN18" s="876"/>
      <c r="AO18" s="877"/>
      <c r="AP18" s="875"/>
      <c r="AQ18" s="876"/>
      <c r="AR18" s="876"/>
      <c r="AS18" s="876"/>
      <c r="AT18" s="876"/>
      <c r="AU18" s="876"/>
      <c r="AV18" s="876"/>
      <c r="AW18" s="876"/>
      <c r="AX18" s="876"/>
      <c r="AY18" s="876"/>
      <c r="AZ18" s="877"/>
      <c r="BA18" s="897"/>
      <c r="BB18" s="876"/>
      <c r="BC18" s="876"/>
      <c r="BD18" s="876"/>
      <c r="BE18" s="876"/>
      <c r="BF18" s="876"/>
      <c r="BG18" s="876"/>
      <c r="BH18" s="876"/>
      <c r="BI18" s="876"/>
      <c r="BJ18" s="876"/>
      <c r="BK18" s="877"/>
      <c r="BL18" s="875"/>
      <c r="BM18" s="876"/>
      <c r="BN18" s="876"/>
      <c r="BO18" s="876"/>
      <c r="BP18" s="876"/>
      <c r="BQ18" s="876"/>
      <c r="BR18" s="876"/>
      <c r="BS18" s="876"/>
      <c r="BT18" s="876"/>
      <c r="BU18" s="876"/>
      <c r="BV18" s="877"/>
      <c r="BW18" s="897"/>
      <c r="BX18" s="876"/>
      <c r="BY18" s="876"/>
      <c r="BZ18" s="876"/>
      <c r="CA18" s="876"/>
      <c r="CB18" s="876"/>
      <c r="CC18" s="876"/>
      <c r="CD18" s="876"/>
      <c r="CE18" s="876"/>
      <c r="CF18" s="876"/>
      <c r="CG18" s="876"/>
      <c r="CH18" s="876"/>
      <c r="CI18" s="876"/>
      <c r="CJ18" s="876"/>
      <c r="CK18" s="876"/>
      <c r="CL18" s="876"/>
      <c r="CM18" s="876"/>
      <c r="CN18" s="876"/>
      <c r="CO18" s="876"/>
      <c r="CP18" s="876"/>
      <c r="CQ18" s="876"/>
      <c r="CR18" s="876"/>
      <c r="CS18" s="876"/>
      <c r="CT18" s="876"/>
      <c r="CU18" s="876"/>
      <c r="CV18" s="876"/>
      <c r="CW18" s="876"/>
      <c r="CX18" s="876"/>
      <c r="CY18" s="876"/>
      <c r="CZ18" s="876"/>
      <c r="DA18" s="876"/>
      <c r="DB18" s="876"/>
      <c r="DC18" s="876"/>
      <c r="DD18" s="876"/>
      <c r="DE18" s="876"/>
      <c r="DF18" s="876"/>
      <c r="DG18" s="876"/>
      <c r="DH18" s="876"/>
      <c r="DI18" s="876"/>
      <c r="DJ18" s="876"/>
      <c r="DK18" s="876"/>
      <c r="DL18" s="876"/>
      <c r="DM18" s="876"/>
      <c r="DN18" s="876"/>
      <c r="DO18" s="876"/>
      <c r="DP18" s="876"/>
      <c r="DQ18" s="876"/>
      <c r="DR18" s="876"/>
      <c r="DS18" s="876"/>
      <c r="DT18" s="876"/>
      <c r="DU18" s="876"/>
      <c r="DV18" s="988"/>
      <c r="DW18" s="211"/>
      <c r="DY18" s="875"/>
      <c r="DZ18" s="876"/>
      <c r="EA18" s="876"/>
      <c r="EB18" s="876"/>
      <c r="EC18" s="876"/>
      <c r="ED18" s="876"/>
      <c r="EE18" s="876"/>
      <c r="EF18" s="876"/>
      <c r="EG18" s="876"/>
      <c r="EH18" s="876"/>
      <c r="EI18" s="876"/>
      <c r="EJ18" s="876"/>
      <c r="EK18" s="876"/>
      <c r="EL18" s="876"/>
      <c r="EM18" s="876"/>
      <c r="EN18" s="876"/>
      <c r="EO18" s="876"/>
      <c r="EP18" s="876"/>
      <c r="EQ18" s="876"/>
      <c r="ER18" s="876"/>
      <c r="ES18" s="876"/>
      <c r="ET18" s="876"/>
      <c r="EU18" s="876"/>
      <c r="EV18" s="876"/>
      <c r="EW18" s="876"/>
      <c r="EX18" s="876"/>
      <c r="EY18" s="877"/>
      <c r="EZ18" s="875"/>
      <c r="FA18" s="876"/>
      <c r="FB18" s="876"/>
      <c r="FC18" s="876"/>
      <c r="FD18" s="876"/>
      <c r="FE18" s="876"/>
      <c r="FF18" s="876"/>
      <c r="FG18" s="876"/>
      <c r="FH18" s="876"/>
      <c r="FI18" s="876"/>
      <c r="FJ18" s="876"/>
      <c r="FK18" s="876"/>
      <c r="FL18" s="877"/>
    </row>
    <row r="19" spans="1:168" ht="6" customHeight="1">
      <c r="A19" s="22"/>
      <c r="B19" s="923" t="s">
        <v>383</v>
      </c>
      <c r="C19" s="873"/>
      <c r="D19" s="873"/>
      <c r="E19" s="873"/>
      <c r="F19" s="873"/>
      <c r="G19" s="873"/>
      <c r="H19" s="873"/>
      <c r="I19" s="873"/>
      <c r="J19" s="873"/>
      <c r="K19" s="873"/>
      <c r="L19" s="873"/>
      <c r="M19" s="873"/>
      <c r="N19" s="873"/>
      <c r="O19" s="873"/>
      <c r="P19" s="873"/>
      <c r="Q19" s="873"/>
      <c r="R19" s="873"/>
      <c r="S19" s="874"/>
      <c r="T19" s="872">
        <v>233</v>
      </c>
      <c r="U19" s="873"/>
      <c r="V19" s="873"/>
      <c r="W19" s="873"/>
      <c r="X19" s="873"/>
      <c r="Y19" s="873"/>
      <c r="Z19" s="873"/>
      <c r="AA19" s="873"/>
      <c r="AB19" s="873"/>
      <c r="AC19" s="873"/>
      <c r="AD19" s="874"/>
      <c r="AE19" s="914"/>
      <c r="AF19" s="873"/>
      <c r="AG19" s="873"/>
      <c r="AH19" s="873"/>
      <c r="AI19" s="873"/>
      <c r="AJ19" s="873"/>
      <c r="AK19" s="873"/>
      <c r="AL19" s="873"/>
      <c r="AM19" s="873"/>
      <c r="AN19" s="873"/>
      <c r="AO19" s="874"/>
      <c r="AP19" s="872">
        <f>+T19+AE19</f>
        <v>233</v>
      </c>
      <c r="AQ19" s="873"/>
      <c r="AR19" s="873"/>
      <c r="AS19" s="873"/>
      <c r="AT19" s="873"/>
      <c r="AU19" s="873"/>
      <c r="AV19" s="873"/>
      <c r="AW19" s="873"/>
      <c r="AX19" s="873"/>
      <c r="AY19" s="873"/>
      <c r="AZ19" s="874"/>
      <c r="BA19" s="914"/>
      <c r="BB19" s="873"/>
      <c r="BC19" s="873"/>
      <c r="BD19" s="873"/>
      <c r="BE19" s="873"/>
      <c r="BF19" s="873"/>
      <c r="BG19" s="873"/>
      <c r="BH19" s="873"/>
      <c r="BI19" s="873"/>
      <c r="BJ19" s="873"/>
      <c r="BK19" s="874"/>
      <c r="BL19" s="872">
        <f>+T19+BA19</f>
        <v>233</v>
      </c>
      <c r="BM19" s="873"/>
      <c r="BN19" s="873"/>
      <c r="BO19" s="873"/>
      <c r="BP19" s="873"/>
      <c r="BQ19" s="873"/>
      <c r="BR19" s="873"/>
      <c r="BS19" s="873"/>
      <c r="BT19" s="873"/>
      <c r="BU19" s="873"/>
      <c r="BV19" s="874"/>
      <c r="BW19" s="997"/>
      <c r="BX19" s="873"/>
      <c r="BY19" s="873"/>
      <c r="BZ19" s="873"/>
      <c r="CA19" s="873"/>
      <c r="CB19" s="873"/>
      <c r="CC19" s="873"/>
      <c r="CD19" s="873"/>
      <c r="CE19" s="873"/>
      <c r="CF19" s="873"/>
      <c r="CG19" s="873"/>
      <c r="CH19" s="873"/>
      <c r="CI19" s="873"/>
      <c r="CJ19" s="873"/>
      <c r="CK19" s="873"/>
      <c r="CL19" s="873"/>
      <c r="CM19" s="873"/>
      <c r="CN19" s="873"/>
      <c r="CO19" s="873"/>
      <c r="CP19" s="873"/>
      <c r="CQ19" s="873"/>
      <c r="CR19" s="873"/>
      <c r="CS19" s="873"/>
      <c r="CT19" s="873"/>
      <c r="CU19" s="873"/>
      <c r="CV19" s="873"/>
      <c r="CW19" s="873"/>
      <c r="CX19" s="873"/>
      <c r="CY19" s="873"/>
      <c r="CZ19" s="873"/>
      <c r="DA19" s="873"/>
      <c r="DB19" s="873"/>
      <c r="DC19" s="873"/>
      <c r="DD19" s="873"/>
      <c r="DE19" s="873"/>
      <c r="DF19" s="873"/>
      <c r="DG19" s="873"/>
      <c r="DH19" s="873"/>
      <c r="DI19" s="873"/>
      <c r="DJ19" s="873"/>
      <c r="DK19" s="873"/>
      <c r="DL19" s="873"/>
      <c r="DM19" s="873"/>
      <c r="DN19" s="873"/>
      <c r="DO19" s="873"/>
      <c r="DP19" s="873"/>
      <c r="DQ19" s="873"/>
      <c r="DR19" s="873"/>
      <c r="DS19" s="873"/>
      <c r="DT19" s="873"/>
      <c r="DU19" s="873"/>
      <c r="DV19" s="987"/>
      <c r="DW19" s="211"/>
      <c r="DY19" s="923" t="s">
        <v>384</v>
      </c>
      <c r="DZ19" s="873"/>
      <c r="EA19" s="873"/>
      <c r="EB19" s="873"/>
      <c r="EC19" s="873"/>
      <c r="ED19" s="873"/>
      <c r="EE19" s="873"/>
      <c r="EF19" s="873"/>
      <c r="EG19" s="873"/>
      <c r="EH19" s="873"/>
      <c r="EI19" s="873"/>
      <c r="EJ19" s="873"/>
      <c r="EK19" s="873"/>
      <c r="EL19" s="873"/>
      <c r="EM19" s="873"/>
      <c r="EN19" s="873"/>
      <c r="EO19" s="873"/>
      <c r="EP19" s="873"/>
      <c r="EQ19" s="873"/>
      <c r="ER19" s="873"/>
      <c r="ES19" s="873"/>
      <c r="ET19" s="873"/>
      <c r="EU19" s="873"/>
      <c r="EV19" s="873"/>
      <c r="EW19" s="873"/>
      <c r="EX19" s="873"/>
      <c r="EY19" s="874"/>
      <c r="EZ19" s="939">
        <v>16275</v>
      </c>
      <c r="FA19" s="873"/>
      <c r="FB19" s="873"/>
      <c r="FC19" s="873"/>
      <c r="FD19" s="873"/>
      <c r="FE19" s="873"/>
      <c r="FF19" s="873"/>
      <c r="FG19" s="873"/>
      <c r="FH19" s="873"/>
      <c r="FI19" s="873"/>
      <c r="FJ19" s="873"/>
      <c r="FK19" s="873"/>
      <c r="FL19" s="874"/>
    </row>
    <row r="20" spans="1:168" ht="6" customHeight="1">
      <c r="A20" s="22"/>
      <c r="B20" s="875"/>
      <c r="C20" s="876"/>
      <c r="D20" s="876"/>
      <c r="E20" s="876"/>
      <c r="F20" s="876"/>
      <c r="G20" s="876"/>
      <c r="H20" s="876"/>
      <c r="I20" s="876"/>
      <c r="J20" s="876"/>
      <c r="K20" s="876"/>
      <c r="L20" s="876"/>
      <c r="M20" s="876"/>
      <c r="N20" s="876"/>
      <c r="O20" s="876"/>
      <c r="P20" s="876"/>
      <c r="Q20" s="876"/>
      <c r="R20" s="876"/>
      <c r="S20" s="877"/>
      <c r="T20" s="875"/>
      <c r="U20" s="876"/>
      <c r="V20" s="876"/>
      <c r="W20" s="876"/>
      <c r="X20" s="876"/>
      <c r="Y20" s="876"/>
      <c r="Z20" s="876"/>
      <c r="AA20" s="876"/>
      <c r="AB20" s="876"/>
      <c r="AC20" s="876"/>
      <c r="AD20" s="877"/>
      <c r="AE20" s="897"/>
      <c r="AF20" s="876"/>
      <c r="AG20" s="876"/>
      <c r="AH20" s="876"/>
      <c r="AI20" s="876"/>
      <c r="AJ20" s="876"/>
      <c r="AK20" s="876"/>
      <c r="AL20" s="876"/>
      <c r="AM20" s="876"/>
      <c r="AN20" s="876"/>
      <c r="AO20" s="877"/>
      <c r="AP20" s="875"/>
      <c r="AQ20" s="876"/>
      <c r="AR20" s="876"/>
      <c r="AS20" s="876"/>
      <c r="AT20" s="876"/>
      <c r="AU20" s="876"/>
      <c r="AV20" s="876"/>
      <c r="AW20" s="876"/>
      <c r="AX20" s="876"/>
      <c r="AY20" s="876"/>
      <c r="AZ20" s="877"/>
      <c r="BA20" s="897"/>
      <c r="BB20" s="876"/>
      <c r="BC20" s="876"/>
      <c r="BD20" s="876"/>
      <c r="BE20" s="876"/>
      <c r="BF20" s="876"/>
      <c r="BG20" s="876"/>
      <c r="BH20" s="876"/>
      <c r="BI20" s="876"/>
      <c r="BJ20" s="876"/>
      <c r="BK20" s="877"/>
      <c r="BL20" s="875"/>
      <c r="BM20" s="876"/>
      <c r="BN20" s="876"/>
      <c r="BO20" s="876"/>
      <c r="BP20" s="876"/>
      <c r="BQ20" s="876"/>
      <c r="BR20" s="876"/>
      <c r="BS20" s="876"/>
      <c r="BT20" s="876"/>
      <c r="BU20" s="876"/>
      <c r="BV20" s="877"/>
      <c r="BW20" s="897"/>
      <c r="BX20" s="876"/>
      <c r="BY20" s="876"/>
      <c r="BZ20" s="876"/>
      <c r="CA20" s="876"/>
      <c r="CB20" s="876"/>
      <c r="CC20" s="876"/>
      <c r="CD20" s="876"/>
      <c r="CE20" s="876"/>
      <c r="CF20" s="876"/>
      <c r="CG20" s="876"/>
      <c r="CH20" s="876"/>
      <c r="CI20" s="876"/>
      <c r="CJ20" s="876"/>
      <c r="CK20" s="876"/>
      <c r="CL20" s="876"/>
      <c r="CM20" s="876"/>
      <c r="CN20" s="876"/>
      <c r="CO20" s="876"/>
      <c r="CP20" s="876"/>
      <c r="CQ20" s="876"/>
      <c r="CR20" s="876"/>
      <c r="CS20" s="876"/>
      <c r="CT20" s="876"/>
      <c r="CU20" s="876"/>
      <c r="CV20" s="876"/>
      <c r="CW20" s="876"/>
      <c r="CX20" s="876"/>
      <c r="CY20" s="876"/>
      <c r="CZ20" s="876"/>
      <c r="DA20" s="876"/>
      <c r="DB20" s="876"/>
      <c r="DC20" s="876"/>
      <c r="DD20" s="876"/>
      <c r="DE20" s="876"/>
      <c r="DF20" s="876"/>
      <c r="DG20" s="876"/>
      <c r="DH20" s="876"/>
      <c r="DI20" s="876"/>
      <c r="DJ20" s="876"/>
      <c r="DK20" s="876"/>
      <c r="DL20" s="876"/>
      <c r="DM20" s="876"/>
      <c r="DN20" s="876"/>
      <c r="DO20" s="876"/>
      <c r="DP20" s="876"/>
      <c r="DQ20" s="876"/>
      <c r="DR20" s="876"/>
      <c r="DS20" s="876"/>
      <c r="DT20" s="876"/>
      <c r="DU20" s="876"/>
      <c r="DV20" s="988"/>
      <c r="DW20" s="211"/>
      <c r="DY20" s="875"/>
      <c r="DZ20" s="876"/>
      <c r="EA20" s="876"/>
      <c r="EB20" s="876"/>
      <c r="EC20" s="876"/>
      <c r="ED20" s="876"/>
      <c r="EE20" s="876"/>
      <c r="EF20" s="876"/>
      <c r="EG20" s="876"/>
      <c r="EH20" s="876"/>
      <c r="EI20" s="876"/>
      <c r="EJ20" s="876"/>
      <c r="EK20" s="876"/>
      <c r="EL20" s="876"/>
      <c r="EM20" s="876"/>
      <c r="EN20" s="876"/>
      <c r="EO20" s="876"/>
      <c r="EP20" s="876"/>
      <c r="EQ20" s="876"/>
      <c r="ER20" s="876"/>
      <c r="ES20" s="876"/>
      <c r="ET20" s="876"/>
      <c r="EU20" s="876"/>
      <c r="EV20" s="876"/>
      <c r="EW20" s="876"/>
      <c r="EX20" s="876"/>
      <c r="EY20" s="877"/>
      <c r="EZ20" s="875"/>
      <c r="FA20" s="876"/>
      <c r="FB20" s="876"/>
      <c r="FC20" s="876"/>
      <c r="FD20" s="876"/>
      <c r="FE20" s="876"/>
      <c r="FF20" s="876"/>
      <c r="FG20" s="876"/>
      <c r="FH20" s="876"/>
      <c r="FI20" s="876"/>
      <c r="FJ20" s="876"/>
      <c r="FK20" s="876"/>
      <c r="FL20" s="877"/>
    </row>
    <row r="21" spans="1:168" ht="6" customHeight="1">
      <c r="A21" s="22"/>
      <c r="B21" s="923" t="s">
        <v>385</v>
      </c>
      <c r="C21" s="873"/>
      <c r="D21" s="873"/>
      <c r="E21" s="873"/>
      <c r="F21" s="873"/>
      <c r="G21" s="873"/>
      <c r="H21" s="873"/>
      <c r="I21" s="873"/>
      <c r="J21" s="873"/>
      <c r="K21" s="873"/>
      <c r="L21" s="873"/>
      <c r="M21" s="873"/>
      <c r="N21" s="873"/>
      <c r="O21" s="873"/>
      <c r="P21" s="873"/>
      <c r="Q21" s="873"/>
      <c r="R21" s="873"/>
      <c r="S21" s="874"/>
      <c r="T21" s="872"/>
      <c r="U21" s="873"/>
      <c r="V21" s="873"/>
      <c r="W21" s="873"/>
      <c r="X21" s="873"/>
      <c r="Y21" s="873"/>
      <c r="Z21" s="873"/>
      <c r="AA21" s="873"/>
      <c r="AB21" s="873"/>
      <c r="AC21" s="873"/>
      <c r="AD21" s="874"/>
      <c r="AE21" s="914"/>
      <c r="AF21" s="873"/>
      <c r="AG21" s="873"/>
      <c r="AH21" s="873"/>
      <c r="AI21" s="873"/>
      <c r="AJ21" s="873"/>
      <c r="AK21" s="873"/>
      <c r="AL21" s="873"/>
      <c r="AM21" s="873"/>
      <c r="AN21" s="873"/>
      <c r="AO21" s="874"/>
      <c r="AP21" s="872">
        <f>+T21+AE21</f>
        <v>0</v>
      </c>
      <c r="AQ21" s="873"/>
      <c r="AR21" s="873"/>
      <c r="AS21" s="873"/>
      <c r="AT21" s="873"/>
      <c r="AU21" s="873"/>
      <c r="AV21" s="873"/>
      <c r="AW21" s="873"/>
      <c r="AX21" s="873"/>
      <c r="AY21" s="873"/>
      <c r="AZ21" s="874"/>
      <c r="BA21" s="914"/>
      <c r="BB21" s="873"/>
      <c r="BC21" s="873"/>
      <c r="BD21" s="873"/>
      <c r="BE21" s="873"/>
      <c r="BF21" s="873"/>
      <c r="BG21" s="873"/>
      <c r="BH21" s="873"/>
      <c r="BI21" s="873"/>
      <c r="BJ21" s="873"/>
      <c r="BK21" s="874"/>
      <c r="BL21" s="872">
        <f>+T21+BA21</f>
        <v>0</v>
      </c>
      <c r="BM21" s="873"/>
      <c r="BN21" s="873"/>
      <c r="BO21" s="873"/>
      <c r="BP21" s="873"/>
      <c r="BQ21" s="873"/>
      <c r="BR21" s="873"/>
      <c r="BS21" s="873"/>
      <c r="BT21" s="873"/>
      <c r="BU21" s="873"/>
      <c r="BV21" s="874"/>
      <c r="BW21" s="997"/>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873"/>
      <c r="CU21" s="873"/>
      <c r="CV21" s="873"/>
      <c r="CW21" s="873"/>
      <c r="CX21" s="873"/>
      <c r="CY21" s="873"/>
      <c r="CZ21" s="873"/>
      <c r="DA21" s="873"/>
      <c r="DB21" s="873"/>
      <c r="DC21" s="873"/>
      <c r="DD21" s="873"/>
      <c r="DE21" s="873"/>
      <c r="DF21" s="873"/>
      <c r="DG21" s="873"/>
      <c r="DH21" s="873"/>
      <c r="DI21" s="873"/>
      <c r="DJ21" s="873"/>
      <c r="DK21" s="873"/>
      <c r="DL21" s="873"/>
      <c r="DM21" s="873"/>
      <c r="DN21" s="873"/>
      <c r="DO21" s="873"/>
      <c r="DP21" s="873"/>
      <c r="DQ21" s="873"/>
      <c r="DR21" s="873"/>
      <c r="DS21" s="873"/>
      <c r="DT21" s="873"/>
      <c r="DU21" s="873"/>
      <c r="DV21" s="987"/>
      <c r="DW21" s="211"/>
      <c r="DY21" s="923" t="s">
        <v>386</v>
      </c>
      <c r="DZ21" s="873"/>
      <c r="EA21" s="873"/>
      <c r="EB21" s="873"/>
      <c r="EC21" s="873"/>
      <c r="ED21" s="873"/>
      <c r="EE21" s="873"/>
      <c r="EF21" s="873"/>
      <c r="EG21" s="873"/>
      <c r="EH21" s="873"/>
      <c r="EI21" s="873"/>
      <c r="EJ21" s="873"/>
      <c r="EK21" s="873"/>
      <c r="EL21" s="873"/>
      <c r="EM21" s="873"/>
      <c r="EN21" s="873"/>
      <c r="EO21" s="873"/>
      <c r="EP21" s="873"/>
      <c r="EQ21" s="873"/>
      <c r="ER21" s="873"/>
      <c r="ES21" s="873"/>
      <c r="ET21" s="873"/>
      <c r="EU21" s="873"/>
      <c r="EV21" s="873"/>
      <c r="EW21" s="873"/>
      <c r="EX21" s="873"/>
      <c r="EY21" s="874"/>
      <c r="EZ21" s="939">
        <f>+EZ17+EZ19</f>
        <v>44182</v>
      </c>
      <c r="FA21" s="873"/>
      <c r="FB21" s="873"/>
      <c r="FC21" s="873"/>
      <c r="FD21" s="873"/>
      <c r="FE21" s="873"/>
      <c r="FF21" s="873"/>
      <c r="FG21" s="873"/>
      <c r="FH21" s="873"/>
      <c r="FI21" s="873"/>
      <c r="FJ21" s="873"/>
      <c r="FK21" s="873"/>
      <c r="FL21" s="874"/>
    </row>
    <row r="22" spans="1:168" ht="6" customHeight="1">
      <c r="A22" s="22"/>
      <c r="B22" s="875"/>
      <c r="C22" s="876"/>
      <c r="D22" s="876"/>
      <c r="E22" s="876"/>
      <c r="F22" s="876"/>
      <c r="G22" s="876"/>
      <c r="H22" s="876"/>
      <c r="I22" s="876"/>
      <c r="J22" s="876"/>
      <c r="K22" s="876"/>
      <c r="L22" s="876"/>
      <c r="M22" s="876"/>
      <c r="N22" s="876"/>
      <c r="O22" s="876"/>
      <c r="P22" s="876"/>
      <c r="Q22" s="876"/>
      <c r="R22" s="876"/>
      <c r="S22" s="877"/>
      <c r="T22" s="875"/>
      <c r="U22" s="876"/>
      <c r="V22" s="876"/>
      <c r="W22" s="876"/>
      <c r="X22" s="876"/>
      <c r="Y22" s="876"/>
      <c r="Z22" s="876"/>
      <c r="AA22" s="876"/>
      <c r="AB22" s="876"/>
      <c r="AC22" s="876"/>
      <c r="AD22" s="877"/>
      <c r="AE22" s="897"/>
      <c r="AF22" s="876"/>
      <c r="AG22" s="876"/>
      <c r="AH22" s="876"/>
      <c r="AI22" s="876"/>
      <c r="AJ22" s="876"/>
      <c r="AK22" s="876"/>
      <c r="AL22" s="876"/>
      <c r="AM22" s="876"/>
      <c r="AN22" s="876"/>
      <c r="AO22" s="877"/>
      <c r="AP22" s="875"/>
      <c r="AQ22" s="876"/>
      <c r="AR22" s="876"/>
      <c r="AS22" s="876"/>
      <c r="AT22" s="876"/>
      <c r="AU22" s="876"/>
      <c r="AV22" s="876"/>
      <c r="AW22" s="876"/>
      <c r="AX22" s="876"/>
      <c r="AY22" s="876"/>
      <c r="AZ22" s="877"/>
      <c r="BA22" s="897"/>
      <c r="BB22" s="876"/>
      <c r="BC22" s="876"/>
      <c r="BD22" s="876"/>
      <c r="BE22" s="876"/>
      <c r="BF22" s="876"/>
      <c r="BG22" s="876"/>
      <c r="BH22" s="876"/>
      <c r="BI22" s="876"/>
      <c r="BJ22" s="876"/>
      <c r="BK22" s="877"/>
      <c r="BL22" s="875"/>
      <c r="BM22" s="876"/>
      <c r="BN22" s="876"/>
      <c r="BO22" s="876"/>
      <c r="BP22" s="876"/>
      <c r="BQ22" s="876"/>
      <c r="BR22" s="876"/>
      <c r="BS22" s="876"/>
      <c r="BT22" s="876"/>
      <c r="BU22" s="876"/>
      <c r="BV22" s="877"/>
      <c r="BW22" s="897"/>
      <c r="BX22" s="876"/>
      <c r="BY22" s="876"/>
      <c r="BZ22" s="876"/>
      <c r="CA22" s="876"/>
      <c r="CB22" s="876"/>
      <c r="CC22" s="876"/>
      <c r="CD22" s="876"/>
      <c r="CE22" s="876"/>
      <c r="CF22" s="876"/>
      <c r="CG22" s="876"/>
      <c r="CH22" s="876"/>
      <c r="CI22" s="876"/>
      <c r="CJ22" s="876"/>
      <c r="CK22" s="876"/>
      <c r="CL22" s="876"/>
      <c r="CM22" s="876"/>
      <c r="CN22" s="876"/>
      <c r="CO22" s="876"/>
      <c r="CP22" s="876"/>
      <c r="CQ22" s="876"/>
      <c r="CR22" s="876"/>
      <c r="CS22" s="876"/>
      <c r="CT22" s="876"/>
      <c r="CU22" s="876"/>
      <c r="CV22" s="876"/>
      <c r="CW22" s="876"/>
      <c r="CX22" s="876"/>
      <c r="CY22" s="876"/>
      <c r="CZ22" s="876"/>
      <c r="DA22" s="876"/>
      <c r="DB22" s="876"/>
      <c r="DC22" s="876"/>
      <c r="DD22" s="876"/>
      <c r="DE22" s="876"/>
      <c r="DF22" s="876"/>
      <c r="DG22" s="876"/>
      <c r="DH22" s="876"/>
      <c r="DI22" s="876"/>
      <c r="DJ22" s="876"/>
      <c r="DK22" s="876"/>
      <c r="DL22" s="876"/>
      <c r="DM22" s="876"/>
      <c r="DN22" s="876"/>
      <c r="DO22" s="876"/>
      <c r="DP22" s="876"/>
      <c r="DQ22" s="876"/>
      <c r="DR22" s="876"/>
      <c r="DS22" s="876"/>
      <c r="DT22" s="876"/>
      <c r="DU22" s="876"/>
      <c r="DV22" s="988"/>
      <c r="DW22" s="211"/>
      <c r="DY22" s="875"/>
      <c r="DZ22" s="876"/>
      <c r="EA22" s="876"/>
      <c r="EB22" s="876"/>
      <c r="EC22" s="876"/>
      <c r="ED22" s="876"/>
      <c r="EE22" s="876"/>
      <c r="EF22" s="876"/>
      <c r="EG22" s="876"/>
      <c r="EH22" s="876"/>
      <c r="EI22" s="876"/>
      <c r="EJ22" s="876"/>
      <c r="EK22" s="876"/>
      <c r="EL22" s="876"/>
      <c r="EM22" s="876"/>
      <c r="EN22" s="876"/>
      <c r="EO22" s="876"/>
      <c r="EP22" s="876"/>
      <c r="EQ22" s="876"/>
      <c r="ER22" s="876"/>
      <c r="ES22" s="876"/>
      <c r="ET22" s="876"/>
      <c r="EU22" s="876"/>
      <c r="EV22" s="876"/>
      <c r="EW22" s="876"/>
      <c r="EX22" s="876"/>
      <c r="EY22" s="877"/>
      <c r="EZ22" s="875"/>
      <c r="FA22" s="876"/>
      <c r="FB22" s="876"/>
      <c r="FC22" s="876"/>
      <c r="FD22" s="876"/>
      <c r="FE22" s="876"/>
      <c r="FF22" s="876"/>
      <c r="FG22" s="876"/>
      <c r="FH22" s="876"/>
      <c r="FI22" s="876"/>
      <c r="FJ22" s="876"/>
      <c r="FK22" s="876"/>
      <c r="FL22" s="877"/>
    </row>
    <row r="23" spans="1:168" ht="13.5" customHeight="1">
      <c r="A23" s="22"/>
      <c r="B23" s="923" t="s">
        <v>387</v>
      </c>
      <c r="C23" s="873"/>
      <c r="D23" s="873"/>
      <c r="E23" s="873"/>
      <c r="F23" s="873"/>
      <c r="G23" s="873"/>
      <c r="H23" s="873"/>
      <c r="I23" s="873"/>
      <c r="J23" s="873"/>
      <c r="K23" s="873"/>
      <c r="L23" s="873"/>
      <c r="M23" s="873"/>
      <c r="N23" s="873"/>
      <c r="O23" s="873"/>
      <c r="P23" s="873"/>
      <c r="Q23" s="873"/>
      <c r="R23" s="873"/>
      <c r="S23" s="874"/>
      <c r="T23" s="872">
        <f>35514-SUM(T11:AD22)</f>
        <v>7685</v>
      </c>
      <c r="U23" s="873"/>
      <c r="V23" s="873"/>
      <c r="W23" s="873"/>
      <c r="X23" s="873"/>
      <c r="Y23" s="873"/>
      <c r="Z23" s="873"/>
      <c r="AA23" s="873"/>
      <c r="AB23" s="873"/>
      <c r="AC23" s="873"/>
      <c r="AD23" s="874"/>
      <c r="AE23" s="914"/>
      <c r="AF23" s="873"/>
      <c r="AG23" s="873"/>
      <c r="AH23" s="873"/>
      <c r="AI23" s="873"/>
      <c r="AJ23" s="873"/>
      <c r="AK23" s="873"/>
      <c r="AL23" s="873"/>
      <c r="AM23" s="873"/>
      <c r="AN23" s="873"/>
      <c r="AO23" s="874"/>
      <c r="AP23" s="872">
        <f>+T23+AE23</f>
        <v>7685</v>
      </c>
      <c r="AQ23" s="873"/>
      <c r="AR23" s="873"/>
      <c r="AS23" s="873"/>
      <c r="AT23" s="873"/>
      <c r="AU23" s="873"/>
      <c r="AV23" s="873"/>
      <c r="AW23" s="873"/>
      <c r="AX23" s="873"/>
      <c r="AY23" s="873"/>
      <c r="AZ23" s="874"/>
      <c r="BA23" s="914"/>
      <c r="BB23" s="873"/>
      <c r="BC23" s="873"/>
      <c r="BD23" s="873"/>
      <c r="BE23" s="873"/>
      <c r="BF23" s="873"/>
      <c r="BG23" s="873"/>
      <c r="BH23" s="873"/>
      <c r="BI23" s="873"/>
      <c r="BJ23" s="873"/>
      <c r="BK23" s="874"/>
      <c r="BL23" s="872">
        <f>+T23+BA23</f>
        <v>7685</v>
      </c>
      <c r="BM23" s="873"/>
      <c r="BN23" s="873"/>
      <c r="BO23" s="873"/>
      <c r="BP23" s="873"/>
      <c r="BQ23" s="873"/>
      <c r="BR23" s="873"/>
      <c r="BS23" s="873"/>
      <c r="BT23" s="873"/>
      <c r="BU23" s="873"/>
      <c r="BV23" s="874"/>
      <c r="BW23" s="999" t="s">
        <v>450</v>
      </c>
      <c r="BX23" s="873"/>
      <c r="BY23" s="873"/>
      <c r="BZ23" s="873"/>
      <c r="CA23" s="873"/>
      <c r="CB23" s="873"/>
      <c r="CC23" s="873"/>
      <c r="CD23" s="873"/>
      <c r="CE23" s="873"/>
      <c r="CF23" s="873"/>
      <c r="CG23" s="873"/>
      <c r="CH23" s="873"/>
      <c r="CI23" s="873"/>
      <c r="CJ23" s="873"/>
      <c r="CK23" s="873"/>
      <c r="CL23" s="873"/>
      <c r="CM23" s="873"/>
      <c r="CN23" s="873"/>
      <c r="CO23" s="873"/>
      <c r="CP23" s="873"/>
      <c r="CQ23" s="873"/>
      <c r="CR23" s="873"/>
      <c r="CS23" s="873"/>
      <c r="CT23" s="873"/>
      <c r="CU23" s="873"/>
      <c r="CV23" s="873"/>
      <c r="CW23" s="873"/>
      <c r="CX23" s="873"/>
      <c r="CY23" s="873"/>
      <c r="CZ23" s="873"/>
      <c r="DA23" s="873"/>
      <c r="DB23" s="873"/>
      <c r="DC23" s="873"/>
      <c r="DD23" s="873"/>
      <c r="DE23" s="873"/>
      <c r="DF23" s="873"/>
      <c r="DG23" s="873"/>
      <c r="DH23" s="873"/>
      <c r="DI23" s="873"/>
      <c r="DJ23" s="873"/>
      <c r="DK23" s="873"/>
      <c r="DL23" s="873"/>
      <c r="DM23" s="873"/>
      <c r="DN23" s="873"/>
      <c r="DO23" s="873"/>
      <c r="DP23" s="873"/>
      <c r="DQ23" s="873"/>
      <c r="DR23" s="873"/>
      <c r="DS23" s="873"/>
      <c r="DT23" s="873"/>
      <c r="DU23" s="873"/>
      <c r="DV23" s="874"/>
      <c r="DW23" s="211"/>
      <c r="DY23" s="169"/>
      <c r="DZ23" s="169"/>
      <c r="EA23" s="169"/>
      <c r="EB23" s="169"/>
      <c r="EX23" s="212"/>
      <c r="EZ23" s="213"/>
      <c r="FA23" s="213"/>
      <c r="FB23" s="213"/>
      <c r="FC23" s="213"/>
      <c r="FD23" s="213"/>
      <c r="FE23" s="213"/>
      <c r="FF23" s="213"/>
      <c r="FG23" s="213"/>
      <c r="FH23" s="213"/>
      <c r="FI23" s="213"/>
      <c r="FJ23" s="213"/>
      <c r="FK23" s="213"/>
      <c r="FL23" s="213"/>
    </row>
    <row r="24" spans="1:168" ht="13.5" customHeight="1">
      <c r="A24" s="22"/>
      <c r="B24" s="875"/>
      <c r="C24" s="876"/>
      <c r="D24" s="876"/>
      <c r="E24" s="876"/>
      <c r="F24" s="876"/>
      <c r="G24" s="876"/>
      <c r="H24" s="876"/>
      <c r="I24" s="876"/>
      <c r="J24" s="876"/>
      <c r="K24" s="876"/>
      <c r="L24" s="876"/>
      <c r="M24" s="876"/>
      <c r="N24" s="876"/>
      <c r="O24" s="876"/>
      <c r="P24" s="876"/>
      <c r="Q24" s="876"/>
      <c r="R24" s="876"/>
      <c r="S24" s="877"/>
      <c r="T24" s="875"/>
      <c r="U24" s="876"/>
      <c r="V24" s="876"/>
      <c r="W24" s="876"/>
      <c r="X24" s="876"/>
      <c r="Y24" s="876"/>
      <c r="Z24" s="876"/>
      <c r="AA24" s="876"/>
      <c r="AB24" s="876"/>
      <c r="AC24" s="876"/>
      <c r="AD24" s="877"/>
      <c r="AE24" s="897"/>
      <c r="AF24" s="876"/>
      <c r="AG24" s="876"/>
      <c r="AH24" s="876"/>
      <c r="AI24" s="876"/>
      <c r="AJ24" s="876"/>
      <c r="AK24" s="876"/>
      <c r="AL24" s="876"/>
      <c r="AM24" s="876"/>
      <c r="AN24" s="876"/>
      <c r="AO24" s="877"/>
      <c r="AP24" s="875"/>
      <c r="AQ24" s="876"/>
      <c r="AR24" s="876"/>
      <c r="AS24" s="876"/>
      <c r="AT24" s="876"/>
      <c r="AU24" s="876"/>
      <c r="AV24" s="876"/>
      <c r="AW24" s="876"/>
      <c r="AX24" s="876"/>
      <c r="AY24" s="876"/>
      <c r="AZ24" s="877"/>
      <c r="BA24" s="897"/>
      <c r="BB24" s="876"/>
      <c r="BC24" s="876"/>
      <c r="BD24" s="876"/>
      <c r="BE24" s="876"/>
      <c r="BF24" s="876"/>
      <c r="BG24" s="876"/>
      <c r="BH24" s="876"/>
      <c r="BI24" s="876"/>
      <c r="BJ24" s="876"/>
      <c r="BK24" s="877"/>
      <c r="BL24" s="875"/>
      <c r="BM24" s="876"/>
      <c r="BN24" s="876"/>
      <c r="BO24" s="876"/>
      <c r="BP24" s="876"/>
      <c r="BQ24" s="876"/>
      <c r="BR24" s="876"/>
      <c r="BS24" s="876"/>
      <c r="BT24" s="876"/>
      <c r="BU24" s="876"/>
      <c r="BV24" s="877"/>
      <c r="BW24" s="876"/>
      <c r="BX24" s="876"/>
      <c r="BY24" s="876"/>
      <c r="BZ24" s="876"/>
      <c r="CA24" s="876"/>
      <c r="CB24" s="876"/>
      <c r="CC24" s="876"/>
      <c r="CD24" s="876"/>
      <c r="CE24" s="876"/>
      <c r="CF24" s="876"/>
      <c r="CG24" s="876"/>
      <c r="CH24" s="876"/>
      <c r="CI24" s="876"/>
      <c r="CJ24" s="876"/>
      <c r="CK24" s="876"/>
      <c r="CL24" s="876"/>
      <c r="CM24" s="876"/>
      <c r="CN24" s="876"/>
      <c r="CO24" s="876"/>
      <c r="CP24" s="876"/>
      <c r="CQ24" s="876"/>
      <c r="CR24" s="876"/>
      <c r="CS24" s="876"/>
      <c r="CT24" s="876"/>
      <c r="CU24" s="876"/>
      <c r="CV24" s="876"/>
      <c r="CW24" s="876"/>
      <c r="CX24" s="876"/>
      <c r="CY24" s="876"/>
      <c r="CZ24" s="876"/>
      <c r="DA24" s="876"/>
      <c r="DB24" s="876"/>
      <c r="DC24" s="876"/>
      <c r="DD24" s="876"/>
      <c r="DE24" s="876"/>
      <c r="DF24" s="876"/>
      <c r="DG24" s="876"/>
      <c r="DH24" s="876"/>
      <c r="DI24" s="876"/>
      <c r="DJ24" s="876"/>
      <c r="DK24" s="876"/>
      <c r="DL24" s="876"/>
      <c r="DM24" s="876"/>
      <c r="DN24" s="876"/>
      <c r="DO24" s="876"/>
      <c r="DP24" s="876"/>
      <c r="DQ24" s="876"/>
      <c r="DR24" s="876"/>
      <c r="DS24" s="876"/>
      <c r="DT24" s="876"/>
      <c r="DU24" s="876"/>
      <c r="DV24" s="877"/>
      <c r="DW24" s="211"/>
      <c r="DY24" s="21"/>
      <c r="DZ24" s="923" t="s">
        <v>388</v>
      </c>
      <c r="EA24" s="873"/>
      <c r="EB24" s="873"/>
      <c r="EC24" s="873"/>
      <c r="ED24" s="873"/>
      <c r="EE24" s="873"/>
      <c r="EF24" s="873"/>
      <c r="EG24" s="873"/>
      <c r="EH24" s="873"/>
      <c r="EI24" s="873"/>
      <c r="EJ24" s="873"/>
      <c r="EK24" s="873"/>
      <c r="EL24" s="873"/>
      <c r="EM24" s="873"/>
      <c r="EN24" s="873"/>
      <c r="EO24" s="873"/>
      <c r="EP24" s="873"/>
      <c r="EQ24" s="873"/>
      <c r="ER24" s="873"/>
      <c r="ES24" s="873"/>
      <c r="ET24" s="873"/>
      <c r="EU24" s="873"/>
      <c r="EV24" s="873"/>
      <c r="EW24" s="873"/>
      <c r="EX24" s="873"/>
      <c r="EY24" s="874"/>
      <c r="EZ24" s="935" t="s">
        <v>389</v>
      </c>
      <c r="FA24" s="874"/>
      <c r="FB24" s="934"/>
      <c r="FC24" s="873"/>
      <c r="FD24" s="873"/>
      <c r="FE24" s="873"/>
      <c r="FF24" s="873"/>
      <c r="FG24" s="873"/>
      <c r="FH24" s="873"/>
      <c r="FI24" s="873"/>
      <c r="FJ24" s="873"/>
      <c r="FK24" s="873"/>
      <c r="FL24" s="874"/>
    </row>
    <row r="25" spans="1:168" ht="6" customHeight="1">
      <c r="A25" s="22"/>
      <c r="B25" s="923"/>
      <c r="C25" s="873"/>
      <c r="D25" s="873"/>
      <c r="E25" s="873"/>
      <c r="F25" s="873"/>
      <c r="G25" s="873"/>
      <c r="H25" s="873"/>
      <c r="I25" s="873"/>
      <c r="J25" s="873"/>
      <c r="K25" s="873"/>
      <c r="L25" s="873"/>
      <c r="M25" s="873"/>
      <c r="N25" s="873"/>
      <c r="O25" s="873"/>
      <c r="P25" s="873"/>
      <c r="Q25" s="873"/>
      <c r="R25" s="873"/>
      <c r="S25" s="874"/>
      <c r="T25" s="872"/>
      <c r="U25" s="873"/>
      <c r="V25" s="873"/>
      <c r="W25" s="873"/>
      <c r="X25" s="873"/>
      <c r="Y25" s="873"/>
      <c r="Z25" s="873"/>
      <c r="AA25" s="873"/>
      <c r="AB25" s="873"/>
      <c r="AC25" s="873"/>
      <c r="AD25" s="874"/>
      <c r="AE25" s="914"/>
      <c r="AF25" s="873"/>
      <c r="AG25" s="873"/>
      <c r="AH25" s="873"/>
      <c r="AI25" s="873"/>
      <c r="AJ25" s="873"/>
      <c r="AK25" s="873"/>
      <c r="AL25" s="873"/>
      <c r="AM25" s="873"/>
      <c r="AN25" s="873"/>
      <c r="AO25" s="874"/>
      <c r="AP25" s="872">
        <f>+T25+AE25</f>
        <v>0</v>
      </c>
      <c r="AQ25" s="873"/>
      <c r="AR25" s="873"/>
      <c r="AS25" s="873"/>
      <c r="AT25" s="873"/>
      <c r="AU25" s="873"/>
      <c r="AV25" s="873"/>
      <c r="AW25" s="873"/>
      <c r="AX25" s="873"/>
      <c r="AY25" s="873"/>
      <c r="AZ25" s="874"/>
      <c r="BA25" s="914"/>
      <c r="BB25" s="873"/>
      <c r="BC25" s="873"/>
      <c r="BD25" s="873"/>
      <c r="BE25" s="873"/>
      <c r="BF25" s="873"/>
      <c r="BG25" s="873"/>
      <c r="BH25" s="873"/>
      <c r="BI25" s="873"/>
      <c r="BJ25" s="873"/>
      <c r="BK25" s="874"/>
      <c r="BL25" s="872">
        <f>+T25+BA25</f>
        <v>0</v>
      </c>
      <c r="BM25" s="873"/>
      <c r="BN25" s="873"/>
      <c r="BO25" s="873"/>
      <c r="BP25" s="873"/>
      <c r="BQ25" s="873"/>
      <c r="BR25" s="873"/>
      <c r="BS25" s="873"/>
      <c r="BT25" s="873"/>
      <c r="BU25" s="873"/>
      <c r="BV25" s="874"/>
      <c r="BW25" s="998"/>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c r="CU25" s="873"/>
      <c r="CV25" s="873"/>
      <c r="CW25" s="873"/>
      <c r="CX25" s="873"/>
      <c r="CY25" s="873"/>
      <c r="CZ25" s="873"/>
      <c r="DA25" s="873"/>
      <c r="DB25" s="873"/>
      <c r="DC25" s="873"/>
      <c r="DD25" s="873"/>
      <c r="DE25" s="873"/>
      <c r="DF25" s="873"/>
      <c r="DG25" s="873"/>
      <c r="DH25" s="873"/>
      <c r="DI25" s="873"/>
      <c r="DJ25" s="873"/>
      <c r="DK25" s="873"/>
      <c r="DL25" s="873"/>
      <c r="DM25" s="873"/>
      <c r="DN25" s="873"/>
      <c r="DO25" s="873"/>
      <c r="DP25" s="873"/>
      <c r="DQ25" s="873"/>
      <c r="DR25" s="873"/>
      <c r="DS25" s="873"/>
      <c r="DT25" s="873"/>
      <c r="DU25" s="873"/>
      <c r="DV25" s="874"/>
      <c r="DW25" s="211"/>
      <c r="DY25" s="23"/>
      <c r="DZ25" s="875"/>
      <c r="EA25" s="876"/>
      <c r="EB25" s="876"/>
      <c r="EC25" s="876"/>
      <c r="ED25" s="876"/>
      <c r="EE25" s="876"/>
      <c r="EF25" s="876"/>
      <c r="EG25" s="876"/>
      <c r="EH25" s="876"/>
      <c r="EI25" s="876"/>
      <c r="EJ25" s="876"/>
      <c r="EK25" s="876"/>
      <c r="EL25" s="876"/>
      <c r="EM25" s="876"/>
      <c r="EN25" s="876"/>
      <c r="EO25" s="876"/>
      <c r="EP25" s="876"/>
      <c r="EQ25" s="876"/>
      <c r="ER25" s="876"/>
      <c r="ES25" s="876"/>
      <c r="ET25" s="876"/>
      <c r="EU25" s="876"/>
      <c r="EV25" s="876"/>
      <c r="EW25" s="876"/>
      <c r="EX25" s="876"/>
      <c r="EY25" s="877"/>
      <c r="EZ25" s="875"/>
      <c r="FA25" s="877"/>
      <c r="FB25" s="876"/>
      <c r="FC25" s="876"/>
      <c r="FD25" s="876"/>
      <c r="FE25" s="876"/>
      <c r="FF25" s="876"/>
      <c r="FG25" s="876"/>
      <c r="FH25" s="876"/>
      <c r="FI25" s="876"/>
      <c r="FJ25" s="876"/>
      <c r="FK25" s="876"/>
      <c r="FL25" s="877"/>
    </row>
    <row r="26" spans="1:168" ht="6" customHeight="1">
      <c r="A26" s="22"/>
      <c r="B26" s="875"/>
      <c r="C26" s="876"/>
      <c r="D26" s="876"/>
      <c r="E26" s="876"/>
      <c r="F26" s="876"/>
      <c r="G26" s="876"/>
      <c r="H26" s="876"/>
      <c r="I26" s="876"/>
      <c r="J26" s="876"/>
      <c r="K26" s="876"/>
      <c r="L26" s="876"/>
      <c r="M26" s="876"/>
      <c r="N26" s="876"/>
      <c r="O26" s="876"/>
      <c r="P26" s="876"/>
      <c r="Q26" s="876"/>
      <c r="R26" s="876"/>
      <c r="S26" s="877"/>
      <c r="T26" s="875"/>
      <c r="U26" s="876"/>
      <c r="V26" s="876"/>
      <c r="W26" s="876"/>
      <c r="X26" s="876"/>
      <c r="Y26" s="876"/>
      <c r="Z26" s="876"/>
      <c r="AA26" s="876"/>
      <c r="AB26" s="876"/>
      <c r="AC26" s="876"/>
      <c r="AD26" s="877"/>
      <c r="AE26" s="897"/>
      <c r="AF26" s="876"/>
      <c r="AG26" s="876"/>
      <c r="AH26" s="876"/>
      <c r="AI26" s="876"/>
      <c r="AJ26" s="876"/>
      <c r="AK26" s="876"/>
      <c r="AL26" s="876"/>
      <c r="AM26" s="876"/>
      <c r="AN26" s="876"/>
      <c r="AO26" s="877"/>
      <c r="AP26" s="875"/>
      <c r="AQ26" s="876"/>
      <c r="AR26" s="876"/>
      <c r="AS26" s="876"/>
      <c r="AT26" s="876"/>
      <c r="AU26" s="876"/>
      <c r="AV26" s="876"/>
      <c r="AW26" s="876"/>
      <c r="AX26" s="876"/>
      <c r="AY26" s="876"/>
      <c r="AZ26" s="877"/>
      <c r="BA26" s="897"/>
      <c r="BB26" s="876"/>
      <c r="BC26" s="876"/>
      <c r="BD26" s="876"/>
      <c r="BE26" s="876"/>
      <c r="BF26" s="876"/>
      <c r="BG26" s="876"/>
      <c r="BH26" s="876"/>
      <c r="BI26" s="876"/>
      <c r="BJ26" s="876"/>
      <c r="BK26" s="877"/>
      <c r="BL26" s="875"/>
      <c r="BM26" s="876"/>
      <c r="BN26" s="876"/>
      <c r="BO26" s="876"/>
      <c r="BP26" s="876"/>
      <c r="BQ26" s="876"/>
      <c r="BR26" s="876"/>
      <c r="BS26" s="876"/>
      <c r="BT26" s="876"/>
      <c r="BU26" s="876"/>
      <c r="BV26" s="877"/>
      <c r="BW26" s="876"/>
      <c r="BX26" s="876"/>
      <c r="BY26" s="876"/>
      <c r="BZ26" s="876"/>
      <c r="CA26" s="876"/>
      <c r="CB26" s="876"/>
      <c r="CC26" s="876"/>
      <c r="CD26" s="876"/>
      <c r="CE26" s="876"/>
      <c r="CF26" s="876"/>
      <c r="CG26" s="876"/>
      <c r="CH26" s="876"/>
      <c r="CI26" s="876"/>
      <c r="CJ26" s="876"/>
      <c r="CK26" s="876"/>
      <c r="CL26" s="876"/>
      <c r="CM26" s="876"/>
      <c r="CN26" s="876"/>
      <c r="CO26" s="876"/>
      <c r="CP26" s="876"/>
      <c r="CQ26" s="876"/>
      <c r="CR26" s="876"/>
      <c r="CS26" s="876"/>
      <c r="CT26" s="876"/>
      <c r="CU26" s="876"/>
      <c r="CV26" s="876"/>
      <c r="CW26" s="876"/>
      <c r="CX26" s="876"/>
      <c r="CY26" s="876"/>
      <c r="CZ26" s="876"/>
      <c r="DA26" s="876"/>
      <c r="DB26" s="876"/>
      <c r="DC26" s="876"/>
      <c r="DD26" s="876"/>
      <c r="DE26" s="876"/>
      <c r="DF26" s="876"/>
      <c r="DG26" s="876"/>
      <c r="DH26" s="876"/>
      <c r="DI26" s="876"/>
      <c r="DJ26" s="876"/>
      <c r="DK26" s="876"/>
      <c r="DL26" s="876"/>
      <c r="DM26" s="876"/>
      <c r="DN26" s="876"/>
      <c r="DO26" s="876"/>
      <c r="DP26" s="876"/>
      <c r="DQ26" s="876"/>
      <c r="DR26" s="876"/>
      <c r="DS26" s="876"/>
      <c r="DT26" s="876"/>
      <c r="DU26" s="876"/>
      <c r="DV26" s="877"/>
      <c r="DW26" s="211"/>
      <c r="DY26" s="23"/>
      <c r="DZ26" s="923" t="s">
        <v>390</v>
      </c>
      <c r="EA26" s="873"/>
      <c r="EB26" s="873"/>
      <c r="EC26" s="873"/>
      <c r="ED26" s="873"/>
      <c r="EE26" s="873"/>
      <c r="EF26" s="873"/>
      <c r="EG26" s="873"/>
      <c r="EH26" s="873"/>
      <c r="EI26" s="873"/>
      <c r="EJ26" s="873"/>
      <c r="EK26" s="873"/>
      <c r="EL26" s="873"/>
      <c r="EM26" s="873"/>
      <c r="EN26" s="873"/>
      <c r="EO26" s="873"/>
      <c r="EP26" s="873"/>
      <c r="EQ26" s="873"/>
      <c r="ER26" s="873"/>
      <c r="ES26" s="873"/>
      <c r="ET26" s="873"/>
      <c r="EU26" s="873"/>
      <c r="EV26" s="873"/>
      <c r="EW26" s="873"/>
      <c r="EX26" s="873"/>
      <c r="EY26" s="874"/>
      <c r="EZ26" s="935" t="s">
        <v>391</v>
      </c>
      <c r="FA26" s="874"/>
      <c r="FB26" s="934"/>
      <c r="FC26" s="873"/>
      <c r="FD26" s="873"/>
      <c r="FE26" s="873"/>
      <c r="FF26" s="873"/>
      <c r="FG26" s="873"/>
      <c r="FH26" s="873"/>
      <c r="FI26" s="873"/>
      <c r="FJ26" s="873"/>
      <c r="FK26" s="873"/>
      <c r="FL26" s="874"/>
    </row>
    <row r="27" spans="1:168" ht="6" customHeight="1">
      <c r="A27" s="22"/>
      <c r="B27" s="923"/>
      <c r="C27" s="873"/>
      <c r="D27" s="873"/>
      <c r="E27" s="873"/>
      <c r="F27" s="873"/>
      <c r="G27" s="873"/>
      <c r="H27" s="873"/>
      <c r="I27" s="873"/>
      <c r="J27" s="873"/>
      <c r="K27" s="873"/>
      <c r="L27" s="873"/>
      <c r="M27" s="873"/>
      <c r="N27" s="873"/>
      <c r="O27" s="873"/>
      <c r="P27" s="873"/>
      <c r="Q27" s="873"/>
      <c r="R27" s="873"/>
      <c r="S27" s="874"/>
      <c r="T27" s="872"/>
      <c r="U27" s="873"/>
      <c r="V27" s="873"/>
      <c r="W27" s="873"/>
      <c r="X27" s="873"/>
      <c r="Y27" s="873"/>
      <c r="Z27" s="873"/>
      <c r="AA27" s="873"/>
      <c r="AB27" s="873"/>
      <c r="AC27" s="873"/>
      <c r="AD27" s="874"/>
      <c r="AE27" s="914"/>
      <c r="AF27" s="873"/>
      <c r="AG27" s="873"/>
      <c r="AH27" s="873"/>
      <c r="AI27" s="873"/>
      <c r="AJ27" s="873"/>
      <c r="AK27" s="873"/>
      <c r="AL27" s="873"/>
      <c r="AM27" s="873"/>
      <c r="AN27" s="873"/>
      <c r="AO27" s="874"/>
      <c r="AP27" s="872">
        <f>+T27+AE27</f>
        <v>0</v>
      </c>
      <c r="AQ27" s="873"/>
      <c r="AR27" s="873"/>
      <c r="AS27" s="873"/>
      <c r="AT27" s="873"/>
      <c r="AU27" s="873"/>
      <c r="AV27" s="873"/>
      <c r="AW27" s="873"/>
      <c r="AX27" s="873"/>
      <c r="AY27" s="873"/>
      <c r="AZ27" s="874"/>
      <c r="BA27" s="914"/>
      <c r="BB27" s="873"/>
      <c r="BC27" s="873"/>
      <c r="BD27" s="873"/>
      <c r="BE27" s="873"/>
      <c r="BF27" s="873"/>
      <c r="BG27" s="873"/>
      <c r="BH27" s="873"/>
      <c r="BI27" s="873"/>
      <c r="BJ27" s="873"/>
      <c r="BK27" s="874"/>
      <c r="BL27" s="872">
        <f>+T27+BA27</f>
        <v>0</v>
      </c>
      <c r="BM27" s="873"/>
      <c r="BN27" s="873"/>
      <c r="BO27" s="873"/>
      <c r="BP27" s="873"/>
      <c r="BQ27" s="873"/>
      <c r="BR27" s="873"/>
      <c r="BS27" s="873"/>
      <c r="BT27" s="873"/>
      <c r="BU27" s="873"/>
      <c r="BV27" s="874"/>
      <c r="BW27" s="996"/>
      <c r="BX27" s="873"/>
      <c r="BY27" s="873"/>
      <c r="BZ27" s="873"/>
      <c r="CA27" s="873"/>
      <c r="CB27" s="873"/>
      <c r="CC27" s="873"/>
      <c r="CD27" s="873"/>
      <c r="CE27" s="873"/>
      <c r="CF27" s="873"/>
      <c r="CG27" s="873"/>
      <c r="CH27" s="873"/>
      <c r="CI27" s="873"/>
      <c r="CJ27" s="873"/>
      <c r="CK27" s="873"/>
      <c r="CL27" s="873"/>
      <c r="CM27" s="873"/>
      <c r="CN27" s="873"/>
      <c r="CO27" s="873"/>
      <c r="CP27" s="873"/>
      <c r="CQ27" s="873"/>
      <c r="CR27" s="873"/>
      <c r="CS27" s="873"/>
      <c r="CT27" s="873"/>
      <c r="CU27" s="873"/>
      <c r="CV27" s="873"/>
      <c r="CW27" s="873"/>
      <c r="CX27" s="873"/>
      <c r="CY27" s="873"/>
      <c r="CZ27" s="873"/>
      <c r="DA27" s="873"/>
      <c r="DB27" s="873"/>
      <c r="DC27" s="873"/>
      <c r="DD27" s="873"/>
      <c r="DE27" s="873"/>
      <c r="DF27" s="873"/>
      <c r="DG27" s="873"/>
      <c r="DH27" s="873"/>
      <c r="DI27" s="873"/>
      <c r="DJ27" s="873"/>
      <c r="DK27" s="873"/>
      <c r="DL27" s="873"/>
      <c r="DM27" s="873"/>
      <c r="DN27" s="873"/>
      <c r="DO27" s="873"/>
      <c r="DP27" s="873"/>
      <c r="DQ27" s="873"/>
      <c r="DR27" s="873"/>
      <c r="DS27" s="873"/>
      <c r="DT27" s="873"/>
      <c r="DU27" s="873"/>
      <c r="DV27" s="874"/>
      <c r="DW27" s="211"/>
      <c r="DY27" s="170"/>
      <c r="DZ27" s="875"/>
      <c r="EA27" s="876"/>
      <c r="EB27" s="876"/>
      <c r="EC27" s="876"/>
      <c r="ED27" s="876"/>
      <c r="EE27" s="876"/>
      <c r="EF27" s="876"/>
      <c r="EG27" s="876"/>
      <c r="EH27" s="876"/>
      <c r="EI27" s="876"/>
      <c r="EJ27" s="876"/>
      <c r="EK27" s="876"/>
      <c r="EL27" s="876"/>
      <c r="EM27" s="876"/>
      <c r="EN27" s="876"/>
      <c r="EO27" s="876"/>
      <c r="EP27" s="876"/>
      <c r="EQ27" s="876"/>
      <c r="ER27" s="876"/>
      <c r="ES27" s="876"/>
      <c r="ET27" s="876"/>
      <c r="EU27" s="876"/>
      <c r="EV27" s="876"/>
      <c r="EW27" s="876"/>
      <c r="EX27" s="876"/>
      <c r="EY27" s="877"/>
      <c r="EZ27" s="875"/>
      <c r="FA27" s="877"/>
      <c r="FB27" s="876"/>
      <c r="FC27" s="876"/>
      <c r="FD27" s="876"/>
      <c r="FE27" s="876"/>
      <c r="FF27" s="876"/>
      <c r="FG27" s="876"/>
      <c r="FH27" s="876"/>
      <c r="FI27" s="876"/>
      <c r="FJ27" s="876"/>
      <c r="FK27" s="876"/>
      <c r="FL27" s="877"/>
    </row>
    <row r="28" spans="1:168" ht="6" customHeight="1">
      <c r="A28" s="24"/>
      <c r="B28" s="875"/>
      <c r="C28" s="876"/>
      <c r="D28" s="876"/>
      <c r="E28" s="876"/>
      <c r="F28" s="876"/>
      <c r="G28" s="876"/>
      <c r="H28" s="876"/>
      <c r="I28" s="876"/>
      <c r="J28" s="876"/>
      <c r="K28" s="876"/>
      <c r="L28" s="876"/>
      <c r="M28" s="876"/>
      <c r="N28" s="876"/>
      <c r="O28" s="876"/>
      <c r="P28" s="876"/>
      <c r="Q28" s="876"/>
      <c r="R28" s="876"/>
      <c r="S28" s="877"/>
      <c r="T28" s="875"/>
      <c r="U28" s="876"/>
      <c r="V28" s="876"/>
      <c r="W28" s="876"/>
      <c r="X28" s="876"/>
      <c r="Y28" s="876"/>
      <c r="Z28" s="876"/>
      <c r="AA28" s="876"/>
      <c r="AB28" s="876"/>
      <c r="AC28" s="876"/>
      <c r="AD28" s="877"/>
      <c r="AE28" s="897"/>
      <c r="AF28" s="876"/>
      <c r="AG28" s="876"/>
      <c r="AH28" s="876"/>
      <c r="AI28" s="876"/>
      <c r="AJ28" s="876"/>
      <c r="AK28" s="876"/>
      <c r="AL28" s="876"/>
      <c r="AM28" s="876"/>
      <c r="AN28" s="876"/>
      <c r="AO28" s="877"/>
      <c r="AP28" s="875"/>
      <c r="AQ28" s="876"/>
      <c r="AR28" s="876"/>
      <c r="AS28" s="876"/>
      <c r="AT28" s="876"/>
      <c r="AU28" s="876"/>
      <c r="AV28" s="876"/>
      <c r="AW28" s="876"/>
      <c r="AX28" s="876"/>
      <c r="AY28" s="876"/>
      <c r="AZ28" s="877"/>
      <c r="BA28" s="897"/>
      <c r="BB28" s="876"/>
      <c r="BC28" s="876"/>
      <c r="BD28" s="876"/>
      <c r="BE28" s="876"/>
      <c r="BF28" s="876"/>
      <c r="BG28" s="876"/>
      <c r="BH28" s="876"/>
      <c r="BI28" s="876"/>
      <c r="BJ28" s="876"/>
      <c r="BK28" s="877"/>
      <c r="BL28" s="875"/>
      <c r="BM28" s="876"/>
      <c r="BN28" s="876"/>
      <c r="BO28" s="876"/>
      <c r="BP28" s="876"/>
      <c r="BQ28" s="876"/>
      <c r="BR28" s="876"/>
      <c r="BS28" s="876"/>
      <c r="BT28" s="876"/>
      <c r="BU28" s="876"/>
      <c r="BV28" s="877"/>
      <c r="BW28" s="876"/>
      <c r="BX28" s="876"/>
      <c r="BY28" s="876"/>
      <c r="BZ28" s="876"/>
      <c r="CA28" s="876"/>
      <c r="CB28" s="876"/>
      <c r="CC28" s="876"/>
      <c r="CD28" s="876"/>
      <c r="CE28" s="876"/>
      <c r="CF28" s="876"/>
      <c r="CG28" s="876"/>
      <c r="CH28" s="876"/>
      <c r="CI28" s="876"/>
      <c r="CJ28" s="876"/>
      <c r="CK28" s="876"/>
      <c r="CL28" s="876"/>
      <c r="CM28" s="876"/>
      <c r="CN28" s="876"/>
      <c r="CO28" s="876"/>
      <c r="CP28" s="876"/>
      <c r="CQ28" s="876"/>
      <c r="CR28" s="876"/>
      <c r="CS28" s="876"/>
      <c r="CT28" s="876"/>
      <c r="CU28" s="876"/>
      <c r="CV28" s="876"/>
      <c r="CW28" s="876"/>
      <c r="CX28" s="876"/>
      <c r="CY28" s="876"/>
      <c r="CZ28" s="876"/>
      <c r="DA28" s="876"/>
      <c r="DB28" s="876"/>
      <c r="DC28" s="876"/>
      <c r="DD28" s="876"/>
      <c r="DE28" s="876"/>
      <c r="DF28" s="876"/>
      <c r="DG28" s="876"/>
      <c r="DH28" s="876"/>
      <c r="DI28" s="876"/>
      <c r="DJ28" s="876"/>
      <c r="DK28" s="876"/>
      <c r="DL28" s="876"/>
      <c r="DM28" s="876"/>
      <c r="DN28" s="876"/>
      <c r="DO28" s="876"/>
      <c r="DP28" s="876"/>
      <c r="DQ28" s="876"/>
      <c r="DR28" s="876"/>
      <c r="DS28" s="876"/>
      <c r="DT28" s="876"/>
      <c r="DU28" s="876"/>
      <c r="DV28" s="877"/>
      <c r="DW28" s="211"/>
      <c r="DY28" s="923" t="s">
        <v>392</v>
      </c>
      <c r="DZ28" s="873"/>
      <c r="EA28" s="873"/>
      <c r="EB28" s="873"/>
      <c r="EC28" s="873"/>
      <c r="ED28" s="873"/>
      <c r="EE28" s="873"/>
      <c r="EF28" s="873"/>
      <c r="EG28" s="873"/>
      <c r="EH28" s="873"/>
      <c r="EI28" s="873"/>
      <c r="EJ28" s="873"/>
      <c r="EK28" s="873"/>
      <c r="EL28" s="873"/>
      <c r="EM28" s="873"/>
      <c r="EN28" s="873"/>
      <c r="EO28" s="873"/>
      <c r="EP28" s="873"/>
      <c r="EQ28" s="873"/>
      <c r="ER28" s="873"/>
      <c r="ES28" s="873"/>
      <c r="ET28" s="873"/>
      <c r="EU28" s="873"/>
      <c r="EV28" s="873"/>
      <c r="EW28" s="873"/>
      <c r="EX28" s="873"/>
      <c r="EY28" s="874"/>
      <c r="EZ28" s="939">
        <f>SUM(FB24:FL27)</f>
        <v>0</v>
      </c>
      <c r="FA28" s="873"/>
      <c r="FB28" s="873"/>
      <c r="FC28" s="873"/>
      <c r="FD28" s="873"/>
      <c r="FE28" s="873"/>
      <c r="FF28" s="873"/>
      <c r="FG28" s="873"/>
      <c r="FH28" s="873"/>
      <c r="FI28" s="873"/>
      <c r="FJ28" s="873"/>
      <c r="FK28" s="873"/>
      <c r="FL28" s="874"/>
    </row>
    <row r="29" spans="1:168" ht="6" customHeight="1">
      <c r="A29" s="24"/>
      <c r="B29" s="923"/>
      <c r="C29" s="873"/>
      <c r="D29" s="873"/>
      <c r="E29" s="873"/>
      <c r="F29" s="873"/>
      <c r="G29" s="873"/>
      <c r="H29" s="873"/>
      <c r="I29" s="873"/>
      <c r="J29" s="873"/>
      <c r="K29" s="873"/>
      <c r="L29" s="873"/>
      <c r="M29" s="873"/>
      <c r="N29" s="873"/>
      <c r="O29" s="873"/>
      <c r="P29" s="873"/>
      <c r="Q29" s="873"/>
      <c r="R29" s="873"/>
      <c r="S29" s="874"/>
      <c r="T29" s="872"/>
      <c r="U29" s="873"/>
      <c r="V29" s="873"/>
      <c r="W29" s="873"/>
      <c r="X29" s="873"/>
      <c r="Y29" s="873"/>
      <c r="Z29" s="873"/>
      <c r="AA29" s="873"/>
      <c r="AB29" s="873"/>
      <c r="AC29" s="873"/>
      <c r="AD29" s="874"/>
      <c r="AE29" s="914"/>
      <c r="AF29" s="873"/>
      <c r="AG29" s="873"/>
      <c r="AH29" s="873"/>
      <c r="AI29" s="873"/>
      <c r="AJ29" s="873"/>
      <c r="AK29" s="873"/>
      <c r="AL29" s="873"/>
      <c r="AM29" s="873"/>
      <c r="AN29" s="873"/>
      <c r="AO29" s="874"/>
      <c r="AP29" s="872">
        <f>+T29+AE29</f>
        <v>0</v>
      </c>
      <c r="AQ29" s="873"/>
      <c r="AR29" s="873"/>
      <c r="AS29" s="873"/>
      <c r="AT29" s="873"/>
      <c r="AU29" s="873"/>
      <c r="AV29" s="873"/>
      <c r="AW29" s="873"/>
      <c r="AX29" s="873"/>
      <c r="AY29" s="873"/>
      <c r="AZ29" s="874"/>
      <c r="BA29" s="914"/>
      <c r="BB29" s="873"/>
      <c r="BC29" s="873"/>
      <c r="BD29" s="873"/>
      <c r="BE29" s="873"/>
      <c r="BF29" s="873"/>
      <c r="BG29" s="873"/>
      <c r="BH29" s="873"/>
      <c r="BI29" s="873"/>
      <c r="BJ29" s="873"/>
      <c r="BK29" s="874"/>
      <c r="BL29" s="872">
        <f>+T29+BA29</f>
        <v>0</v>
      </c>
      <c r="BM29" s="873"/>
      <c r="BN29" s="873"/>
      <c r="BO29" s="873"/>
      <c r="BP29" s="873"/>
      <c r="BQ29" s="873"/>
      <c r="BR29" s="873"/>
      <c r="BS29" s="873"/>
      <c r="BT29" s="873"/>
      <c r="BU29" s="873"/>
      <c r="BV29" s="874"/>
      <c r="BW29" s="996"/>
      <c r="BX29" s="873"/>
      <c r="BY29" s="873"/>
      <c r="BZ29" s="873"/>
      <c r="CA29" s="873"/>
      <c r="CB29" s="873"/>
      <c r="CC29" s="873"/>
      <c r="CD29" s="873"/>
      <c r="CE29" s="873"/>
      <c r="CF29" s="873"/>
      <c r="CG29" s="873"/>
      <c r="CH29" s="873"/>
      <c r="CI29" s="873"/>
      <c r="CJ29" s="873"/>
      <c r="CK29" s="873"/>
      <c r="CL29" s="873"/>
      <c r="CM29" s="873"/>
      <c r="CN29" s="873"/>
      <c r="CO29" s="873"/>
      <c r="CP29" s="873"/>
      <c r="CQ29" s="873"/>
      <c r="CR29" s="873"/>
      <c r="CS29" s="873"/>
      <c r="CT29" s="873"/>
      <c r="CU29" s="873"/>
      <c r="CV29" s="873"/>
      <c r="CW29" s="873"/>
      <c r="CX29" s="873"/>
      <c r="CY29" s="873"/>
      <c r="CZ29" s="873"/>
      <c r="DA29" s="873"/>
      <c r="DB29" s="873"/>
      <c r="DC29" s="873"/>
      <c r="DD29" s="873"/>
      <c r="DE29" s="873"/>
      <c r="DF29" s="873"/>
      <c r="DG29" s="873"/>
      <c r="DH29" s="873"/>
      <c r="DI29" s="873"/>
      <c r="DJ29" s="873"/>
      <c r="DK29" s="873"/>
      <c r="DL29" s="873"/>
      <c r="DM29" s="873"/>
      <c r="DN29" s="873"/>
      <c r="DO29" s="873"/>
      <c r="DP29" s="873"/>
      <c r="DQ29" s="873"/>
      <c r="DR29" s="873"/>
      <c r="DS29" s="873"/>
      <c r="DT29" s="873"/>
      <c r="DU29" s="873"/>
      <c r="DV29" s="874"/>
      <c r="DW29" s="211"/>
      <c r="DY29" s="875"/>
      <c r="DZ29" s="876"/>
      <c r="EA29" s="876"/>
      <c r="EB29" s="876"/>
      <c r="EC29" s="876"/>
      <c r="ED29" s="876"/>
      <c r="EE29" s="876"/>
      <c r="EF29" s="876"/>
      <c r="EG29" s="876"/>
      <c r="EH29" s="876"/>
      <c r="EI29" s="876"/>
      <c r="EJ29" s="876"/>
      <c r="EK29" s="876"/>
      <c r="EL29" s="876"/>
      <c r="EM29" s="876"/>
      <c r="EN29" s="876"/>
      <c r="EO29" s="876"/>
      <c r="EP29" s="876"/>
      <c r="EQ29" s="876"/>
      <c r="ER29" s="876"/>
      <c r="ES29" s="876"/>
      <c r="ET29" s="876"/>
      <c r="EU29" s="876"/>
      <c r="EV29" s="876"/>
      <c r="EW29" s="876"/>
      <c r="EX29" s="876"/>
      <c r="EY29" s="877"/>
      <c r="EZ29" s="875"/>
      <c r="FA29" s="876"/>
      <c r="FB29" s="876"/>
      <c r="FC29" s="876"/>
      <c r="FD29" s="876"/>
      <c r="FE29" s="876"/>
      <c r="FF29" s="876"/>
      <c r="FG29" s="876"/>
      <c r="FH29" s="876"/>
      <c r="FI29" s="876"/>
      <c r="FJ29" s="876"/>
      <c r="FK29" s="876"/>
      <c r="FL29" s="877"/>
    </row>
    <row r="30" spans="1:168" ht="6" customHeight="1">
      <c r="A30" s="24"/>
      <c r="B30" s="875"/>
      <c r="C30" s="876"/>
      <c r="D30" s="876"/>
      <c r="E30" s="876"/>
      <c r="F30" s="876"/>
      <c r="G30" s="876"/>
      <c r="H30" s="876"/>
      <c r="I30" s="876"/>
      <c r="J30" s="876"/>
      <c r="K30" s="876"/>
      <c r="L30" s="876"/>
      <c r="M30" s="876"/>
      <c r="N30" s="876"/>
      <c r="O30" s="876"/>
      <c r="P30" s="876"/>
      <c r="Q30" s="876"/>
      <c r="R30" s="876"/>
      <c r="S30" s="877"/>
      <c r="T30" s="875"/>
      <c r="U30" s="876"/>
      <c r="V30" s="876"/>
      <c r="W30" s="876"/>
      <c r="X30" s="876"/>
      <c r="Y30" s="876"/>
      <c r="Z30" s="876"/>
      <c r="AA30" s="876"/>
      <c r="AB30" s="876"/>
      <c r="AC30" s="876"/>
      <c r="AD30" s="877"/>
      <c r="AE30" s="897"/>
      <c r="AF30" s="876"/>
      <c r="AG30" s="876"/>
      <c r="AH30" s="876"/>
      <c r="AI30" s="876"/>
      <c r="AJ30" s="876"/>
      <c r="AK30" s="876"/>
      <c r="AL30" s="876"/>
      <c r="AM30" s="876"/>
      <c r="AN30" s="876"/>
      <c r="AO30" s="877"/>
      <c r="AP30" s="875"/>
      <c r="AQ30" s="876"/>
      <c r="AR30" s="876"/>
      <c r="AS30" s="876"/>
      <c r="AT30" s="876"/>
      <c r="AU30" s="876"/>
      <c r="AV30" s="876"/>
      <c r="AW30" s="876"/>
      <c r="AX30" s="876"/>
      <c r="AY30" s="876"/>
      <c r="AZ30" s="877"/>
      <c r="BA30" s="897"/>
      <c r="BB30" s="876"/>
      <c r="BC30" s="876"/>
      <c r="BD30" s="876"/>
      <c r="BE30" s="876"/>
      <c r="BF30" s="876"/>
      <c r="BG30" s="876"/>
      <c r="BH30" s="876"/>
      <c r="BI30" s="876"/>
      <c r="BJ30" s="876"/>
      <c r="BK30" s="877"/>
      <c r="BL30" s="875"/>
      <c r="BM30" s="876"/>
      <c r="BN30" s="876"/>
      <c r="BO30" s="876"/>
      <c r="BP30" s="876"/>
      <c r="BQ30" s="876"/>
      <c r="BR30" s="876"/>
      <c r="BS30" s="876"/>
      <c r="BT30" s="876"/>
      <c r="BU30" s="876"/>
      <c r="BV30" s="877"/>
      <c r="BW30" s="876"/>
      <c r="BX30" s="876"/>
      <c r="BY30" s="876"/>
      <c r="BZ30" s="876"/>
      <c r="CA30" s="876"/>
      <c r="CB30" s="876"/>
      <c r="CC30" s="876"/>
      <c r="CD30" s="876"/>
      <c r="CE30" s="876"/>
      <c r="CF30" s="876"/>
      <c r="CG30" s="876"/>
      <c r="CH30" s="876"/>
      <c r="CI30" s="876"/>
      <c r="CJ30" s="876"/>
      <c r="CK30" s="876"/>
      <c r="CL30" s="876"/>
      <c r="CM30" s="876"/>
      <c r="CN30" s="876"/>
      <c r="CO30" s="876"/>
      <c r="CP30" s="876"/>
      <c r="CQ30" s="876"/>
      <c r="CR30" s="876"/>
      <c r="CS30" s="876"/>
      <c r="CT30" s="876"/>
      <c r="CU30" s="876"/>
      <c r="CV30" s="876"/>
      <c r="CW30" s="876"/>
      <c r="CX30" s="876"/>
      <c r="CY30" s="876"/>
      <c r="CZ30" s="876"/>
      <c r="DA30" s="876"/>
      <c r="DB30" s="876"/>
      <c r="DC30" s="876"/>
      <c r="DD30" s="876"/>
      <c r="DE30" s="876"/>
      <c r="DF30" s="876"/>
      <c r="DG30" s="876"/>
      <c r="DH30" s="876"/>
      <c r="DI30" s="876"/>
      <c r="DJ30" s="876"/>
      <c r="DK30" s="876"/>
      <c r="DL30" s="876"/>
      <c r="DM30" s="876"/>
      <c r="DN30" s="876"/>
      <c r="DO30" s="876"/>
      <c r="DP30" s="876"/>
      <c r="DQ30" s="876"/>
      <c r="DR30" s="876"/>
      <c r="DS30" s="876"/>
      <c r="DT30" s="876"/>
      <c r="DU30" s="876"/>
      <c r="DV30" s="877"/>
      <c r="DW30" s="211"/>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214"/>
      <c r="EZ30" s="213"/>
      <c r="FA30" s="213"/>
      <c r="FB30" s="213"/>
      <c r="FC30" s="213"/>
      <c r="FD30" s="213"/>
      <c r="FE30" s="213"/>
      <c r="FF30" s="213"/>
      <c r="FG30" s="213"/>
      <c r="FH30" s="213"/>
      <c r="FI30" s="213"/>
      <c r="FJ30" s="213"/>
      <c r="FK30" s="213"/>
      <c r="FL30" s="213"/>
    </row>
    <row r="31" spans="1:168" ht="6" customHeight="1">
      <c r="A31" s="24"/>
      <c r="B31" s="923"/>
      <c r="C31" s="873"/>
      <c r="D31" s="873"/>
      <c r="E31" s="873"/>
      <c r="F31" s="873"/>
      <c r="G31" s="873"/>
      <c r="H31" s="873"/>
      <c r="I31" s="873"/>
      <c r="J31" s="873"/>
      <c r="K31" s="873"/>
      <c r="L31" s="873"/>
      <c r="M31" s="873"/>
      <c r="N31" s="873"/>
      <c r="O31" s="873"/>
      <c r="P31" s="873"/>
      <c r="Q31" s="873"/>
      <c r="R31" s="873"/>
      <c r="S31" s="874"/>
      <c r="T31" s="872"/>
      <c r="U31" s="873"/>
      <c r="V31" s="873"/>
      <c r="W31" s="873"/>
      <c r="X31" s="873"/>
      <c r="Y31" s="873"/>
      <c r="Z31" s="873"/>
      <c r="AA31" s="873"/>
      <c r="AB31" s="873"/>
      <c r="AC31" s="873"/>
      <c r="AD31" s="874"/>
      <c r="AE31" s="914"/>
      <c r="AF31" s="873"/>
      <c r="AG31" s="873"/>
      <c r="AH31" s="873"/>
      <c r="AI31" s="873"/>
      <c r="AJ31" s="873"/>
      <c r="AK31" s="873"/>
      <c r="AL31" s="873"/>
      <c r="AM31" s="873"/>
      <c r="AN31" s="873"/>
      <c r="AO31" s="874"/>
      <c r="AP31" s="872">
        <f>+T31+AE31</f>
        <v>0</v>
      </c>
      <c r="AQ31" s="873"/>
      <c r="AR31" s="873"/>
      <c r="AS31" s="873"/>
      <c r="AT31" s="873"/>
      <c r="AU31" s="873"/>
      <c r="AV31" s="873"/>
      <c r="AW31" s="873"/>
      <c r="AX31" s="873"/>
      <c r="AY31" s="873"/>
      <c r="AZ31" s="874"/>
      <c r="BA31" s="914"/>
      <c r="BB31" s="873"/>
      <c r="BC31" s="873"/>
      <c r="BD31" s="873"/>
      <c r="BE31" s="873"/>
      <c r="BF31" s="873"/>
      <c r="BG31" s="873"/>
      <c r="BH31" s="873"/>
      <c r="BI31" s="873"/>
      <c r="BJ31" s="873"/>
      <c r="BK31" s="874"/>
      <c r="BL31" s="872">
        <f>+T31+BA31</f>
        <v>0</v>
      </c>
      <c r="BM31" s="873"/>
      <c r="BN31" s="873"/>
      <c r="BO31" s="873"/>
      <c r="BP31" s="873"/>
      <c r="BQ31" s="873"/>
      <c r="BR31" s="873"/>
      <c r="BS31" s="873"/>
      <c r="BT31" s="873"/>
      <c r="BU31" s="873"/>
      <c r="BV31" s="874"/>
      <c r="BW31" s="996"/>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c r="CU31" s="873"/>
      <c r="CV31" s="873"/>
      <c r="CW31" s="873"/>
      <c r="CX31" s="873"/>
      <c r="CY31" s="873"/>
      <c r="CZ31" s="873"/>
      <c r="DA31" s="873"/>
      <c r="DB31" s="873"/>
      <c r="DC31" s="873"/>
      <c r="DD31" s="873"/>
      <c r="DE31" s="873"/>
      <c r="DF31" s="873"/>
      <c r="DG31" s="873"/>
      <c r="DH31" s="873"/>
      <c r="DI31" s="873"/>
      <c r="DJ31" s="873"/>
      <c r="DK31" s="873"/>
      <c r="DL31" s="873"/>
      <c r="DM31" s="873"/>
      <c r="DN31" s="873"/>
      <c r="DO31" s="873"/>
      <c r="DP31" s="873"/>
      <c r="DQ31" s="873"/>
      <c r="DR31" s="873"/>
      <c r="DS31" s="873"/>
      <c r="DT31" s="873"/>
      <c r="DU31" s="873"/>
      <c r="DV31" s="874"/>
      <c r="DW31" s="211"/>
      <c r="DX31" s="25"/>
      <c r="DY31" s="21"/>
      <c r="DZ31" s="923" t="s">
        <v>393</v>
      </c>
      <c r="EA31" s="873"/>
      <c r="EB31" s="873"/>
      <c r="EC31" s="873"/>
      <c r="ED31" s="873"/>
      <c r="EE31" s="873"/>
      <c r="EF31" s="873"/>
      <c r="EG31" s="873"/>
      <c r="EH31" s="873"/>
      <c r="EI31" s="873"/>
      <c r="EJ31" s="873"/>
      <c r="EK31" s="873"/>
      <c r="EL31" s="873"/>
      <c r="EM31" s="873"/>
      <c r="EN31" s="873"/>
      <c r="EO31" s="873"/>
      <c r="EP31" s="873"/>
      <c r="EQ31" s="873"/>
      <c r="ER31" s="873"/>
      <c r="ES31" s="873"/>
      <c r="ET31" s="873"/>
      <c r="EU31" s="873"/>
      <c r="EV31" s="873"/>
      <c r="EW31" s="873"/>
      <c r="EX31" s="873"/>
      <c r="EY31" s="874"/>
      <c r="EZ31" s="939"/>
      <c r="FA31" s="873"/>
      <c r="FB31" s="873"/>
      <c r="FC31" s="873"/>
      <c r="FD31" s="873"/>
      <c r="FE31" s="873"/>
      <c r="FF31" s="873"/>
      <c r="FG31" s="873"/>
      <c r="FH31" s="873"/>
      <c r="FI31" s="873"/>
      <c r="FJ31" s="873"/>
      <c r="FK31" s="873"/>
      <c r="FL31" s="874"/>
    </row>
    <row r="32" spans="1:168" ht="6" customHeight="1">
      <c r="A32" s="22"/>
      <c r="B32" s="875"/>
      <c r="C32" s="876"/>
      <c r="D32" s="876"/>
      <c r="E32" s="876"/>
      <c r="F32" s="876"/>
      <c r="G32" s="876"/>
      <c r="H32" s="876"/>
      <c r="I32" s="876"/>
      <c r="J32" s="876"/>
      <c r="K32" s="876"/>
      <c r="L32" s="876"/>
      <c r="M32" s="876"/>
      <c r="N32" s="876"/>
      <c r="O32" s="876"/>
      <c r="P32" s="876"/>
      <c r="Q32" s="876"/>
      <c r="R32" s="876"/>
      <c r="S32" s="877"/>
      <c r="T32" s="875"/>
      <c r="U32" s="876"/>
      <c r="V32" s="876"/>
      <c r="W32" s="876"/>
      <c r="X32" s="876"/>
      <c r="Y32" s="876"/>
      <c r="Z32" s="876"/>
      <c r="AA32" s="876"/>
      <c r="AB32" s="876"/>
      <c r="AC32" s="876"/>
      <c r="AD32" s="877"/>
      <c r="AE32" s="897"/>
      <c r="AF32" s="876"/>
      <c r="AG32" s="876"/>
      <c r="AH32" s="876"/>
      <c r="AI32" s="876"/>
      <c r="AJ32" s="876"/>
      <c r="AK32" s="876"/>
      <c r="AL32" s="876"/>
      <c r="AM32" s="876"/>
      <c r="AN32" s="876"/>
      <c r="AO32" s="877"/>
      <c r="AP32" s="875"/>
      <c r="AQ32" s="876"/>
      <c r="AR32" s="876"/>
      <c r="AS32" s="876"/>
      <c r="AT32" s="876"/>
      <c r="AU32" s="876"/>
      <c r="AV32" s="876"/>
      <c r="AW32" s="876"/>
      <c r="AX32" s="876"/>
      <c r="AY32" s="876"/>
      <c r="AZ32" s="877"/>
      <c r="BA32" s="897"/>
      <c r="BB32" s="876"/>
      <c r="BC32" s="876"/>
      <c r="BD32" s="876"/>
      <c r="BE32" s="876"/>
      <c r="BF32" s="876"/>
      <c r="BG32" s="876"/>
      <c r="BH32" s="876"/>
      <c r="BI32" s="876"/>
      <c r="BJ32" s="876"/>
      <c r="BK32" s="877"/>
      <c r="BL32" s="875"/>
      <c r="BM32" s="876"/>
      <c r="BN32" s="876"/>
      <c r="BO32" s="876"/>
      <c r="BP32" s="876"/>
      <c r="BQ32" s="876"/>
      <c r="BR32" s="876"/>
      <c r="BS32" s="876"/>
      <c r="BT32" s="876"/>
      <c r="BU32" s="876"/>
      <c r="BV32" s="877"/>
      <c r="BW32" s="876"/>
      <c r="BX32" s="876"/>
      <c r="BY32" s="876"/>
      <c r="BZ32" s="876"/>
      <c r="CA32" s="876"/>
      <c r="CB32" s="876"/>
      <c r="CC32" s="876"/>
      <c r="CD32" s="876"/>
      <c r="CE32" s="876"/>
      <c r="CF32" s="876"/>
      <c r="CG32" s="876"/>
      <c r="CH32" s="876"/>
      <c r="CI32" s="876"/>
      <c r="CJ32" s="876"/>
      <c r="CK32" s="876"/>
      <c r="CL32" s="876"/>
      <c r="CM32" s="876"/>
      <c r="CN32" s="876"/>
      <c r="CO32" s="876"/>
      <c r="CP32" s="876"/>
      <c r="CQ32" s="876"/>
      <c r="CR32" s="876"/>
      <c r="CS32" s="876"/>
      <c r="CT32" s="876"/>
      <c r="CU32" s="876"/>
      <c r="CV32" s="876"/>
      <c r="CW32" s="876"/>
      <c r="CX32" s="876"/>
      <c r="CY32" s="876"/>
      <c r="CZ32" s="876"/>
      <c r="DA32" s="876"/>
      <c r="DB32" s="876"/>
      <c r="DC32" s="876"/>
      <c r="DD32" s="876"/>
      <c r="DE32" s="876"/>
      <c r="DF32" s="876"/>
      <c r="DG32" s="876"/>
      <c r="DH32" s="876"/>
      <c r="DI32" s="876"/>
      <c r="DJ32" s="876"/>
      <c r="DK32" s="876"/>
      <c r="DL32" s="876"/>
      <c r="DM32" s="876"/>
      <c r="DN32" s="876"/>
      <c r="DO32" s="876"/>
      <c r="DP32" s="876"/>
      <c r="DQ32" s="876"/>
      <c r="DR32" s="876"/>
      <c r="DS32" s="876"/>
      <c r="DT32" s="876"/>
      <c r="DU32" s="876"/>
      <c r="DV32" s="877"/>
      <c r="DW32" s="211"/>
      <c r="DX32" s="25"/>
      <c r="DY32" s="23"/>
      <c r="DZ32" s="875"/>
      <c r="EA32" s="876"/>
      <c r="EB32" s="876"/>
      <c r="EC32" s="876"/>
      <c r="ED32" s="876"/>
      <c r="EE32" s="876"/>
      <c r="EF32" s="876"/>
      <c r="EG32" s="876"/>
      <c r="EH32" s="876"/>
      <c r="EI32" s="876"/>
      <c r="EJ32" s="876"/>
      <c r="EK32" s="876"/>
      <c r="EL32" s="876"/>
      <c r="EM32" s="876"/>
      <c r="EN32" s="876"/>
      <c r="EO32" s="876"/>
      <c r="EP32" s="876"/>
      <c r="EQ32" s="876"/>
      <c r="ER32" s="876"/>
      <c r="ES32" s="876"/>
      <c r="ET32" s="876"/>
      <c r="EU32" s="876"/>
      <c r="EV32" s="876"/>
      <c r="EW32" s="876"/>
      <c r="EX32" s="876"/>
      <c r="EY32" s="877"/>
      <c r="EZ32" s="875"/>
      <c r="FA32" s="876"/>
      <c r="FB32" s="876"/>
      <c r="FC32" s="876"/>
      <c r="FD32" s="876"/>
      <c r="FE32" s="876"/>
      <c r="FF32" s="876"/>
      <c r="FG32" s="876"/>
      <c r="FH32" s="876"/>
      <c r="FI32" s="876"/>
      <c r="FJ32" s="876"/>
      <c r="FK32" s="876"/>
      <c r="FL32" s="877"/>
    </row>
    <row r="33" spans="1:168" ht="6" customHeight="1">
      <c r="A33" s="22"/>
      <c r="B33" s="923"/>
      <c r="C33" s="873"/>
      <c r="D33" s="873"/>
      <c r="E33" s="873"/>
      <c r="F33" s="873"/>
      <c r="G33" s="873"/>
      <c r="H33" s="873"/>
      <c r="I33" s="873"/>
      <c r="J33" s="873"/>
      <c r="K33" s="873"/>
      <c r="L33" s="873"/>
      <c r="M33" s="873"/>
      <c r="N33" s="873"/>
      <c r="O33" s="873"/>
      <c r="P33" s="873"/>
      <c r="Q33" s="873"/>
      <c r="R33" s="873"/>
      <c r="S33" s="874"/>
      <c r="T33" s="872"/>
      <c r="U33" s="873"/>
      <c r="V33" s="873"/>
      <c r="W33" s="873"/>
      <c r="X33" s="873"/>
      <c r="Y33" s="873"/>
      <c r="Z33" s="873"/>
      <c r="AA33" s="873"/>
      <c r="AB33" s="873"/>
      <c r="AC33" s="873"/>
      <c r="AD33" s="874"/>
      <c r="AE33" s="914"/>
      <c r="AF33" s="873"/>
      <c r="AG33" s="873"/>
      <c r="AH33" s="873"/>
      <c r="AI33" s="873"/>
      <c r="AJ33" s="873"/>
      <c r="AK33" s="873"/>
      <c r="AL33" s="873"/>
      <c r="AM33" s="873"/>
      <c r="AN33" s="873"/>
      <c r="AO33" s="874"/>
      <c r="AP33" s="872">
        <f>+T33+AE33</f>
        <v>0</v>
      </c>
      <c r="AQ33" s="873"/>
      <c r="AR33" s="873"/>
      <c r="AS33" s="873"/>
      <c r="AT33" s="873"/>
      <c r="AU33" s="873"/>
      <c r="AV33" s="873"/>
      <c r="AW33" s="873"/>
      <c r="AX33" s="873"/>
      <c r="AY33" s="873"/>
      <c r="AZ33" s="874"/>
      <c r="BA33" s="914"/>
      <c r="BB33" s="873"/>
      <c r="BC33" s="873"/>
      <c r="BD33" s="873"/>
      <c r="BE33" s="873"/>
      <c r="BF33" s="873"/>
      <c r="BG33" s="873"/>
      <c r="BH33" s="873"/>
      <c r="BI33" s="873"/>
      <c r="BJ33" s="873"/>
      <c r="BK33" s="874"/>
      <c r="BL33" s="872">
        <f>+T33+BA33</f>
        <v>0</v>
      </c>
      <c r="BM33" s="873"/>
      <c r="BN33" s="873"/>
      <c r="BO33" s="873"/>
      <c r="BP33" s="873"/>
      <c r="BQ33" s="873"/>
      <c r="BR33" s="873"/>
      <c r="BS33" s="873"/>
      <c r="BT33" s="873"/>
      <c r="BU33" s="873"/>
      <c r="BV33" s="874"/>
      <c r="BW33" s="996"/>
      <c r="BX33" s="873"/>
      <c r="BY33" s="873"/>
      <c r="BZ33" s="873"/>
      <c r="CA33" s="873"/>
      <c r="CB33" s="873"/>
      <c r="CC33" s="873"/>
      <c r="CD33" s="873"/>
      <c r="CE33" s="873"/>
      <c r="CF33" s="873"/>
      <c r="CG33" s="873"/>
      <c r="CH33" s="873"/>
      <c r="CI33" s="873"/>
      <c r="CJ33" s="873"/>
      <c r="CK33" s="873"/>
      <c r="CL33" s="873"/>
      <c r="CM33" s="873"/>
      <c r="CN33" s="873"/>
      <c r="CO33" s="873"/>
      <c r="CP33" s="873"/>
      <c r="CQ33" s="873"/>
      <c r="CR33" s="873"/>
      <c r="CS33" s="873"/>
      <c r="CT33" s="873"/>
      <c r="CU33" s="873"/>
      <c r="CV33" s="873"/>
      <c r="CW33" s="873"/>
      <c r="CX33" s="873"/>
      <c r="CY33" s="873"/>
      <c r="CZ33" s="873"/>
      <c r="DA33" s="873"/>
      <c r="DB33" s="873"/>
      <c r="DC33" s="873"/>
      <c r="DD33" s="873"/>
      <c r="DE33" s="873"/>
      <c r="DF33" s="873"/>
      <c r="DG33" s="873"/>
      <c r="DH33" s="873"/>
      <c r="DI33" s="873"/>
      <c r="DJ33" s="873"/>
      <c r="DK33" s="873"/>
      <c r="DL33" s="873"/>
      <c r="DM33" s="873"/>
      <c r="DN33" s="873"/>
      <c r="DO33" s="873"/>
      <c r="DP33" s="873"/>
      <c r="DQ33" s="873"/>
      <c r="DR33" s="873"/>
      <c r="DS33" s="873"/>
      <c r="DT33" s="873"/>
      <c r="DU33" s="873"/>
      <c r="DV33" s="874"/>
      <c r="DW33" s="211"/>
      <c r="DX33" s="25"/>
      <c r="DY33" s="23"/>
      <c r="DZ33" s="923" t="s">
        <v>394</v>
      </c>
      <c r="EA33" s="873"/>
      <c r="EB33" s="873"/>
      <c r="EC33" s="873"/>
      <c r="ED33" s="873"/>
      <c r="EE33" s="873"/>
      <c r="EF33" s="873"/>
      <c r="EG33" s="873"/>
      <c r="EH33" s="873"/>
      <c r="EI33" s="873"/>
      <c r="EJ33" s="873"/>
      <c r="EK33" s="873"/>
      <c r="EL33" s="873"/>
      <c r="EM33" s="873"/>
      <c r="EN33" s="873"/>
      <c r="EO33" s="873"/>
      <c r="EP33" s="873"/>
      <c r="EQ33" s="873"/>
      <c r="ER33" s="873"/>
      <c r="ES33" s="873"/>
      <c r="ET33" s="873"/>
      <c r="EU33" s="873"/>
      <c r="EV33" s="873"/>
      <c r="EW33" s="873"/>
      <c r="EX33" s="873"/>
      <c r="EY33" s="874"/>
      <c r="EZ33" s="939">
        <f>-'Unrealised loss working'!B62</f>
        <v>0</v>
      </c>
      <c r="FA33" s="873"/>
      <c r="FB33" s="873"/>
      <c r="FC33" s="873"/>
      <c r="FD33" s="873"/>
      <c r="FE33" s="873"/>
      <c r="FF33" s="873"/>
      <c r="FG33" s="873"/>
      <c r="FH33" s="873"/>
      <c r="FI33" s="873"/>
      <c r="FJ33" s="873"/>
      <c r="FK33" s="873"/>
      <c r="FL33" s="874"/>
    </row>
    <row r="34" spans="1:168" ht="6" customHeight="1">
      <c r="A34" s="22"/>
      <c r="B34" s="875"/>
      <c r="C34" s="876"/>
      <c r="D34" s="876"/>
      <c r="E34" s="876"/>
      <c r="F34" s="876"/>
      <c r="G34" s="876"/>
      <c r="H34" s="876"/>
      <c r="I34" s="876"/>
      <c r="J34" s="876"/>
      <c r="K34" s="876"/>
      <c r="L34" s="876"/>
      <c r="M34" s="876"/>
      <c r="N34" s="876"/>
      <c r="O34" s="876"/>
      <c r="P34" s="876"/>
      <c r="Q34" s="876"/>
      <c r="R34" s="876"/>
      <c r="S34" s="877"/>
      <c r="T34" s="875"/>
      <c r="U34" s="876"/>
      <c r="V34" s="876"/>
      <c r="W34" s="876"/>
      <c r="X34" s="876"/>
      <c r="Y34" s="876"/>
      <c r="Z34" s="876"/>
      <c r="AA34" s="876"/>
      <c r="AB34" s="876"/>
      <c r="AC34" s="876"/>
      <c r="AD34" s="877"/>
      <c r="AE34" s="897"/>
      <c r="AF34" s="876"/>
      <c r="AG34" s="876"/>
      <c r="AH34" s="876"/>
      <c r="AI34" s="876"/>
      <c r="AJ34" s="876"/>
      <c r="AK34" s="876"/>
      <c r="AL34" s="876"/>
      <c r="AM34" s="876"/>
      <c r="AN34" s="876"/>
      <c r="AO34" s="877"/>
      <c r="AP34" s="875"/>
      <c r="AQ34" s="876"/>
      <c r="AR34" s="876"/>
      <c r="AS34" s="876"/>
      <c r="AT34" s="876"/>
      <c r="AU34" s="876"/>
      <c r="AV34" s="876"/>
      <c r="AW34" s="876"/>
      <c r="AX34" s="876"/>
      <c r="AY34" s="876"/>
      <c r="AZ34" s="877"/>
      <c r="BA34" s="897"/>
      <c r="BB34" s="876"/>
      <c r="BC34" s="876"/>
      <c r="BD34" s="876"/>
      <c r="BE34" s="876"/>
      <c r="BF34" s="876"/>
      <c r="BG34" s="876"/>
      <c r="BH34" s="876"/>
      <c r="BI34" s="876"/>
      <c r="BJ34" s="876"/>
      <c r="BK34" s="877"/>
      <c r="BL34" s="875"/>
      <c r="BM34" s="876"/>
      <c r="BN34" s="876"/>
      <c r="BO34" s="876"/>
      <c r="BP34" s="876"/>
      <c r="BQ34" s="876"/>
      <c r="BR34" s="876"/>
      <c r="BS34" s="876"/>
      <c r="BT34" s="876"/>
      <c r="BU34" s="876"/>
      <c r="BV34" s="877"/>
      <c r="BW34" s="876"/>
      <c r="BX34" s="876"/>
      <c r="BY34" s="876"/>
      <c r="BZ34" s="876"/>
      <c r="CA34" s="876"/>
      <c r="CB34" s="876"/>
      <c r="CC34" s="876"/>
      <c r="CD34" s="876"/>
      <c r="CE34" s="876"/>
      <c r="CF34" s="876"/>
      <c r="CG34" s="876"/>
      <c r="CH34" s="876"/>
      <c r="CI34" s="876"/>
      <c r="CJ34" s="876"/>
      <c r="CK34" s="876"/>
      <c r="CL34" s="876"/>
      <c r="CM34" s="876"/>
      <c r="CN34" s="876"/>
      <c r="CO34" s="876"/>
      <c r="CP34" s="876"/>
      <c r="CQ34" s="876"/>
      <c r="CR34" s="876"/>
      <c r="CS34" s="876"/>
      <c r="CT34" s="876"/>
      <c r="CU34" s="876"/>
      <c r="CV34" s="876"/>
      <c r="CW34" s="876"/>
      <c r="CX34" s="876"/>
      <c r="CY34" s="876"/>
      <c r="CZ34" s="876"/>
      <c r="DA34" s="876"/>
      <c r="DB34" s="876"/>
      <c r="DC34" s="876"/>
      <c r="DD34" s="876"/>
      <c r="DE34" s="876"/>
      <c r="DF34" s="876"/>
      <c r="DG34" s="876"/>
      <c r="DH34" s="876"/>
      <c r="DI34" s="876"/>
      <c r="DJ34" s="876"/>
      <c r="DK34" s="876"/>
      <c r="DL34" s="876"/>
      <c r="DM34" s="876"/>
      <c r="DN34" s="876"/>
      <c r="DO34" s="876"/>
      <c r="DP34" s="876"/>
      <c r="DQ34" s="876"/>
      <c r="DR34" s="876"/>
      <c r="DS34" s="876"/>
      <c r="DT34" s="876"/>
      <c r="DU34" s="876"/>
      <c r="DV34" s="877"/>
      <c r="DW34" s="211"/>
      <c r="DX34" s="25"/>
      <c r="DY34" s="170"/>
      <c r="DZ34" s="875"/>
      <c r="EA34" s="876"/>
      <c r="EB34" s="876"/>
      <c r="EC34" s="876"/>
      <c r="ED34" s="876"/>
      <c r="EE34" s="876"/>
      <c r="EF34" s="876"/>
      <c r="EG34" s="876"/>
      <c r="EH34" s="876"/>
      <c r="EI34" s="876"/>
      <c r="EJ34" s="876"/>
      <c r="EK34" s="876"/>
      <c r="EL34" s="876"/>
      <c r="EM34" s="876"/>
      <c r="EN34" s="876"/>
      <c r="EO34" s="876"/>
      <c r="EP34" s="876"/>
      <c r="EQ34" s="876"/>
      <c r="ER34" s="876"/>
      <c r="ES34" s="876"/>
      <c r="ET34" s="876"/>
      <c r="EU34" s="876"/>
      <c r="EV34" s="876"/>
      <c r="EW34" s="876"/>
      <c r="EX34" s="876"/>
      <c r="EY34" s="877"/>
      <c r="EZ34" s="875"/>
      <c r="FA34" s="876"/>
      <c r="FB34" s="876"/>
      <c r="FC34" s="876"/>
      <c r="FD34" s="876"/>
      <c r="FE34" s="876"/>
      <c r="FF34" s="876"/>
      <c r="FG34" s="876"/>
      <c r="FH34" s="876"/>
      <c r="FI34" s="876"/>
      <c r="FJ34" s="876"/>
      <c r="FK34" s="876"/>
      <c r="FL34" s="877"/>
    </row>
    <row r="35" spans="1:168" ht="6" customHeight="1">
      <c r="A35" s="22"/>
      <c r="B35" s="923"/>
      <c r="C35" s="873"/>
      <c r="D35" s="873"/>
      <c r="E35" s="873"/>
      <c r="F35" s="873"/>
      <c r="G35" s="873"/>
      <c r="H35" s="873"/>
      <c r="I35" s="873"/>
      <c r="J35" s="873"/>
      <c r="K35" s="873"/>
      <c r="L35" s="873"/>
      <c r="M35" s="873"/>
      <c r="N35" s="873"/>
      <c r="O35" s="873"/>
      <c r="P35" s="873"/>
      <c r="Q35" s="873"/>
      <c r="R35" s="873"/>
      <c r="S35" s="874"/>
      <c r="T35" s="872"/>
      <c r="U35" s="873"/>
      <c r="V35" s="873"/>
      <c r="W35" s="873"/>
      <c r="X35" s="873"/>
      <c r="Y35" s="873"/>
      <c r="Z35" s="873"/>
      <c r="AA35" s="873"/>
      <c r="AB35" s="873"/>
      <c r="AC35" s="873"/>
      <c r="AD35" s="874"/>
      <c r="AE35" s="914"/>
      <c r="AF35" s="873"/>
      <c r="AG35" s="873"/>
      <c r="AH35" s="873"/>
      <c r="AI35" s="873"/>
      <c r="AJ35" s="873"/>
      <c r="AK35" s="873"/>
      <c r="AL35" s="873"/>
      <c r="AM35" s="873"/>
      <c r="AN35" s="873"/>
      <c r="AO35" s="874"/>
      <c r="AP35" s="872">
        <f>+T35+AE35</f>
        <v>0</v>
      </c>
      <c r="AQ35" s="873"/>
      <c r="AR35" s="873"/>
      <c r="AS35" s="873"/>
      <c r="AT35" s="873"/>
      <c r="AU35" s="873"/>
      <c r="AV35" s="873"/>
      <c r="AW35" s="873"/>
      <c r="AX35" s="873"/>
      <c r="AY35" s="873"/>
      <c r="AZ35" s="874"/>
      <c r="BA35" s="914"/>
      <c r="BB35" s="873"/>
      <c r="BC35" s="873"/>
      <c r="BD35" s="873"/>
      <c r="BE35" s="873"/>
      <c r="BF35" s="873"/>
      <c r="BG35" s="873"/>
      <c r="BH35" s="873"/>
      <c r="BI35" s="873"/>
      <c r="BJ35" s="873"/>
      <c r="BK35" s="874"/>
      <c r="BL35" s="872">
        <f>+T35+BA35</f>
        <v>0</v>
      </c>
      <c r="BM35" s="873"/>
      <c r="BN35" s="873"/>
      <c r="BO35" s="873"/>
      <c r="BP35" s="873"/>
      <c r="BQ35" s="873"/>
      <c r="BR35" s="873"/>
      <c r="BS35" s="873"/>
      <c r="BT35" s="873"/>
      <c r="BU35" s="873"/>
      <c r="BV35" s="874"/>
      <c r="BW35" s="996"/>
      <c r="BX35" s="873"/>
      <c r="BY35" s="873"/>
      <c r="BZ35" s="873"/>
      <c r="CA35" s="873"/>
      <c r="CB35" s="873"/>
      <c r="CC35" s="873"/>
      <c r="CD35" s="873"/>
      <c r="CE35" s="873"/>
      <c r="CF35" s="873"/>
      <c r="CG35" s="873"/>
      <c r="CH35" s="873"/>
      <c r="CI35" s="873"/>
      <c r="CJ35" s="873"/>
      <c r="CK35" s="873"/>
      <c r="CL35" s="873"/>
      <c r="CM35" s="873"/>
      <c r="CN35" s="873"/>
      <c r="CO35" s="873"/>
      <c r="CP35" s="873"/>
      <c r="CQ35" s="873"/>
      <c r="CR35" s="873"/>
      <c r="CS35" s="873"/>
      <c r="CT35" s="873"/>
      <c r="CU35" s="873"/>
      <c r="CV35" s="873"/>
      <c r="CW35" s="873"/>
      <c r="CX35" s="873"/>
      <c r="CY35" s="873"/>
      <c r="CZ35" s="873"/>
      <c r="DA35" s="873"/>
      <c r="DB35" s="873"/>
      <c r="DC35" s="873"/>
      <c r="DD35" s="873"/>
      <c r="DE35" s="873"/>
      <c r="DF35" s="873"/>
      <c r="DG35" s="873"/>
      <c r="DH35" s="873"/>
      <c r="DI35" s="873"/>
      <c r="DJ35" s="873"/>
      <c r="DK35" s="873"/>
      <c r="DL35" s="873"/>
      <c r="DM35" s="873"/>
      <c r="DN35" s="873"/>
      <c r="DO35" s="873"/>
      <c r="DP35" s="873"/>
      <c r="DQ35" s="873"/>
      <c r="DR35" s="873"/>
      <c r="DS35" s="873"/>
      <c r="DT35" s="873"/>
      <c r="DU35" s="873"/>
      <c r="DV35" s="874"/>
      <c r="DW35" s="211"/>
      <c r="DX35" s="25"/>
      <c r="DY35" s="923" t="s">
        <v>395</v>
      </c>
      <c r="DZ35" s="873"/>
      <c r="EA35" s="873"/>
      <c r="EB35" s="873"/>
      <c r="EC35" s="873"/>
      <c r="ED35" s="873"/>
      <c r="EE35" s="873"/>
      <c r="EF35" s="873"/>
      <c r="EG35" s="873"/>
      <c r="EH35" s="873"/>
      <c r="EI35" s="873"/>
      <c r="EJ35" s="873"/>
      <c r="EK35" s="873"/>
      <c r="EL35" s="873"/>
      <c r="EM35" s="873"/>
      <c r="EN35" s="873"/>
      <c r="EO35" s="873"/>
      <c r="EP35" s="873"/>
      <c r="EQ35" s="873"/>
      <c r="ER35" s="873"/>
      <c r="ES35" s="873"/>
      <c r="ET35" s="873"/>
      <c r="EU35" s="873"/>
      <c r="EV35" s="873"/>
      <c r="EW35" s="873"/>
      <c r="EX35" s="873"/>
      <c r="EY35" s="874"/>
      <c r="EZ35" s="935" t="s">
        <v>396</v>
      </c>
      <c r="FA35" s="874"/>
      <c r="FB35" s="934">
        <f>SUM(EZ31:FL34)</f>
        <v>0</v>
      </c>
      <c r="FC35" s="873"/>
      <c r="FD35" s="873"/>
      <c r="FE35" s="873"/>
      <c r="FF35" s="873"/>
      <c r="FG35" s="873"/>
      <c r="FH35" s="873"/>
      <c r="FI35" s="873"/>
      <c r="FJ35" s="873"/>
      <c r="FK35" s="873"/>
      <c r="FL35" s="874"/>
    </row>
    <row r="36" spans="1:168" ht="6" customHeight="1">
      <c r="A36" s="22"/>
      <c r="B36" s="875"/>
      <c r="C36" s="876"/>
      <c r="D36" s="876"/>
      <c r="E36" s="876"/>
      <c r="F36" s="876"/>
      <c r="G36" s="876"/>
      <c r="H36" s="876"/>
      <c r="I36" s="876"/>
      <c r="J36" s="876"/>
      <c r="K36" s="876"/>
      <c r="L36" s="876"/>
      <c r="M36" s="876"/>
      <c r="N36" s="876"/>
      <c r="O36" s="876"/>
      <c r="P36" s="876"/>
      <c r="Q36" s="876"/>
      <c r="R36" s="876"/>
      <c r="S36" s="877"/>
      <c r="T36" s="875"/>
      <c r="U36" s="876"/>
      <c r="V36" s="876"/>
      <c r="W36" s="876"/>
      <c r="X36" s="876"/>
      <c r="Y36" s="876"/>
      <c r="Z36" s="876"/>
      <c r="AA36" s="876"/>
      <c r="AB36" s="876"/>
      <c r="AC36" s="876"/>
      <c r="AD36" s="877"/>
      <c r="AE36" s="897"/>
      <c r="AF36" s="876"/>
      <c r="AG36" s="876"/>
      <c r="AH36" s="876"/>
      <c r="AI36" s="876"/>
      <c r="AJ36" s="876"/>
      <c r="AK36" s="876"/>
      <c r="AL36" s="876"/>
      <c r="AM36" s="876"/>
      <c r="AN36" s="876"/>
      <c r="AO36" s="877"/>
      <c r="AP36" s="875"/>
      <c r="AQ36" s="876"/>
      <c r="AR36" s="876"/>
      <c r="AS36" s="876"/>
      <c r="AT36" s="876"/>
      <c r="AU36" s="876"/>
      <c r="AV36" s="876"/>
      <c r="AW36" s="876"/>
      <c r="AX36" s="876"/>
      <c r="AY36" s="876"/>
      <c r="AZ36" s="877"/>
      <c r="BA36" s="897"/>
      <c r="BB36" s="876"/>
      <c r="BC36" s="876"/>
      <c r="BD36" s="876"/>
      <c r="BE36" s="876"/>
      <c r="BF36" s="876"/>
      <c r="BG36" s="876"/>
      <c r="BH36" s="876"/>
      <c r="BI36" s="876"/>
      <c r="BJ36" s="876"/>
      <c r="BK36" s="877"/>
      <c r="BL36" s="875"/>
      <c r="BM36" s="876"/>
      <c r="BN36" s="876"/>
      <c r="BO36" s="876"/>
      <c r="BP36" s="876"/>
      <c r="BQ36" s="876"/>
      <c r="BR36" s="876"/>
      <c r="BS36" s="876"/>
      <c r="BT36" s="876"/>
      <c r="BU36" s="876"/>
      <c r="BV36" s="877"/>
      <c r="BW36" s="876"/>
      <c r="BX36" s="876"/>
      <c r="BY36" s="876"/>
      <c r="BZ36" s="876"/>
      <c r="CA36" s="876"/>
      <c r="CB36" s="876"/>
      <c r="CC36" s="876"/>
      <c r="CD36" s="876"/>
      <c r="CE36" s="876"/>
      <c r="CF36" s="876"/>
      <c r="CG36" s="876"/>
      <c r="CH36" s="876"/>
      <c r="CI36" s="876"/>
      <c r="CJ36" s="876"/>
      <c r="CK36" s="876"/>
      <c r="CL36" s="876"/>
      <c r="CM36" s="876"/>
      <c r="CN36" s="876"/>
      <c r="CO36" s="876"/>
      <c r="CP36" s="876"/>
      <c r="CQ36" s="876"/>
      <c r="CR36" s="876"/>
      <c r="CS36" s="876"/>
      <c r="CT36" s="876"/>
      <c r="CU36" s="876"/>
      <c r="CV36" s="876"/>
      <c r="CW36" s="876"/>
      <c r="CX36" s="876"/>
      <c r="CY36" s="876"/>
      <c r="CZ36" s="876"/>
      <c r="DA36" s="876"/>
      <c r="DB36" s="876"/>
      <c r="DC36" s="876"/>
      <c r="DD36" s="876"/>
      <c r="DE36" s="876"/>
      <c r="DF36" s="876"/>
      <c r="DG36" s="876"/>
      <c r="DH36" s="876"/>
      <c r="DI36" s="876"/>
      <c r="DJ36" s="876"/>
      <c r="DK36" s="876"/>
      <c r="DL36" s="876"/>
      <c r="DM36" s="876"/>
      <c r="DN36" s="876"/>
      <c r="DO36" s="876"/>
      <c r="DP36" s="876"/>
      <c r="DQ36" s="876"/>
      <c r="DR36" s="876"/>
      <c r="DS36" s="876"/>
      <c r="DT36" s="876"/>
      <c r="DU36" s="876"/>
      <c r="DV36" s="877"/>
      <c r="DW36" s="211"/>
      <c r="DX36" s="25"/>
      <c r="DY36" s="875"/>
      <c r="DZ36" s="876"/>
      <c r="EA36" s="876"/>
      <c r="EB36" s="876"/>
      <c r="EC36" s="876"/>
      <c r="ED36" s="876"/>
      <c r="EE36" s="876"/>
      <c r="EF36" s="876"/>
      <c r="EG36" s="876"/>
      <c r="EH36" s="876"/>
      <c r="EI36" s="876"/>
      <c r="EJ36" s="876"/>
      <c r="EK36" s="876"/>
      <c r="EL36" s="876"/>
      <c r="EM36" s="876"/>
      <c r="EN36" s="876"/>
      <c r="EO36" s="876"/>
      <c r="EP36" s="876"/>
      <c r="EQ36" s="876"/>
      <c r="ER36" s="876"/>
      <c r="ES36" s="876"/>
      <c r="ET36" s="876"/>
      <c r="EU36" s="876"/>
      <c r="EV36" s="876"/>
      <c r="EW36" s="876"/>
      <c r="EX36" s="876"/>
      <c r="EY36" s="877"/>
      <c r="EZ36" s="875"/>
      <c r="FA36" s="877"/>
      <c r="FB36" s="876"/>
      <c r="FC36" s="876"/>
      <c r="FD36" s="876"/>
      <c r="FE36" s="876"/>
      <c r="FF36" s="876"/>
      <c r="FG36" s="876"/>
      <c r="FH36" s="876"/>
      <c r="FI36" s="876"/>
      <c r="FJ36" s="876"/>
      <c r="FK36" s="876"/>
      <c r="FL36" s="877"/>
    </row>
    <row r="37" spans="1:168" ht="6" customHeight="1">
      <c r="A37" s="22"/>
      <c r="B37" s="923"/>
      <c r="C37" s="873"/>
      <c r="D37" s="873"/>
      <c r="E37" s="873"/>
      <c r="F37" s="873"/>
      <c r="G37" s="873"/>
      <c r="H37" s="873"/>
      <c r="I37" s="873"/>
      <c r="J37" s="873"/>
      <c r="K37" s="873"/>
      <c r="L37" s="873"/>
      <c r="M37" s="873"/>
      <c r="N37" s="873"/>
      <c r="O37" s="873"/>
      <c r="P37" s="873"/>
      <c r="Q37" s="873"/>
      <c r="R37" s="873"/>
      <c r="S37" s="874"/>
      <c r="T37" s="872"/>
      <c r="U37" s="873"/>
      <c r="V37" s="873"/>
      <c r="W37" s="873"/>
      <c r="X37" s="873"/>
      <c r="Y37" s="873"/>
      <c r="Z37" s="873"/>
      <c r="AA37" s="873"/>
      <c r="AB37" s="873"/>
      <c r="AC37" s="873"/>
      <c r="AD37" s="874"/>
      <c r="AE37" s="914"/>
      <c r="AF37" s="873"/>
      <c r="AG37" s="873"/>
      <c r="AH37" s="873"/>
      <c r="AI37" s="873"/>
      <c r="AJ37" s="873"/>
      <c r="AK37" s="873"/>
      <c r="AL37" s="873"/>
      <c r="AM37" s="873"/>
      <c r="AN37" s="873"/>
      <c r="AO37" s="874"/>
      <c r="AP37" s="872">
        <f>+T37+AE37</f>
        <v>0</v>
      </c>
      <c r="AQ37" s="873"/>
      <c r="AR37" s="873"/>
      <c r="AS37" s="873"/>
      <c r="AT37" s="873"/>
      <c r="AU37" s="873"/>
      <c r="AV37" s="873"/>
      <c r="AW37" s="873"/>
      <c r="AX37" s="873"/>
      <c r="AY37" s="873"/>
      <c r="AZ37" s="874"/>
      <c r="BA37" s="914"/>
      <c r="BB37" s="873"/>
      <c r="BC37" s="873"/>
      <c r="BD37" s="873"/>
      <c r="BE37" s="873"/>
      <c r="BF37" s="873"/>
      <c r="BG37" s="873"/>
      <c r="BH37" s="873"/>
      <c r="BI37" s="873"/>
      <c r="BJ37" s="873"/>
      <c r="BK37" s="874"/>
      <c r="BL37" s="872">
        <f>+T37+BA37</f>
        <v>0</v>
      </c>
      <c r="BM37" s="873"/>
      <c r="BN37" s="873"/>
      <c r="BO37" s="873"/>
      <c r="BP37" s="873"/>
      <c r="BQ37" s="873"/>
      <c r="BR37" s="873"/>
      <c r="BS37" s="873"/>
      <c r="BT37" s="873"/>
      <c r="BU37" s="873"/>
      <c r="BV37" s="874"/>
      <c r="BW37" s="996"/>
      <c r="BX37" s="873"/>
      <c r="BY37" s="873"/>
      <c r="BZ37" s="873"/>
      <c r="CA37" s="873"/>
      <c r="CB37" s="873"/>
      <c r="CC37" s="873"/>
      <c r="CD37" s="873"/>
      <c r="CE37" s="873"/>
      <c r="CF37" s="873"/>
      <c r="CG37" s="873"/>
      <c r="CH37" s="873"/>
      <c r="CI37" s="873"/>
      <c r="CJ37" s="873"/>
      <c r="CK37" s="873"/>
      <c r="CL37" s="873"/>
      <c r="CM37" s="873"/>
      <c r="CN37" s="873"/>
      <c r="CO37" s="873"/>
      <c r="CP37" s="873"/>
      <c r="CQ37" s="873"/>
      <c r="CR37" s="873"/>
      <c r="CS37" s="873"/>
      <c r="CT37" s="873"/>
      <c r="CU37" s="873"/>
      <c r="CV37" s="873"/>
      <c r="CW37" s="873"/>
      <c r="CX37" s="873"/>
      <c r="CY37" s="873"/>
      <c r="CZ37" s="873"/>
      <c r="DA37" s="873"/>
      <c r="DB37" s="873"/>
      <c r="DC37" s="873"/>
      <c r="DD37" s="873"/>
      <c r="DE37" s="873"/>
      <c r="DF37" s="873"/>
      <c r="DG37" s="873"/>
      <c r="DH37" s="873"/>
      <c r="DI37" s="873"/>
      <c r="DJ37" s="873"/>
      <c r="DK37" s="873"/>
      <c r="DL37" s="873"/>
      <c r="DM37" s="873"/>
      <c r="DN37" s="873"/>
      <c r="DO37" s="873"/>
      <c r="DP37" s="873"/>
      <c r="DQ37" s="873"/>
      <c r="DR37" s="873"/>
      <c r="DS37" s="873"/>
      <c r="DT37" s="873"/>
      <c r="DU37" s="873"/>
      <c r="DV37" s="874"/>
      <c r="DW37" s="211"/>
      <c r="EB37" s="65"/>
      <c r="EC37" s="65"/>
      <c r="ED37" s="65"/>
      <c r="EE37" s="65"/>
      <c r="EF37" s="65"/>
      <c r="EG37" s="65"/>
      <c r="EH37" s="65"/>
      <c r="EI37" s="65"/>
      <c r="EJ37" s="65"/>
      <c r="EK37" s="65"/>
      <c r="EL37" s="65"/>
      <c r="EM37" s="65"/>
      <c r="EN37" s="65"/>
      <c r="EO37" s="65"/>
      <c r="EP37" s="65"/>
      <c r="EQ37" s="65"/>
      <c r="ER37" s="65"/>
      <c r="ES37" s="65"/>
      <c r="ET37" s="65"/>
      <c r="EU37" s="65"/>
      <c r="EX37" s="214"/>
      <c r="EZ37" s="213"/>
      <c r="FA37" s="213"/>
      <c r="FB37" s="213"/>
      <c r="FC37" s="213"/>
      <c r="FD37" s="213"/>
      <c r="FE37" s="213"/>
      <c r="FF37" s="213"/>
      <c r="FG37" s="213"/>
      <c r="FH37" s="213"/>
      <c r="FI37" s="213"/>
      <c r="FJ37" s="213"/>
      <c r="FK37" s="213"/>
      <c r="FL37" s="213"/>
    </row>
    <row r="38" spans="1:168" ht="6" customHeight="1">
      <c r="A38" s="26"/>
      <c r="B38" s="875"/>
      <c r="C38" s="876"/>
      <c r="D38" s="876"/>
      <c r="E38" s="876"/>
      <c r="F38" s="876"/>
      <c r="G38" s="876"/>
      <c r="H38" s="876"/>
      <c r="I38" s="876"/>
      <c r="J38" s="876"/>
      <c r="K38" s="876"/>
      <c r="L38" s="876"/>
      <c r="M38" s="876"/>
      <c r="N38" s="876"/>
      <c r="O38" s="876"/>
      <c r="P38" s="876"/>
      <c r="Q38" s="876"/>
      <c r="R38" s="876"/>
      <c r="S38" s="877"/>
      <c r="T38" s="875"/>
      <c r="U38" s="876"/>
      <c r="V38" s="876"/>
      <c r="W38" s="876"/>
      <c r="X38" s="876"/>
      <c r="Y38" s="876"/>
      <c r="Z38" s="876"/>
      <c r="AA38" s="876"/>
      <c r="AB38" s="876"/>
      <c r="AC38" s="876"/>
      <c r="AD38" s="877"/>
      <c r="AE38" s="897"/>
      <c r="AF38" s="876"/>
      <c r="AG38" s="876"/>
      <c r="AH38" s="876"/>
      <c r="AI38" s="876"/>
      <c r="AJ38" s="876"/>
      <c r="AK38" s="876"/>
      <c r="AL38" s="876"/>
      <c r="AM38" s="876"/>
      <c r="AN38" s="876"/>
      <c r="AO38" s="877"/>
      <c r="AP38" s="875"/>
      <c r="AQ38" s="876"/>
      <c r="AR38" s="876"/>
      <c r="AS38" s="876"/>
      <c r="AT38" s="876"/>
      <c r="AU38" s="876"/>
      <c r="AV38" s="876"/>
      <c r="AW38" s="876"/>
      <c r="AX38" s="876"/>
      <c r="AY38" s="876"/>
      <c r="AZ38" s="877"/>
      <c r="BA38" s="897"/>
      <c r="BB38" s="876"/>
      <c r="BC38" s="876"/>
      <c r="BD38" s="876"/>
      <c r="BE38" s="876"/>
      <c r="BF38" s="876"/>
      <c r="BG38" s="876"/>
      <c r="BH38" s="876"/>
      <c r="BI38" s="876"/>
      <c r="BJ38" s="876"/>
      <c r="BK38" s="877"/>
      <c r="BL38" s="875"/>
      <c r="BM38" s="876"/>
      <c r="BN38" s="876"/>
      <c r="BO38" s="876"/>
      <c r="BP38" s="876"/>
      <c r="BQ38" s="876"/>
      <c r="BR38" s="876"/>
      <c r="BS38" s="876"/>
      <c r="BT38" s="876"/>
      <c r="BU38" s="876"/>
      <c r="BV38" s="877"/>
      <c r="BW38" s="876"/>
      <c r="BX38" s="876"/>
      <c r="BY38" s="876"/>
      <c r="BZ38" s="876"/>
      <c r="CA38" s="876"/>
      <c r="CB38" s="876"/>
      <c r="CC38" s="876"/>
      <c r="CD38" s="876"/>
      <c r="CE38" s="876"/>
      <c r="CF38" s="876"/>
      <c r="CG38" s="876"/>
      <c r="CH38" s="876"/>
      <c r="CI38" s="876"/>
      <c r="CJ38" s="876"/>
      <c r="CK38" s="876"/>
      <c r="CL38" s="876"/>
      <c r="CM38" s="876"/>
      <c r="CN38" s="876"/>
      <c r="CO38" s="876"/>
      <c r="CP38" s="876"/>
      <c r="CQ38" s="876"/>
      <c r="CR38" s="876"/>
      <c r="CS38" s="876"/>
      <c r="CT38" s="876"/>
      <c r="CU38" s="876"/>
      <c r="CV38" s="876"/>
      <c r="CW38" s="876"/>
      <c r="CX38" s="876"/>
      <c r="CY38" s="876"/>
      <c r="CZ38" s="876"/>
      <c r="DA38" s="876"/>
      <c r="DB38" s="876"/>
      <c r="DC38" s="876"/>
      <c r="DD38" s="876"/>
      <c r="DE38" s="876"/>
      <c r="DF38" s="876"/>
      <c r="DG38" s="876"/>
      <c r="DH38" s="876"/>
      <c r="DI38" s="876"/>
      <c r="DJ38" s="876"/>
      <c r="DK38" s="876"/>
      <c r="DL38" s="876"/>
      <c r="DM38" s="876"/>
      <c r="DN38" s="876"/>
      <c r="DO38" s="876"/>
      <c r="DP38" s="876"/>
      <c r="DQ38" s="876"/>
      <c r="DR38" s="876"/>
      <c r="DS38" s="876"/>
      <c r="DT38" s="876"/>
      <c r="DU38" s="876"/>
      <c r="DV38" s="877"/>
      <c r="DW38" s="211"/>
      <c r="DY38" s="21"/>
      <c r="DZ38" s="938" t="s">
        <v>397</v>
      </c>
      <c r="EA38" s="873"/>
      <c r="EB38" s="873"/>
      <c r="EC38" s="873"/>
      <c r="ED38" s="873"/>
      <c r="EE38" s="873"/>
      <c r="EF38" s="873"/>
      <c r="EG38" s="873"/>
      <c r="EH38" s="873"/>
      <c r="EI38" s="873"/>
      <c r="EJ38" s="873"/>
      <c r="EK38" s="873"/>
      <c r="EL38" s="873"/>
      <c r="EM38" s="873"/>
      <c r="EN38" s="873"/>
      <c r="EO38" s="873"/>
      <c r="EP38" s="873"/>
      <c r="EQ38" s="873"/>
      <c r="ER38" s="873"/>
      <c r="ES38" s="873"/>
      <c r="ET38" s="873"/>
      <c r="EU38" s="873"/>
      <c r="EV38" s="873"/>
      <c r="EW38" s="873"/>
      <c r="EX38" s="873"/>
      <c r="EY38" s="874"/>
      <c r="EZ38" s="935" t="s">
        <v>398</v>
      </c>
      <c r="FA38" s="874"/>
      <c r="FB38" s="934" t="e">
        <f>+AG81+FB26+FB35</f>
        <v>#DIV/0!</v>
      </c>
      <c r="FC38" s="873"/>
      <c r="FD38" s="873"/>
      <c r="FE38" s="873"/>
      <c r="FF38" s="873"/>
      <c r="FG38" s="873"/>
      <c r="FH38" s="873"/>
      <c r="FI38" s="873"/>
      <c r="FJ38" s="873"/>
      <c r="FK38" s="873"/>
      <c r="FL38" s="874"/>
    </row>
    <row r="39" spans="1:168" ht="6" customHeight="1">
      <c r="A39" s="993" t="s">
        <v>399</v>
      </c>
      <c r="B39" s="873"/>
      <c r="C39" s="873"/>
      <c r="D39" s="873"/>
      <c r="E39" s="873"/>
      <c r="F39" s="873"/>
      <c r="G39" s="873"/>
      <c r="H39" s="873"/>
      <c r="I39" s="873"/>
      <c r="J39" s="873"/>
      <c r="K39" s="873"/>
      <c r="L39" s="873"/>
      <c r="M39" s="873"/>
      <c r="N39" s="873"/>
      <c r="O39" s="873"/>
      <c r="P39" s="873"/>
      <c r="Q39" s="873"/>
      <c r="R39" s="873"/>
      <c r="S39" s="874"/>
      <c r="T39" s="872">
        <f>SUM(T11:AD38)</f>
        <v>35514</v>
      </c>
      <c r="U39" s="873"/>
      <c r="V39" s="873"/>
      <c r="W39" s="873"/>
      <c r="X39" s="873"/>
      <c r="Y39" s="873"/>
      <c r="Z39" s="873"/>
      <c r="AA39" s="873"/>
      <c r="AB39" s="873"/>
      <c r="AC39" s="873"/>
      <c r="AD39" s="874"/>
      <c r="AE39" s="914" t="e">
        <f>SUM(AE11:AO38)</f>
        <v>#DIV/0!</v>
      </c>
      <c r="AF39" s="873"/>
      <c r="AG39" s="873"/>
      <c r="AH39" s="873"/>
      <c r="AI39" s="873"/>
      <c r="AJ39" s="873"/>
      <c r="AK39" s="873"/>
      <c r="AL39" s="873"/>
      <c r="AM39" s="873"/>
      <c r="AN39" s="873"/>
      <c r="AO39" s="874"/>
      <c r="AP39" s="872" t="e">
        <f>+T39+AE39</f>
        <v>#DIV/0!</v>
      </c>
      <c r="AQ39" s="873"/>
      <c r="AR39" s="873"/>
      <c r="AS39" s="873"/>
      <c r="AT39" s="873"/>
      <c r="AU39" s="873"/>
      <c r="AV39" s="873"/>
      <c r="AW39" s="873"/>
      <c r="AX39" s="873"/>
      <c r="AY39" s="873"/>
      <c r="AZ39" s="874"/>
      <c r="BA39" s="914" t="e">
        <f>SUM(BA11:BK38)</f>
        <v>#DIV/0!</v>
      </c>
      <c r="BB39" s="873"/>
      <c r="BC39" s="873"/>
      <c r="BD39" s="873"/>
      <c r="BE39" s="873"/>
      <c r="BF39" s="873"/>
      <c r="BG39" s="873"/>
      <c r="BH39" s="873"/>
      <c r="BI39" s="873"/>
      <c r="BJ39" s="873"/>
      <c r="BK39" s="874"/>
      <c r="BL39" s="872" t="e">
        <f>+T39+BA39</f>
        <v>#DIV/0!</v>
      </c>
      <c r="BM39" s="873"/>
      <c r="BN39" s="873"/>
      <c r="BO39" s="873"/>
      <c r="BP39" s="873"/>
      <c r="BQ39" s="873"/>
      <c r="BR39" s="873"/>
      <c r="BS39" s="873"/>
      <c r="BT39" s="873"/>
      <c r="BU39" s="873"/>
      <c r="BV39" s="874"/>
      <c r="BW39" s="996"/>
      <c r="BX39" s="873"/>
      <c r="BY39" s="873"/>
      <c r="BZ39" s="873"/>
      <c r="CA39" s="873"/>
      <c r="CB39" s="873"/>
      <c r="CC39" s="873"/>
      <c r="CD39" s="873"/>
      <c r="CE39" s="873"/>
      <c r="CF39" s="873"/>
      <c r="CG39" s="873"/>
      <c r="CH39" s="873"/>
      <c r="CI39" s="873"/>
      <c r="CJ39" s="873"/>
      <c r="CK39" s="873"/>
      <c r="CL39" s="873"/>
      <c r="CM39" s="873"/>
      <c r="CN39" s="873"/>
      <c r="CO39" s="873"/>
      <c r="CP39" s="873"/>
      <c r="CQ39" s="873"/>
      <c r="CR39" s="873"/>
      <c r="CS39" s="873"/>
      <c r="CT39" s="873"/>
      <c r="CU39" s="873"/>
      <c r="CV39" s="873"/>
      <c r="CW39" s="873"/>
      <c r="CX39" s="873"/>
      <c r="CY39" s="873"/>
      <c r="CZ39" s="873"/>
      <c r="DA39" s="873"/>
      <c r="DB39" s="873"/>
      <c r="DC39" s="873"/>
      <c r="DD39" s="873"/>
      <c r="DE39" s="873"/>
      <c r="DF39" s="873"/>
      <c r="DG39" s="873"/>
      <c r="DH39" s="873"/>
      <c r="DI39" s="873"/>
      <c r="DJ39" s="873"/>
      <c r="DK39" s="873"/>
      <c r="DL39" s="873"/>
      <c r="DM39" s="873"/>
      <c r="DN39" s="873"/>
      <c r="DO39" s="873"/>
      <c r="DP39" s="873"/>
      <c r="DQ39" s="873"/>
      <c r="DR39" s="873"/>
      <c r="DS39" s="873"/>
      <c r="DT39" s="873"/>
      <c r="DU39" s="873"/>
      <c r="DV39" s="874"/>
      <c r="DW39" s="211"/>
      <c r="DY39" s="23"/>
      <c r="DZ39" s="875"/>
      <c r="EA39" s="876"/>
      <c r="EB39" s="876"/>
      <c r="EC39" s="876"/>
      <c r="ED39" s="876"/>
      <c r="EE39" s="876"/>
      <c r="EF39" s="876"/>
      <c r="EG39" s="876"/>
      <c r="EH39" s="876"/>
      <c r="EI39" s="876"/>
      <c r="EJ39" s="876"/>
      <c r="EK39" s="876"/>
      <c r="EL39" s="876"/>
      <c r="EM39" s="876"/>
      <c r="EN39" s="876"/>
      <c r="EO39" s="876"/>
      <c r="EP39" s="876"/>
      <c r="EQ39" s="876"/>
      <c r="ER39" s="876"/>
      <c r="ES39" s="876"/>
      <c r="ET39" s="876"/>
      <c r="EU39" s="876"/>
      <c r="EV39" s="876"/>
      <c r="EW39" s="876"/>
      <c r="EX39" s="876"/>
      <c r="EY39" s="877"/>
      <c r="EZ39" s="875"/>
      <c r="FA39" s="877"/>
      <c r="FB39" s="876"/>
      <c r="FC39" s="876"/>
      <c r="FD39" s="876"/>
      <c r="FE39" s="876"/>
      <c r="FF39" s="876"/>
      <c r="FG39" s="876"/>
      <c r="FH39" s="876"/>
      <c r="FI39" s="876"/>
      <c r="FJ39" s="876"/>
      <c r="FK39" s="876"/>
      <c r="FL39" s="877"/>
    </row>
    <row r="40" spans="1:168" ht="6" customHeight="1">
      <c r="A40" s="897"/>
      <c r="B40" s="876"/>
      <c r="C40" s="876"/>
      <c r="D40" s="876"/>
      <c r="E40" s="876"/>
      <c r="F40" s="876"/>
      <c r="G40" s="876"/>
      <c r="H40" s="876"/>
      <c r="I40" s="876"/>
      <c r="J40" s="876"/>
      <c r="K40" s="876"/>
      <c r="L40" s="876"/>
      <c r="M40" s="876"/>
      <c r="N40" s="876"/>
      <c r="O40" s="876"/>
      <c r="P40" s="876"/>
      <c r="Q40" s="876"/>
      <c r="R40" s="876"/>
      <c r="S40" s="877"/>
      <c r="T40" s="875"/>
      <c r="U40" s="876"/>
      <c r="V40" s="876"/>
      <c r="W40" s="876"/>
      <c r="X40" s="876"/>
      <c r="Y40" s="876"/>
      <c r="Z40" s="876"/>
      <c r="AA40" s="876"/>
      <c r="AB40" s="876"/>
      <c r="AC40" s="876"/>
      <c r="AD40" s="877"/>
      <c r="AE40" s="897"/>
      <c r="AF40" s="876"/>
      <c r="AG40" s="876"/>
      <c r="AH40" s="876"/>
      <c r="AI40" s="876"/>
      <c r="AJ40" s="876"/>
      <c r="AK40" s="876"/>
      <c r="AL40" s="876"/>
      <c r="AM40" s="876"/>
      <c r="AN40" s="876"/>
      <c r="AO40" s="877"/>
      <c r="AP40" s="875"/>
      <c r="AQ40" s="876"/>
      <c r="AR40" s="876"/>
      <c r="AS40" s="876"/>
      <c r="AT40" s="876"/>
      <c r="AU40" s="876"/>
      <c r="AV40" s="876"/>
      <c r="AW40" s="876"/>
      <c r="AX40" s="876"/>
      <c r="AY40" s="876"/>
      <c r="AZ40" s="877"/>
      <c r="BA40" s="897"/>
      <c r="BB40" s="876"/>
      <c r="BC40" s="876"/>
      <c r="BD40" s="876"/>
      <c r="BE40" s="876"/>
      <c r="BF40" s="876"/>
      <c r="BG40" s="876"/>
      <c r="BH40" s="876"/>
      <c r="BI40" s="876"/>
      <c r="BJ40" s="876"/>
      <c r="BK40" s="877"/>
      <c r="BL40" s="875"/>
      <c r="BM40" s="876"/>
      <c r="BN40" s="876"/>
      <c r="BO40" s="876"/>
      <c r="BP40" s="876"/>
      <c r="BQ40" s="876"/>
      <c r="BR40" s="876"/>
      <c r="BS40" s="876"/>
      <c r="BT40" s="876"/>
      <c r="BU40" s="876"/>
      <c r="BV40" s="877"/>
      <c r="BW40" s="876"/>
      <c r="BX40" s="876"/>
      <c r="BY40" s="876"/>
      <c r="BZ40" s="876"/>
      <c r="CA40" s="876"/>
      <c r="CB40" s="876"/>
      <c r="CC40" s="876"/>
      <c r="CD40" s="876"/>
      <c r="CE40" s="876"/>
      <c r="CF40" s="876"/>
      <c r="CG40" s="876"/>
      <c r="CH40" s="876"/>
      <c r="CI40" s="876"/>
      <c r="CJ40" s="876"/>
      <c r="CK40" s="876"/>
      <c r="CL40" s="876"/>
      <c r="CM40" s="876"/>
      <c r="CN40" s="876"/>
      <c r="CO40" s="876"/>
      <c r="CP40" s="876"/>
      <c r="CQ40" s="876"/>
      <c r="CR40" s="876"/>
      <c r="CS40" s="876"/>
      <c r="CT40" s="876"/>
      <c r="CU40" s="876"/>
      <c r="CV40" s="876"/>
      <c r="CW40" s="876"/>
      <c r="CX40" s="876"/>
      <c r="CY40" s="876"/>
      <c r="CZ40" s="876"/>
      <c r="DA40" s="876"/>
      <c r="DB40" s="876"/>
      <c r="DC40" s="876"/>
      <c r="DD40" s="876"/>
      <c r="DE40" s="876"/>
      <c r="DF40" s="876"/>
      <c r="DG40" s="876"/>
      <c r="DH40" s="876"/>
      <c r="DI40" s="876"/>
      <c r="DJ40" s="876"/>
      <c r="DK40" s="876"/>
      <c r="DL40" s="876"/>
      <c r="DM40" s="876"/>
      <c r="DN40" s="876"/>
      <c r="DO40" s="876"/>
      <c r="DP40" s="876"/>
      <c r="DQ40" s="876"/>
      <c r="DR40" s="876"/>
      <c r="DS40" s="876"/>
      <c r="DT40" s="876"/>
      <c r="DU40" s="876"/>
      <c r="DV40" s="877"/>
      <c r="DW40" s="211"/>
      <c r="DY40" s="23"/>
      <c r="DZ40" s="923" t="s">
        <v>400</v>
      </c>
      <c r="EA40" s="873"/>
      <c r="EB40" s="873"/>
      <c r="EC40" s="873"/>
      <c r="ED40" s="873"/>
      <c r="EE40" s="873"/>
      <c r="EF40" s="873"/>
      <c r="EG40" s="873"/>
      <c r="EH40" s="873"/>
      <c r="EI40" s="873"/>
      <c r="EJ40" s="873"/>
      <c r="EK40" s="873"/>
      <c r="EL40" s="873"/>
      <c r="EM40" s="873"/>
      <c r="EN40" s="873"/>
      <c r="EO40" s="873"/>
      <c r="EP40" s="873"/>
      <c r="EQ40" s="873"/>
      <c r="ER40" s="873"/>
      <c r="ES40" s="873"/>
      <c r="ET40" s="873"/>
      <c r="EU40" s="873"/>
      <c r="EV40" s="873"/>
      <c r="EW40" s="873"/>
      <c r="EX40" s="873"/>
      <c r="EY40" s="874"/>
      <c r="EZ40" s="939"/>
      <c r="FA40" s="873"/>
      <c r="FB40" s="873"/>
      <c r="FC40" s="873"/>
      <c r="FD40" s="873"/>
      <c r="FE40" s="873"/>
      <c r="FF40" s="873"/>
      <c r="FG40" s="873"/>
      <c r="FH40" s="873"/>
      <c r="FI40" s="873"/>
      <c r="FJ40" s="873"/>
      <c r="FK40" s="873"/>
      <c r="FL40" s="874"/>
    </row>
    <row r="41" spans="1:168" ht="6" customHeight="1">
      <c r="A41" s="20"/>
      <c r="B41" s="27"/>
      <c r="C41" s="940" t="s">
        <v>401</v>
      </c>
      <c r="D41" s="899"/>
      <c r="E41" s="899"/>
      <c r="F41" s="899"/>
      <c r="G41" s="899"/>
      <c r="H41" s="899"/>
      <c r="I41" s="899"/>
      <c r="J41" s="899"/>
      <c r="K41" s="899"/>
      <c r="L41" s="899"/>
      <c r="M41" s="899"/>
      <c r="N41" s="899"/>
      <c r="O41" s="899"/>
      <c r="P41" s="899"/>
      <c r="Q41" s="899"/>
      <c r="R41" s="899"/>
      <c r="S41" s="900"/>
      <c r="T41" s="904">
        <v>17230</v>
      </c>
      <c r="U41" s="899"/>
      <c r="V41" s="899"/>
      <c r="W41" s="899"/>
      <c r="X41" s="899"/>
      <c r="Y41" s="899"/>
      <c r="Z41" s="899"/>
      <c r="AA41" s="899"/>
      <c r="AB41" s="899"/>
      <c r="AC41" s="899"/>
      <c r="AD41" s="900"/>
      <c r="AE41" s="905"/>
      <c r="AF41" s="899"/>
      <c r="AG41" s="899"/>
      <c r="AH41" s="899"/>
      <c r="AI41" s="899"/>
      <c r="AJ41" s="899"/>
      <c r="AK41" s="899"/>
      <c r="AL41" s="899"/>
      <c r="AM41" s="899"/>
      <c r="AN41" s="899"/>
      <c r="AO41" s="900"/>
      <c r="AP41" s="904">
        <f>+T41+AE41</f>
        <v>17230</v>
      </c>
      <c r="AQ41" s="899"/>
      <c r="AR41" s="899"/>
      <c r="AS41" s="899"/>
      <c r="AT41" s="899"/>
      <c r="AU41" s="899"/>
      <c r="AV41" s="899"/>
      <c r="AW41" s="899"/>
      <c r="AX41" s="899"/>
      <c r="AY41" s="899"/>
      <c r="AZ41" s="900"/>
      <c r="BA41" s="905"/>
      <c r="BB41" s="899"/>
      <c r="BC41" s="899"/>
      <c r="BD41" s="899"/>
      <c r="BE41" s="899"/>
      <c r="BF41" s="899"/>
      <c r="BG41" s="899"/>
      <c r="BH41" s="899"/>
      <c r="BI41" s="899"/>
      <c r="BJ41" s="899"/>
      <c r="BK41" s="900"/>
      <c r="BL41" s="904">
        <f>+T41+BA41</f>
        <v>17230</v>
      </c>
      <c r="BM41" s="899"/>
      <c r="BN41" s="899"/>
      <c r="BO41" s="899"/>
      <c r="BP41" s="899"/>
      <c r="BQ41" s="899"/>
      <c r="BR41" s="899"/>
      <c r="BS41" s="899"/>
      <c r="BT41" s="899"/>
      <c r="BU41" s="899"/>
      <c r="BV41" s="900"/>
      <c r="BW41" s="997"/>
      <c r="BX41" s="873"/>
      <c r="BY41" s="873"/>
      <c r="BZ41" s="873"/>
      <c r="CA41" s="873"/>
      <c r="CB41" s="873"/>
      <c r="CC41" s="873"/>
      <c r="CD41" s="873"/>
      <c r="CE41" s="873"/>
      <c r="CF41" s="873"/>
      <c r="CG41" s="873"/>
      <c r="CH41" s="873"/>
      <c r="CI41" s="873"/>
      <c r="CJ41" s="873"/>
      <c r="CK41" s="873"/>
      <c r="CL41" s="873"/>
      <c r="CM41" s="873"/>
      <c r="CN41" s="873"/>
      <c r="CO41" s="873"/>
      <c r="CP41" s="873"/>
      <c r="CQ41" s="873"/>
      <c r="CR41" s="873"/>
      <c r="CS41" s="873"/>
      <c r="CT41" s="873"/>
      <c r="CU41" s="873"/>
      <c r="CV41" s="873"/>
      <c r="CW41" s="873"/>
      <c r="CX41" s="873"/>
      <c r="CY41" s="873"/>
      <c r="CZ41" s="873"/>
      <c r="DA41" s="873"/>
      <c r="DB41" s="873"/>
      <c r="DC41" s="873"/>
      <c r="DD41" s="873"/>
      <c r="DE41" s="873"/>
      <c r="DF41" s="873"/>
      <c r="DG41" s="873"/>
      <c r="DH41" s="873"/>
      <c r="DI41" s="873"/>
      <c r="DJ41" s="873"/>
      <c r="DK41" s="873"/>
      <c r="DL41" s="873"/>
      <c r="DM41" s="873"/>
      <c r="DN41" s="873"/>
      <c r="DO41" s="873"/>
      <c r="DP41" s="873"/>
      <c r="DQ41" s="873"/>
      <c r="DR41" s="873"/>
      <c r="DS41" s="873"/>
      <c r="DT41" s="873"/>
      <c r="DU41" s="873"/>
      <c r="DV41" s="987"/>
      <c r="DW41" s="211"/>
      <c r="DY41" s="170"/>
      <c r="DZ41" s="875"/>
      <c r="EA41" s="876"/>
      <c r="EB41" s="876"/>
      <c r="EC41" s="876"/>
      <c r="ED41" s="876"/>
      <c r="EE41" s="876"/>
      <c r="EF41" s="876"/>
      <c r="EG41" s="876"/>
      <c r="EH41" s="876"/>
      <c r="EI41" s="876"/>
      <c r="EJ41" s="876"/>
      <c r="EK41" s="876"/>
      <c r="EL41" s="876"/>
      <c r="EM41" s="876"/>
      <c r="EN41" s="876"/>
      <c r="EO41" s="876"/>
      <c r="EP41" s="876"/>
      <c r="EQ41" s="876"/>
      <c r="ER41" s="876"/>
      <c r="ES41" s="876"/>
      <c r="ET41" s="876"/>
      <c r="EU41" s="876"/>
      <c r="EV41" s="876"/>
      <c r="EW41" s="876"/>
      <c r="EX41" s="876"/>
      <c r="EY41" s="877"/>
      <c r="EZ41" s="875"/>
      <c r="FA41" s="876"/>
      <c r="FB41" s="876"/>
      <c r="FC41" s="876"/>
      <c r="FD41" s="876"/>
      <c r="FE41" s="876"/>
      <c r="FF41" s="876"/>
      <c r="FG41" s="876"/>
      <c r="FH41" s="876"/>
      <c r="FI41" s="876"/>
      <c r="FJ41" s="876"/>
      <c r="FK41" s="876"/>
      <c r="FL41" s="877"/>
    </row>
    <row r="42" spans="1:168" ht="6" customHeight="1">
      <c r="A42" s="22"/>
      <c r="B42" s="28"/>
      <c r="C42" s="875"/>
      <c r="D42" s="876"/>
      <c r="E42" s="876"/>
      <c r="F42" s="876"/>
      <c r="G42" s="876"/>
      <c r="H42" s="876"/>
      <c r="I42" s="876"/>
      <c r="J42" s="876"/>
      <c r="K42" s="876"/>
      <c r="L42" s="876"/>
      <c r="M42" s="876"/>
      <c r="N42" s="876"/>
      <c r="O42" s="876"/>
      <c r="P42" s="876"/>
      <c r="Q42" s="876"/>
      <c r="R42" s="876"/>
      <c r="S42" s="877"/>
      <c r="T42" s="875"/>
      <c r="U42" s="876"/>
      <c r="V42" s="876"/>
      <c r="W42" s="876"/>
      <c r="X42" s="876"/>
      <c r="Y42" s="876"/>
      <c r="Z42" s="876"/>
      <c r="AA42" s="876"/>
      <c r="AB42" s="876"/>
      <c r="AC42" s="876"/>
      <c r="AD42" s="877"/>
      <c r="AE42" s="897"/>
      <c r="AF42" s="876"/>
      <c r="AG42" s="876"/>
      <c r="AH42" s="876"/>
      <c r="AI42" s="876"/>
      <c r="AJ42" s="876"/>
      <c r="AK42" s="876"/>
      <c r="AL42" s="876"/>
      <c r="AM42" s="876"/>
      <c r="AN42" s="876"/>
      <c r="AO42" s="877"/>
      <c r="AP42" s="875"/>
      <c r="AQ42" s="876"/>
      <c r="AR42" s="876"/>
      <c r="AS42" s="876"/>
      <c r="AT42" s="876"/>
      <c r="AU42" s="876"/>
      <c r="AV42" s="876"/>
      <c r="AW42" s="876"/>
      <c r="AX42" s="876"/>
      <c r="AY42" s="876"/>
      <c r="AZ42" s="877"/>
      <c r="BA42" s="897"/>
      <c r="BB42" s="876"/>
      <c r="BC42" s="876"/>
      <c r="BD42" s="876"/>
      <c r="BE42" s="876"/>
      <c r="BF42" s="876"/>
      <c r="BG42" s="876"/>
      <c r="BH42" s="876"/>
      <c r="BI42" s="876"/>
      <c r="BJ42" s="876"/>
      <c r="BK42" s="877"/>
      <c r="BL42" s="875"/>
      <c r="BM42" s="876"/>
      <c r="BN42" s="876"/>
      <c r="BO42" s="876"/>
      <c r="BP42" s="876"/>
      <c r="BQ42" s="876"/>
      <c r="BR42" s="876"/>
      <c r="BS42" s="876"/>
      <c r="BT42" s="876"/>
      <c r="BU42" s="876"/>
      <c r="BV42" s="877"/>
      <c r="BW42" s="897"/>
      <c r="BX42" s="876"/>
      <c r="BY42" s="876"/>
      <c r="BZ42" s="876"/>
      <c r="CA42" s="876"/>
      <c r="CB42" s="876"/>
      <c r="CC42" s="876"/>
      <c r="CD42" s="876"/>
      <c r="CE42" s="876"/>
      <c r="CF42" s="876"/>
      <c r="CG42" s="876"/>
      <c r="CH42" s="876"/>
      <c r="CI42" s="876"/>
      <c r="CJ42" s="876"/>
      <c r="CK42" s="876"/>
      <c r="CL42" s="876"/>
      <c r="CM42" s="876"/>
      <c r="CN42" s="876"/>
      <c r="CO42" s="876"/>
      <c r="CP42" s="876"/>
      <c r="CQ42" s="876"/>
      <c r="CR42" s="876"/>
      <c r="CS42" s="876"/>
      <c r="CT42" s="876"/>
      <c r="CU42" s="876"/>
      <c r="CV42" s="876"/>
      <c r="CW42" s="876"/>
      <c r="CX42" s="876"/>
      <c r="CY42" s="876"/>
      <c r="CZ42" s="876"/>
      <c r="DA42" s="876"/>
      <c r="DB42" s="876"/>
      <c r="DC42" s="876"/>
      <c r="DD42" s="876"/>
      <c r="DE42" s="876"/>
      <c r="DF42" s="876"/>
      <c r="DG42" s="876"/>
      <c r="DH42" s="876"/>
      <c r="DI42" s="876"/>
      <c r="DJ42" s="876"/>
      <c r="DK42" s="876"/>
      <c r="DL42" s="876"/>
      <c r="DM42" s="876"/>
      <c r="DN42" s="876"/>
      <c r="DO42" s="876"/>
      <c r="DP42" s="876"/>
      <c r="DQ42" s="876"/>
      <c r="DR42" s="876"/>
      <c r="DS42" s="876"/>
      <c r="DT42" s="876"/>
      <c r="DU42" s="876"/>
      <c r="DV42" s="988"/>
      <c r="DW42" s="211"/>
      <c r="DY42" s="938" t="s">
        <v>402</v>
      </c>
      <c r="DZ42" s="873"/>
      <c r="EA42" s="873"/>
      <c r="EB42" s="873"/>
      <c r="EC42" s="873"/>
      <c r="ED42" s="873"/>
      <c r="EE42" s="873"/>
      <c r="EF42" s="873"/>
      <c r="EG42" s="873"/>
      <c r="EH42" s="873"/>
      <c r="EI42" s="873"/>
      <c r="EJ42" s="873"/>
      <c r="EK42" s="873"/>
      <c r="EL42" s="873"/>
      <c r="EM42" s="873"/>
      <c r="EN42" s="873"/>
      <c r="EO42" s="873"/>
      <c r="EP42" s="873"/>
      <c r="EQ42" s="873"/>
      <c r="ER42" s="873"/>
      <c r="ES42" s="873"/>
      <c r="ET42" s="873"/>
      <c r="EU42" s="873"/>
      <c r="EV42" s="873"/>
      <c r="EW42" s="873"/>
      <c r="EX42" s="873"/>
      <c r="EY42" s="874"/>
      <c r="EZ42" s="935" t="s">
        <v>403</v>
      </c>
      <c r="FA42" s="874"/>
      <c r="FB42" s="934" t="e">
        <f>FB38+EZ40</f>
        <v>#DIV/0!</v>
      </c>
      <c r="FC42" s="873"/>
      <c r="FD42" s="873"/>
      <c r="FE42" s="873"/>
      <c r="FF42" s="873"/>
      <c r="FG42" s="873"/>
      <c r="FH42" s="873"/>
      <c r="FI42" s="873"/>
      <c r="FJ42" s="873"/>
      <c r="FK42" s="873"/>
      <c r="FL42" s="874"/>
    </row>
    <row r="43" spans="1:168" ht="6" customHeight="1">
      <c r="A43" s="22"/>
      <c r="B43" s="28"/>
      <c r="C43" s="923" t="s">
        <v>404</v>
      </c>
      <c r="D43" s="873"/>
      <c r="E43" s="873"/>
      <c r="F43" s="873"/>
      <c r="G43" s="873"/>
      <c r="H43" s="873"/>
      <c r="I43" s="873"/>
      <c r="J43" s="873"/>
      <c r="K43" s="873"/>
      <c r="L43" s="873"/>
      <c r="M43" s="873"/>
      <c r="N43" s="873"/>
      <c r="O43" s="873"/>
      <c r="P43" s="873"/>
      <c r="Q43" s="873"/>
      <c r="R43" s="873"/>
      <c r="S43" s="874"/>
      <c r="T43" s="872">
        <v>1941</v>
      </c>
      <c r="U43" s="873"/>
      <c r="V43" s="873"/>
      <c r="W43" s="873"/>
      <c r="X43" s="873"/>
      <c r="Y43" s="873"/>
      <c r="Z43" s="873"/>
      <c r="AA43" s="873"/>
      <c r="AB43" s="873"/>
      <c r="AC43" s="873"/>
      <c r="AD43" s="874"/>
      <c r="AE43" s="914"/>
      <c r="AF43" s="873"/>
      <c r="AG43" s="873"/>
      <c r="AH43" s="873"/>
      <c r="AI43" s="873"/>
      <c r="AJ43" s="873"/>
      <c r="AK43" s="873"/>
      <c r="AL43" s="873"/>
      <c r="AM43" s="873"/>
      <c r="AN43" s="873"/>
      <c r="AO43" s="874"/>
      <c r="AP43" s="872">
        <f>+T43+AE43</f>
        <v>1941</v>
      </c>
      <c r="AQ43" s="873"/>
      <c r="AR43" s="873"/>
      <c r="AS43" s="873"/>
      <c r="AT43" s="873"/>
      <c r="AU43" s="873"/>
      <c r="AV43" s="873"/>
      <c r="AW43" s="873"/>
      <c r="AX43" s="873"/>
      <c r="AY43" s="873"/>
      <c r="AZ43" s="874"/>
      <c r="BA43" s="914"/>
      <c r="BB43" s="873"/>
      <c r="BC43" s="873"/>
      <c r="BD43" s="873"/>
      <c r="BE43" s="873"/>
      <c r="BF43" s="873"/>
      <c r="BG43" s="873"/>
      <c r="BH43" s="873"/>
      <c r="BI43" s="873"/>
      <c r="BJ43" s="873"/>
      <c r="BK43" s="874"/>
      <c r="BL43" s="872">
        <f>+T43+BA43</f>
        <v>1941</v>
      </c>
      <c r="BM43" s="873"/>
      <c r="BN43" s="873"/>
      <c r="BO43" s="873"/>
      <c r="BP43" s="873"/>
      <c r="BQ43" s="873"/>
      <c r="BR43" s="873"/>
      <c r="BS43" s="873"/>
      <c r="BT43" s="873"/>
      <c r="BU43" s="873"/>
      <c r="BV43" s="874"/>
      <c r="BW43" s="997"/>
      <c r="BX43" s="873"/>
      <c r="BY43" s="873"/>
      <c r="BZ43" s="873"/>
      <c r="CA43" s="873"/>
      <c r="CB43" s="873"/>
      <c r="CC43" s="873"/>
      <c r="CD43" s="873"/>
      <c r="CE43" s="873"/>
      <c r="CF43" s="873"/>
      <c r="CG43" s="873"/>
      <c r="CH43" s="873"/>
      <c r="CI43" s="873"/>
      <c r="CJ43" s="873"/>
      <c r="CK43" s="873"/>
      <c r="CL43" s="873"/>
      <c r="CM43" s="873"/>
      <c r="CN43" s="873"/>
      <c r="CO43" s="873"/>
      <c r="CP43" s="873"/>
      <c r="CQ43" s="873"/>
      <c r="CR43" s="873"/>
      <c r="CS43" s="873"/>
      <c r="CT43" s="873"/>
      <c r="CU43" s="873"/>
      <c r="CV43" s="873"/>
      <c r="CW43" s="873"/>
      <c r="CX43" s="873"/>
      <c r="CY43" s="873"/>
      <c r="CZ43" s="873"/>
      <c r="DA43" s="873"/>
      <c r="DB43" s="873"/>
      <c r="DC43" s="873"/>
      <c r="DD43" s="873"/>
      <c r="DE43" s="873"/>
      <c r="DF43" s="873"/>
      <c r="DG43" s="873"/>
      <c r="DH43" s="873"/>
      <c r="DI43" s="873"/>
      <c r="DJ43" s="873"/>
      <c r="DK43" s="873"/>
      <c r="DL43" s="873"/>
      <c r="DM43" s="873"/>
      <c r="DN43" s="873"/>
      <c r="DO43" s="873"/>
      <c r="DP43" s="873"/>
      <c r="DQ43" s="873"/>
      <c r="DR43" s="873"/>
      <c r="DS43" s="873"/>
      <c r="DT43" s="873"/>
      <c r="DU43" s="873"/>
      <c r="DV43" s="987"/>
      <c r="DW43" s="211"/>
      <c r="DY43" s="875"/>
      <c r="DZ43" s="876"/>
      <c r="EA43" s="876"/>
      <c r="EB43" s="876"/>
      <c r="EC43" s="876"/>
      <c r="ED43" s="876"/>
      <c r="EE43" s="876"/>
      <c r="EF43" s="876"/>
      <c r="EG43" s="876"/>
      <c r="EH43" s="876"/>
      <c r="EI43" s="876"/>
      <c r="EJ43" s="876"/>
      <c r="EK43" s="876"/>
      <c r="EL43" s="876"/>
      <c r="EM43" s="876"/>
      <c r="EN43" s="876"/>
      <c r="EO43" s="876"/>
      <c r="EP43" s="876"/>
      <c r="EQ43" s="876"/>
      <c r="ER43" s="876"/>
      <c r="ES43" s="876"/>
      <c r="ET43" s="876"/>
      <c r="EU43" s="876"/>
      <c r="EV43" s="876"/>
      <c r="EW43" s="876"/>
      <c r="EX43" s="876"/>
      <c r="EY43" s="877"/>
      <c r="EZ43" s="875"/>
      <c r="FA43" s="877"/>
      <c r="FB43" s="876"/>
      <c r="FC43" s="876"/>
      <c r="FD43" s="876"/>
      <c r="FE43" s="876"/>
      <c r="FF43" s="876"/>
      <c r="FG43" s="876"/>
      <c r="FH43" s="876"/>
      <c r="FI43" s="876"/>
      <c r="FJ43" s="876"/>
      <c r="FK43" s="876"/>
      <c r="FL43" s="877"/>
    </row>
    <row r="44" spans="1:168" ht="6" customHeight="1">
      <c r="A44" s="22"/>
      <c r="B44" s="28"/>
      <c r="C44" s="875"/>
      <c r="D44" s="876"/>
      <c r="E44" s="876"/>
      <c r="F44" s="876"/>
      <c r="G44" s="876"/>
      <c r="H44" s="876"/>
      <c r="I44" s="876"/>
      <c r="J44" s="876"/>
      <c r="K44" s="876"/>
      <c r="L44" s="876"/>
      <c r="M44" s="876"/>
      <c r="N44" s="876"/>
      <c r="O44" s="876"/>
      <c r="P44" s="876"/>
      <c r="Q44" s="876"/>
      <c r="R44" s="876"/>
      <c r="S44" s="877"/>
      <c r="T44" s="875"/>
      <c r="U44" s="876"/>
      <c r="V44" s="876"/>
      <c r="W44" s="876"/>
      <c r="X44" s="876"/>
      <c r="Y44" s="876"/>
      <c r="Z44" s="876"/>
      <c r="AA44" s="876"/>
      <c r="AB44" s="876"/>
      <c r="AC44" s="876"/>
      <c r="AD44" s="877"/>
      <c r="AE44" s="897"/>
      <c r="AF44" s="876"/>
      <c r="AG44" s="876"/>
      <c r="AH44" s="876"/>
      <c r="AI44" s="876"/>
      <c r="AJ44" s="876"/>
      <c r="AK44" s="876"/>
      <c r="AL44" s="876"/>
      <c r="AM44" s="876"/>
      <c r="AN44" s="876"/>
      <c r="AO44" s="877"/>
      <c r="AP44" s="875"/>
      <c r="AQ44" s="876"/>
      <c r="AR44" s="876"/>
      <c r="AS44" s="876"/>
      <c r="AT44" s="876"/>
      <c r="AU44" s="876"/>
      <c r="AV44" s="876"/>
      <c r="AW44" s="876"/>
      <c r="AX44" s="876"/>
      <c r="AY44" s="876"/>
      <c r="AZ44" s="877"/>
      <c r="BA44" s="897"/>
      <c r="BB44" s="876"/>
      <c r="BC44" s="876"/>
      <c r="BD44" s="876"/>
      <c r="BE44" s="876"/>
      <c r="BF44" s="876"/>
      <c r="BG44" s="876"/>
      <c r="BH44" s="876"/>
      <c r="BI44" s="876"/>
      <c r="BJ44" s="876"/>
      <c r="BK44" s="877"/>
      <c r="BL44" s="875"/>
      <c r="BM44" s="876"/>
      <c r="BN44" s="876"/>
      <c r="BO44" s="876"/>
      <c r="BP44" s="876"/>
      <c r="BQ44" s="876"/>
      <c r="BR44" s="876"/>
      <c r="BS44" s="876"/>
      <c r="BT44" s="876"/>
      <c r="BU44" s="876"/>
      <c r="BV44" s="877"/>
      <c r="BW44" s="897"/>
      <c r="BX44" s="876"/>
      <c r="BY44" s="876"/>
      <c r="BZ44" s="876"/>
      <c r="CA44" s="876"/>
      <c r="CB44" s="876"/>
      <c r="CC44" s="876"/>
      <c r="CD44" s="876"/>
      <c r="CE44" s="876"/>
      <c r="CF44" s="876"/>
      <c r="CG44" s="876"/>
      <c r="CH44" s="876"/>
      <c r="CI44" s="876"/>
      <c r="CJ44" s="876"/>
      <c r="CK44" s="876"/>
      <c r="CL44" s="876"/>
      <c r="CM44" s="876"/>
      <c r="CN44" s="876"/>
      <c r="CO44" s="876"/>
      <c r="CP44" s="876"/>
      <c r="CQ44" s="876"/>
      <c r="CR44" s="876"/>
      <c r="CS44" s="876"/>
      <c r="CT44" s="876"/>
      <c r="CU44" s="876"/>
      <c r="CV44" s="876"/>
      <c r="CW44" s="876"/>
      <c r="CX44" s="876"/>
      <c r="CY44" s="876"/>
      <c r="CZ44" s="876"/>
      <c r="DA44" s="876"/>
      <c r="DB44" s="876"/>
      <c r="DC44" s="876"/>
      <c r="DD44" s="876"/>
      <c r="DE44" s="876"/>
      <c r="DF44" s="876"/>
      <c r="DG44" s="876"/>
      <c r="DH44" s="876"/>
      <c r="DI44" s="876"/>
      <c r="DJ44" s="876"/>
      <c r="DK44" s="876"/>
      <c r="DL44" s="876"/>
      <c r="DM44" s="876"/>
      <c r="DN44" s="876"/>
      <c r="DO44" s="876"/>
      <c r="DP44" s="876"/>
      <c r="DQ44" s="876"/>
      <c r="DR44" s="876"/>
      <c r="DS44" s="876"/>
      <c r="DT44" s="876"/>
      <c r="DU44" s="876"/>
      <c r="DV44" s="988"/>
      <c r="DW44" s="211"/>
      <c r="EB44" s="65"/>
      <c r="EC44" s="65"/>
      <c r="ED44" s="65"/>
      <c r="EE44" s="65"/>
      <c r="EF44" s="65"/>
      <c r="EG44" s="65"/>
      <c r="EH44" s="65"/>
      <c r="EI44" s="65"/>
      <c r="EJ44" s="65"/>
      <c r="EK44" s="65"/>
      <c r="EL44" s="65"/>
      <c r="EM44" s="65"/>
      <c r="EN44" s="65"/>
      <c r="EO44" s="65"/>
      <c r="EP44" s="65"/>
      <c r="EQ44" s="65"/>
      <c r="ER44" s="65"/>
      <c r="ES44" s="65"/>
      <c r="ET44" s="65"/>
      <c r="EU44" s="65"/>
      <c r="EX44" s="214"/>
      <c r="EZ44" s="213"/>
      <c r="FA44" s="213"/>
      <c r="FB44" s="213"/>
      <c r="FC44" s="213"/>
      <c r="FD44" s="213"/>
      <c r="FE44" s="213"/>
      <c r="FF44" s="213"/>
      <c r="FG44" s="213"/>
      <c r="FH44" s="213"/>
      <c r="FI44" s="213"/>
      <c r="FJ44" s="213"/>
      <c r="FK44" s="213"/>
      <c r="FL44" s="213"/>
    </row>
    <row r="45" spans="1:168" ht="9" customHeight="1">
      <c r="A45" s="22"/>
      <c r="B45" s="28"/>
      <c r="C45" s="923" t="s">
        <v>405</v>
      </c>
      <c r="D45" s="873"/>
      <c r="E45" s="873"/>
      <c r="F45" s="873"/>
      <c r="G45" s="873"/>
      <c r="H45" s="873"/>
      <c r="I45" s="873"/>
      <c r="J45" s="873"/>
      <c r="K45" s="873"/>
      <c r="L45" s="873"/>
      <c r="M45" s="873"/>
      <c r="N45" s="873"/>
      <c r="O45" s="873"/>
      <c r="P45" s="873"/>
      <c r="Q45" s="873"/>
      <c r="R45" s="873"/>
      <c r="S45" s="874"/>
      <c r="T45" s="872">
        <v>408</v>
      </c>
      <c r="U45" s="873"/>
      <c r="V45" s="873"/>
      <c r="W45" s="873"/>
      <c r="X45" s="873"/>
      <c r="Y45" s="873"/>
      <c r="Z45" s="873"/>
      <c r="AA45" s="873"/>
      <c r="AB45" s="873"/>
      <c r="AC45" s="873"/>
      <c r="AD45" s="874"/>
      <c r="AE45" s="914"/>
      <c r="AF45" s="873"/>
      <c r="AG45" s="873"/>
      <c r="AH45" s="873"/>
      <c r="AI45" s="873"/>
      <c r="AJ45" s="873"/>
      <c r="AK45" s="873"/>
      <c r="AL45" s="873"/>
      <c r="AM45" s="873"/>
      <c r="AN45" s="873"/>
      <c r="AO45" s="874"/>
      <c r="AP45" s="872">
        <f>+T45+AE45</f>
        <v>408</v>
      </c>
      <c r="AQ45" s="873"/>
      <c r="AR45" s="873"/>
      <c r="AS45" s="873"/>
      <c r="AT45" s="873"/>
      <c r="AU45" s="873"/>
      <c r="AV45" s="873"/>
      <c r="AW45" s="873"/>
      <c r="AX45" s="873"/>
      <c r="AY45" s="873"/>
      <c r="AZ45" s="874"/>
      <c r="BA45" s="914"/>
      <c r="BB45" s="873"/>
      <c r="BC45" s="873"/>
      <c r="BD45" s="873"/>
      <c r="BE45" s="873"/>
      <c r="BF45" s="873"/>
      <c r="BG45" s="873"/>
      <c r="BH45" s="873"/>
      <c r="BI45" s="873"/>
      <c r="BJ45" s="873"/>
      <c r="BK45" s="874"/>
      <c r="BL45" s="872">
        <f>+T45+BA45</f>
        <v>408</v>
      </c>
      <c r="BM45" s="873"/>
      <c r="BN45" s="873"/>
      <c r="BO45" s="873"/>
      <c r="BP45" s="873"/>
      <c r="BQ45" s="873"/>
      <c r="BR45" s="873"/>
      <c r="BS45" s="873"/>
      <c r="BT45" s="873"/>
      <c r="BU45" s="873"/>
      <c r="BV45" s="874"/>
      <c r="BW45" s="994" t="s">
        <v>451</v>
      </c>
      <c r="BX45" s="873"/>
      <c r="BY45" s="873"/>
      <c r="BZ45" s="873"/>
      <c r="CA45" s="873"/>
      <c r="CB45" s="873"/>
      <c r="CC45" s="873"/>
      <c r="CD45" s="873"/>
      <c r="CE45" s="873"/>
      <c r="CF45" s="873"/>
      <c r="CG45" s="873"/>
      <c r="CH45" s="873"/>
      <c r="CI45" s="873"/>
      <c r="CJ45" s="873"/>
      <c r="CK45" s="873"/>
      <c r="CL45" s="873"/>
      <c r="CM45" s="873"/>
      <c r="CN45" s="873"/>
      <c r="CO45" s="873"/>
      <c r="CP45" s="873"/>
      <c r="CQ45" s="873"/>
      <c r="CR45" s="873"/>
      <c r="CS45" s="873"/>
      <c r="CT45" s="873"/>
      <c r="CU45" s="873"/>
      <c r="CV45" s="873"/>
      <c r="CW45" s="873"/>
      <c r="CX45" s="873"/>
      <c r="CY45" s="873"/>
      <c r="CZ45" s="873"/>
      <c r="DA45" s="873"/>
      <c r="DB45" s="873"/>
      <c r="DC45" s="873"/>
      <c r="DD45" s="873"/>
      <c r="DE45" s="873"/>
      <c r="DF45" s="873"/>
      <c r="DG45" s="873"/>
      <c r="DH45" s="873"/>
      <c r="DI45" s="873"/>
      <c r="DJ45" s="873"/>
      <c r="DK45" s="873"/>
      <c r="DL45" s="873"/>
      <c r="DM45" s="873"/>
      <c r="DN45" s="873"/>
      <c r="DO45" s="873"/>
      <c r="DP45" s="873"/>
      <c r="DQ45" s="873"/>
      <c r="DR45" s="873"/>
      <c r="DS45" s="873"/>
      <c r="DT45" s="873"/>
      <c r="DU45" s="873"/>
      <c r="DV45" s="987"/>
      <c r="DW45" s="211"/>
      <c r="DY45" s="21"/>
      <c r="DZ45" s="938" t="s">
        <v>406</v>
      </c>
      <c r="EA45" s="873"/>
      <c r="EB45" s="873"/>
      <c r="EC45" s="873"/>
      <c r="ED45" s="873"/>
      <c r="EE45" s="873"/>
      <c r="EF45" s="873"/>
      <c r="EG45" s="873"/>
      <c r="EH45" s="873"/>
      <c r="EI45" s="873"/>
      <c r="EJ45" s="873"/>
      <c r="EK45" s="873"/>
      <c r="EL45" s="873"/>
      <c r="EM45" s="873"/>
      <c r="EN45" s="873"/>
      <c r="EO45" s="873"/>
      <c r="EP45" s="873"/>
      <c r="EQ45" s="873"/>
      <c r="ER45" s="873"/>
      <c r="ES45" s="873"/>
      <c r="ET45" s="873"/>
      <c r="EU45" s="873"/>
      <c r="EV45" s="873"/>
      <c r="EW45" s="873"/>
      <c r="EX45" s="873"/>
      <c r="EY45" s="874"/>
      <c r="EZ45" s="935" t="s">
        <v>407</v>
      </c>
      <c r="FA45" s="874"/>
      <c r="FB45" s="934" t="e">
        <f>+BC81+FB26+FB35</f>
        <v>#DIV/0!</v>
      </c>
      <c r="FC45" s="873"/>
      <c r="FD45" s="873"/>
      <c r="FE45" s="873"/>
      <c r="FF45" s="873"/>
      <c r="FG45" s="873"/>
      <c r="FH45" s="873"/>
      <c r="FI45" s="873"/>
      <c r="FJ45" s="873"/>
      <c r="FK45" s="873"/>
      <c r="FL45" s="874"/>
    </row>
    <row r="46" spans="1:168" ht="9" customHeight="1">
      <c r="A46" s="22"/>
      <c r="B46" s="28"/>
      <c r="C46" s="875"/>
      <c r="D46" s="876"/>
      <c r="E46" s="876"/>
      <c r="F46" s="876"/>
      <c r="G46" s="876"/>
      <c r="H46" s="876"/>
      <c r="I46" s="876"/>
      <c r="J46" s="876"/>
      <c r="K46" s="876"/>
      <c r="L46" s="876"/>
      <c r="M46" s="876"/>
      <c r="N46" s="876"/>
      <c r="O46" s="876"/>
      <c r="P46" s="876"/>
      <c r="Q46" s="876"/>
      <c r="R46" s="876"/>
      <c r="S46" s="877"/>
      <c r="T46" s="875"/>
      <c r="U46" s="876"/>
      <c r="V46" s="876"/>
      <c r="W46" s="876"/>
      <c r="X46" s="876"/>
      <c r="Y46" s="876"/>
      <c r="Z46" s="876"/>
      <c r="AA46" s="876"/>
      <c r="AB46" s="876"/>
      <c r="AC46" s="876"/>
      <c r="AD46" s="877"/>
      <c r="AE46" s="897"/>
      <c r="AF46" s="876"/>
      <c r="AG46" s="876"/>
      <c r="AH46" s="876"/>
      <c r="AI46" s="876"/>
      <c r="AJ46" s="876"/>
      <c r="AK46" s="876"/>
      <c r="AL46" s="876"/>
      <c r="AM46" s="876"/>
      <c r="AN46" s="876"/>
      <c r="AO46" s="877"/>
      <c r="AP46" s="875"/>
      <c r="AQ46" s="876"/>
      <c r="AR46" s="876"/>
      <c r="AS46" s="876"/>
      <c r="AT46" s="876"/>
      <c r="AU46" s="876"/>
      <c r="AV46" s="876"/>
      <c r="AW46" s="876"/>
      <c r="AX46" s="876"/>
      <c r="AY46" s="876"/>
      <c r="AZ46" s="877"/>
      <c r="BA46" s="897"/>
      <c r="BB46" s="876"/>
      <c r="BC46" s="876"/>
      <c r="BD46" s="876"/>
      <c r="BE46" s="876"/>
      <c r="BF46" s="876"/>
      <c r="BG46" s="876"/>
      <c r="BH46" s="876"/>
      <c r="BI46" s="876"/>
      <c r="BJ46" s="876"/>
      <c r="BK46" s="877"/>
      <c r="BL46" s="875"/>
      <c r="BM46" s="876"/>
      <c r="BN46" s="876"/>
      <c r="BO46" s="876"/>
      <c r="BP46" s="876"/>
      <c r="BQ46" s="876"/>
      <c r="BR46" s="876"/>
      <c r="BS46" s="876"/>
      <c r="BT46" s="876"/>
      <c r="BU46" s="876"/>
      <c r="BV46" s="877"/>
      <c r="BW46" s="897"/>
      <c r="BX46" s="876"/>
      <c r="BY46" s="876"/>
      <c r="BZ46" s="876"/>
      <c r="CA46" s="876"/>
      <c r="CB46" s="876"/>
      <c r="CC46" s="876"/>
      <c r="CD46" s="876"/>
      <c r="CE46" s="876"/>
      <c r="CF46" s="876"/>
      <c r="CG46" s="876"/>
      <c r="CH46" s="876"/>
      <c r="CI46" s="876"/>
      <c r="CJ46" s="876"/>
      <c r="CK46" s="876"/>
      <c r="CL46" s="876"/>
      <c r="CM46" s="876"/>
      <c r="CN46" s="876"/>
      <c r="CO46" s="876"/>
      <c r="CP46" s="876"/>
      <c r="CQ46" s="876"/>
      <c r="CR46" s="876"/>
      <c r="CS46" s="876"/>
      <c r="CT46" s="876"/>
      <c r="CU46" s="876"/>
      <c r="CV46" s="876"/>
      <c r="CW46" s="876"/>
      <c r="CX46" s="876"/>
      <c r="CY46" s="876"/>
      <c r="CZ46" s="876"/>
      <c r="DA46" s="876"/>
      <c r="DB46" s="876"/>
      <c r="DC46" s="876"/>
      <c r="DD46" s="876"/>
      <c r="DE46" s="876"/>
      <c r="DF46" s="876"/>
      <c r="DG46" s="876"/>
      <c r="DH46" s="876"/>
      <c r="DI46" s="876"/>
      <c r="DJ46" s="876"/>
      <c r="DK46" s="876"/>
      <c r="DL46" s="876"/>
      <c r="DM46" s="876"/>
      <c r="DN46" s="876"/>
      <c r="DO46" s="876"/>
      <c r="DP46" s="876"/>
      <c r="DQ46" s="876"/>
      <c r="DR46" s="876"/>
      <c r="DS46" s="876"/>
      <c r="DT46" s="876"/>
      <c r="DU46" s="876"/>
      <c r="DV46" s="988"/>
      <c r="DW46" s="211"/>
      <c r="DY46" s="23"/>
      <c r="DZ46" s="875"/>
      <c r="EA46" s="876"/>
      <c r="EB46" s="876"/>
      <c r="EC46" s="876"/>
      <c r="ED46" s="876"/>
      <c r="EE46" s="876"/>
      <c r="EF46" s="876"/>
      <c r="EG46" s="876"/>
      <c r="EH46" s="876"/>
      <c r="EI46" s="876"/>
      <c r="EJ46" s="876"/>
      <c r="EK46" s="876"/>
      <c r="EL46" s="876"/>
      <c r="EM46" s="876"/>
      <c r="EN46" s="876"/>
      <c r="EO46" s="876"/>
      <c r="EP46" s="876"/>
      <c r="EQ46" s="876"/>
      <c r="ER46" s="876"/>
      <c r="ES46" s="876"/>
      <c r="ET46" s="876"/>
      <c r="EU46" s="876"/>
      <c r="EV46" s="876"/>
      <c r="EW46" s="876"/>
      <c r="EX46" s="876"/>
      <c r="EY46" s="877"/>
      <c r="EZ46" s="875"/>
      <c r="FA46" s="877"/>
      <c r="FB46" s="876"/>
      <c r="FC46" s="876"/>
      <c r="FD46" s="876"/>
      <c r="FE46" s="876"/>
      <c r="FF46" s="876"/>
      <c r="FG46" s="876"/>
      <c r="FH46" s="876"/>
      <c r="FI46" s="876"/>
      <c r="FJ46" s="876"/>
      <c r="FK46" s="876"/>
      <c r="FL46" s="877"/>
    </row>
    <row r="47" spans="1:168" ht="13.5" customHeight="1">
      <c r="A47" s="22"/>
      <c r="B47" s="28"/>
      <c r="C47" s="923" t="s">
        <v>355</v>
      </c>
      <c r="D47" s="873"/>
      <c r="E47" s="873"/>
      <c r="F47" s="873"/>
      <c r="G47" s="873"/>
      <c r="H47" s="873"/>
      <c r="I47" s="873"/>
      <c r="J47" s="873"/>
      <c r="K47" s="873"/>
      <c r="L47" s="873"/>
      <c r="M47" s="873"/>
      <c r="N47" s="873"/>
      <c r="O47" s="873"/>
      <c r="P47" s="873"/>
      <c r="Q47" s="873"/>
      <c r="R47" s="873"/>
      <c r="S47" s="874"/>
      <c r="T47" s="872">
        <f>25454-SUM(T41:AD46)+223.6</f>
        <v>6098.6</v>
      </c>
      <c r="U47" s="873"/>
      <c r="V47" s="873"/>
      <c r="W47" s="873"/>
      <c r="X47" s="873"/>
      <c r="Y47" s="873"/>
      <c r="Z47" s="873"/>
      <c r="AA47" s="873"/>
      <c r="AB47" s="873"/>
      <c r="AC47" s="873"/>
      <c r="AD47" s="874"/>
      <c r="AE47" s="914"/>
      <c r="AF47" s="873"/>
      <c r="AG47" s="873"/>
      <c r="AH47" s="873"/>
      <c r="AI47" s="873"/>
      <c r="AJ47" s="873"/>
      <c r="AK47" s="873"/>
      <c r="AL47" s="873"/>
      <c r="AM47" s="873"/>
      <c r="AN47" s="873"/>
      <c r="AO47" s="874"/>
      <c r="AP47" s="872">
        <f>+T47+AE47</f>
        <v>6098.6</v>
      </c>
      <c r="AQ47" s="873"/>
      <c r="AR47" s="873"/>
      <c r="AS47" s="873"/>
      <c r="AT47" s="873"/>
      <c r="AU47" s="873"/>
      <c r="AV47" s="873"/>
      <c r="AW47" s="873"/>
      <c r="AX47" s="873"/>
      <c r="AY47" s="873"/>
      <c r="AZ47" s="874"/>
      <c r="BA47" s="914"/>
      <c r="BB47" s="873"/>
      <c r="BC47" s="873"/>
      <c r="BD47" s="873"/>
      <c r="BE47" s="873"/>
      <c r="BF47" s="873"/>
      <c r="BG47" s="873"/>
      <c r="BH47" s="873"/>
      <c r="BI47" s="873"/>
      <c r="BJ47" s="873"/>
      <c r="BK47" s="874"/>
      <c r="BL47" s="872">
        <f>+T47+BA47</f>
        <v>6098.6</v>
      </c>
      <c r="BM47" s="873"/>
      <c r="BN47" s="873"/>
      <c r="BO47" s="873"/>
      <c r="BP47" s="873"/>
      <c r="BQ47" s="873"/>
      <c r="BR47" s="873"/>
      <c r="BS47" s="873"/>
      <c r="BT47" s="873"/>
      <c r="BU47" s="873"/>
      <c r="BV47" s="874"/>
      <c r="BW47" s="994" t="s">
        <v>452</v>
      </c>
      <c r="BX47" s="873"/>
      <c r="BY47" s="873"/>
      <c r="BZ47" s="873"/>
      <c r="CA47" s="873"/>
      <c r="CB47" s="873"/>
      <c r="CC47" s="873"/>
      <c r="CD47" s="873"/>
      <c r="CE47" s="873"/>
      <c r="CF47" s="873"/>
      <c r="CG47" s="873"/>
      <c r="CH47" s="873"/>
      <c r="CI47" s="873"/>
      <c r="CJ47" s="873"/>
      <c r="CK47" s="873"/>
      <c r="CL47" s="873"/>
      <c r="CM47" s="873"/>
      <c r="CN47" s="873"/>
      <c r="CO47" s="873"/>
      <c r="CP47" s="873"/>
      <c r="CQ47" s="873"/>
      <c r="CR47" s="873"/>
      <c r="CS47" s="873"/>
      <c r="CT47" s="873"/>
      <c r="CU47" s="873"/>
      <c r="CV47" s="873"/>
      <c r="CW47" s="873"/>
      <c r="CX47" s="873"/>
      <c r="CY47" s="873"/>
      <c r="CZ47" s="873"/>
      <c r="DA47" s="873"/>
      <c r="DB47" s="873"/>
      <c r="DC47" s="873"/>
      <c r="DD47" s="873"/>
      <c r="DE47" s="873"/>
      <c r="DF47" s="873"/>
      <c r="DG47" s="873"/>
      <c r="DH47" s="873"/>
      <c r="DI47" s="873"/>
      <c r="DJ47" s="873"/>
      <c r="DK47" s="873"/>
      <c r="DL47" s="873"/>
      <c r="DM47" s="873"/>
      <c r="DN47" s="873"/>
      <c r="DO47" s="873"/>
      <c r="DP47" s="873"/>
      <c r="DQ47" s="873"/>
      <c r="DR47" s="873"/>
      <c r="DS47" s="873"/>
      <c r="DT47" s="873"/>
      <c r="DU47" s="873"/>
      <c r="DV47" s="987"/>
      <c r="DW47" s="211"/>
      <c r="DY47" s="23"/>
      <c r="DZ47" s="923" t="s">
        <v>400</v>
      </c>
      <c r="EA47" s="873"/>
      <c r="EB47" s="873"/>
      <c r="EC47" s="873"/>
      <c r="ED47" s="873"/>
      <c r="EE47" s="873"/>
      <c r="EF47" s="873"/>
      <c r="EG47" s="873"/>
      <c r="EH47" s="873"/>
      <c r="EI47" s="873"/>
      <c r="EJ47" s="873"/>
      <c r="EK47" s="873"/>
      <c r="EL47" s="873"/>
      <c r="EM47" s="873"/>
      <c r="EN47" s="873"/>
      <c r="EO47" s="873"/>
      <c r="EP47" s="873"/>
      <c r="EQ47" s="873"/>
      <c r="ER47" s="873"/>
      <c r="ES47" s="873"/>
      <c r="ET47" s="873"/>
      <c r="EU47" s="873"/>
      <c r="EV47" s="873"/>
      <c r="EW47" s="873"/>
      <c r="EX47" s="873"/>
      <c r="EY47" s="874"/>
      <c r="EZ47" s="939"/>
      <c r="FA47" s="873"/>
      <c r="FB47" s="873"/>
      <c r="FC47" s="873"/>
      <c r="FD47" s="873"/>
      <c r="FE47" s="873"/>
      <c r="FF47" s="873"/>
      <c r="FG47" s="873"/>
      <c r="FH47" s="873"/>
      <c r="FI47" s="873"/>
      <c r="FJ47" s="873"/>
      <c r="FK47" s="873"/>
      <c r="FL47" s="874"/>
    </row>
    <row r="48" spans="1:168" ht="13.5" customHeight="1">
      <c r="A48" s="22"/>
      <c r="B48" s="28"/>
      <c r="C48" s="875"/>
      <c r="D48" s="876"/>
      <c r="E48" s="876"/>
      <c r="F48" s="876"/>
      <c r="G48" s="876"/>
      <c r="H48" s="876"/>
      <c r="I48" s="876"/>
      <c r="J48" s="876"/>
      <c r="K48" s="876"/>
      <c r="L48" s="876"/>
      <c r="M48" s="876"/>
      <c r="N48" s="876"/>
      <c r="O48" s="876"/>
      <c r="P48" s="876"/>
      <c r="Q48" s="876"/>
      <c r="R48" s="876"/>
      <c r="S48" s="877"/>
      <c r="T48" s="875"/>
      <c r="U48" s="876"/>
      <c r="V48" s="876"/>
      <c r="W48" s="876"/>
      <c r="X48" s="876"/>
      <c r="Y48" s="876"/>
      <c r="Z48" s="876"/>
      <c r="AA48" s="876"/>
      <c r="AB48" s="876"/>
      <c r="AC48" s="876"/>
      <c r="AD48" s="877"/>
      <c r="AE48" s="897"/>
      <c r="AF48" s="876"/>
      <c r="AG48" s="876"/>
      <c r="AH48" s="876"/>
      <c r="AI48" s="876"/>
      <c r="AJ48" s="876"/>
      <c r="AK48" s="876"/>
      <c r="AL48" s="876"/>
      <c r="AM48" s="876"/>
      <c r="AN48" s="876"/>
      <c r="AO48" s="877"/>
      <c r="AP48" s="875"/>
      <c r="AQ48" s="876"/>
      <c r="AR48" s="876"/>
      <c r="AS48" s="876"/>
      <c r="AT48" s="876"/>
      <c r="AU48" s="876"/>
      <c r="AV48" s="876"/>
      <c r="AW48" s="876"/>
      <c r="AX48" s="876"/>
      <c r="AY48" s="876"/>
      <c r="AZ48" s="877"/>
      <c r="BA48" s="897"/>
      <c r="BB48" s="876"/>
      <c r="BC48" s="876"/>
      <c r="BD48" s="876"/>
      <c r="BE48" s="876"/>
      <c r="BF48" s="876"/>
      <c r="BG48" s="876"/>
      <c r="BH48" s="876"/>
      <c r="BI48" s="876"/>
      <c r="BJ48" s="876"/>
      <c r="BK48" s="877"/>
      <c r="BL48" s="875"/>
      <c r="BM48" s="876"/>
      <c r="BN48" s="876"/>
      <c r="BO48" s="876"/>
      <c r="BP48" s="876"/>
      <c r="BQ48" s="876"/>
      <c r="BR48" s="876"/>
      <c r="BS48" s="876"/>
      <c r="BT48" s="876"/>
      <c r="BU48" s="876"/>
      <c r="BV48" s="877"/>
      <c r="BW48" s="897"/>
      <c r="BX48" s="876"/>
      <c r="BY48" s="876"/>
      <c r="BZ48" s="876"/>
      <c r="CA48" s="876"/>
      <c r="CB48" s="876"/>
      <c r="CC48" s="876"/>
      <c r="CD48" s="876"/>
      <c r="CE48" s="876"/>
      <c r="CF48" s="876"/>
      <c r="CG48" s="876"/>
      <c r="CH48" s="876"/>
      <c r="CI48" s="876"/>
      <c r="CJ48" s="876"/>
      <c r="CK48" s="876"/>
      <c r="CL48" s="876"/>
      <c r="CM48" s="876"/>
      <c r="CN48" s="876"/>
      <c r="CO48" s="876"/>
      <c r="CP48" s="876"/>
      <c r="CQ48" s="876"/>
      <c r="CR48" s="876"/>
      <c r="CS48" s="876"/>
      <c r="CT48" s="876"/>
      <c r="CU48" s="876"/>
      <c r="CV48" s="876"/>
      <c r="CW48" s="876"/>
      <c r="CX48" s="876"/>
      <c r="CY48" s="876"/>
      <c r="CZ48" s="876"/>
      <c r="DA48" s="876"/>
      <c r="DB48" s="876"/>
      <c r="DC48" s="876"/>
      <c r="DD48" s="876"/>
      <c r="DE48" s="876"/>
      <c r="DF48" s="876"/>
      <c r="DG48" s="876"/>
      <c r="DH48" s="876"/>
      <c r="DI48" s="876"/>
      <c r="DJ48" s="876"/>
      <c r="DK48" s="876"/>
      <c r="DL48" s="876"/>
      <c r="DM48" s="876"/>
      <c r="DN48" s="876"/>
      <c r="DO48" s="876"/>
      <c r="DP48" s="876"/>
      <c r="DQ48" s="876"/>
      <c r="DR48" s="876"/>
      <c r="DS48" s="876"/>
      <c r="DT48" s="876"/>
      <c r="DU48" s="876"/>
      <c r="DV48" s="988"/>
      <c r="DW48" s="211"/>
      <c r="DY48" s="170"/>
      <c r="DZ48" s="875"/>
      <c r="EA48" s="876"/>
      <c r="EB48" s="876"/>
      <c r="EC48" s="876"/>
      <c r="ED48" s="876"/>
      <c r="EE48" s="876"/>
      <c r="EF48" s="876"/>
      <c r="EG48" s="876"/>
      <c r="EH48" s="876"/>
      <c r="EI48" s="876"/>
      <c r="EJ48" s="876"/>
      <c r="EK48" s="876"/>
      <c r="EL48" s="876"/>
      <c r="EM48" s="876"/>
      <c r="EN48" s="876"/>
      <c r="EO48" s="876"/>
      <c r="EP48" s="876"/>
      <c r="EQ48" s="876"/>
      <c r="ER48" s="876"/>
      <c r="ES48" s="876"/>
      <c r="ET48" s="876"/>
      <c r="EU48" s="876"/>
      <c r="EV48" s="876"/>
      <c r="EW48" s="876"/>
      <c r="EX48" s="876"/>
      <c r="EY48" s="877"/>
      <c r="EZ48" s="875"/>
      <c r="FA48" s="876"/>
      <c r="FB48" s="876"/>
      <c r="FC48" s="876"/>
      <c r="FD48" s="876"/>
      <c r="FE48" s="876"/>
      <c r="FF48" s="876"/>
      <c r="FG48" s="876"/>
      <c r="FH48" s="876"/>
      <c r="FI48" s="876"/>
      <c r="FJ48" s="876"/>
      <c r="FK48" s="876"/>
      <c r="FL48" s="877"/>
    </row>
    <row r="49" spans="1:168" ht="6" customHeight="1">
      <c r="A49" s="22"/>
      <c r="B49" s="28"/>
      <c r="C49" s="923" t="s">
        <v>453</v>
      </c>
      <c r="D49" s="873"/>
      <c r="E49" s="873"/>
      <c r="F49" s="873"/>
      <c r="G49" s="873"/>
      <c r="H49" s="873"/>
      <c r="I49" s="873"/>
      <c r="J49" s="873"/>
      <c r="K49" s="873"/>
      <c r="L49" s="873"/>
      <c r="M49" s="873"/>
      <c r="N49" s="873"/>
      <c r="O49" s="873"/>
      <c r="P49" s="873"/>
      <c r="Q49" s="873"/>
      <c r="R49" s="873"/>
      <c r="S49" s="874"/>
      <c r="T49" s="872">
        <v>6592</v>
      </c>
      <c r="U49" s="873"/>
      <c r="V49" s="873"/>
      <c r="W49" s="873"/>
      <c r="X49" s="873"/>
      <c r="Y49" s="873"/>
      <c r="Z49" s="873"/>
      <c r="AA49" s="873"/>
      <c r="AB49" s="873"/>
      <c r="AC49" s="873"/>
      <c r="AD49" s="874"/>
      <c r="AE49" s="914"/>
      <c r="AF49" s="873"/>
      <c r="AG49" s="873"/>
      <c r="AH49" s="873"/>
      <c r="AI49" s="873"/>
      <c r="AJ49" s="873"/>
      <c r="AK49" s="873"/>
      <c r="AL49" s="873"/>
      <c r="AM49" s="873"/>
      <c r="AN49" s="873"/>
      <c r="AO49" s="874"/>
      <c r="AP49" s="872">
        <f>+T49+AE49</f>
        <v>6592</v>
      </c>
      <c r="AQ49" s="873"/>
      <c r="AR49" s="873"/>
      <c r="AS49" s="873"/>
      <c r="AT49" s="873"/>
      <c r="AU49" s="873"/>
      <c r="AV49" s="873"/>
      <c r="AW49" s="873"/>
      <c r="AX49" s="873"/>
      <c r="AY49" s="873"/>
      <c r="AZ49" s="874"/>
      <c r="BA49" s="914"/>
      <c r="BB49" s="873"/>
      <c r="BC49" s="873"/>
      <c r="BD49" s="873"/>
      <c r="BE49" s="873"/>
      <c r="BF49" s="873"/>
      <c r="BG49" s="873"/>
      <c r="BH49" s="873"/>
      <c r="BI49" s="873"/>
      <c r="BJ49" s="873"/>
      <c r="BK49" s="874"/>
      <c r="BL49" s="872">
        <f>+T49+BA49</f>
        <v>6592</v>
      </c>
      <c r="BM49" s="873"/>
      <c r="BN49" s="873"/>
      <c r="BO49" s="873"/>
      <c r="BP49" s="873"/>
      <c r="BQ49" s="873"/>
      <c r="BR49" s="873"/>
      <c r="BS49" s="873"/>
      <c r="BT49" s="873"/>
      <c r="BU49" s="873"/>
      <c r="BV49" s="874"/>
      <c r="BW49" s="996"/>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873"/>
      <c r="CU49" s="873"/>
      <c r="CV49" s="873"/>
      <c r="CW49" s="873"/>
      <c r="CX49" s="873"/>
      <c r="CY49" s="873"/>
      <c r="CZ49" s="873"/>
      <c r="DA49" s="873"/>
      <c r="DB49" s="873"/>
      <c r="DC49" s="873"/>
      <c r="DD49" s="873"/>
      <c r="DE49" s="873"/>
      <c r="DF49" s="873"/>
      <c r="DG49" s="873"/>
      <c r="DH49" s="873"/>
      <c r="DI49" s="873"/>
      <c r="DJ49" s="873"/>
      <c r="DK49" s="873"/>
      <c r="DL49" s="873"/>
      <c r="DM49" s="873"/>
      <c r="DN49" s="873"/>
      <c r="DO49" s="873"/>
      <c r="DP49" s="873"/>
      <c r="DQ49" s="873"/>
      <c r="DR49" s="873"/>
      <c r="DS49" s="873"/>
      <c r="DT49" s="873"/>
      <c r="DU49" s="873"/>
      <c r="DV49" s="874"/>
      <c r="DW49" s="211"/>
      <c r="DY49" s="938" t="s">
        <v>408</v>
      </c>
      <c r="DZ49" s="873"/>
      <c r="EA49" s="873"/>
      <c r="EB49" s="873"/>
      <c r="EC49" s="873"/>
      <c r="ED49" s="873"/>
      <c r="EE49" s="873"/>
      <c r="EF49" s="873"/>
      <c r="EG49" s="873"/>
      <c r="EH49" s="873"/>
      <c r="EI49" s="873"/>
      <c r="EJ49" s="873"/>
      <c r="EK49" s="873"/>
      <c r="EL49" s="873"/>
      <c r="EM49" s="873"/>
      <c r="EN49" s="873"/>
      <c r="EO49" s="873"/>
      <c r="EP49" s="873"/>
      <c r="EQ49" s="873"/>
      <c r="ER49" s="873"/>
      <c r="ES49" s="873"/>
      <c r="ET49" s="873"/>
      <c r="EU49" s="873"/>
      <c r="EV49" s="873"/>
      <c r="EW49" s="873"/>
      <c r="EX49" s="873"/>
      <c r="EY49" s="874"/>
      <c r="EZ49" s="935" t="s">
        <v>409</v>
      </c>
      <c r="FA49" s="874"/>
      <c r="FB49" s="934" t="e">
        <f>FB45+EZ47</f>
        <v>#DIV/0!</v>
      </c>
      <c r="FC49" s="873"/>
      <c r="FD49" s="873"/>
      <c r="FE49" s="873"/>
      <c r="FF49" s="873"/>
      <c r="FG49" s="873"/>
      <c r="FH49" s="873"/>
      <c r="FI49" s="873"/>
      <c r="FJ49" s="873"/>
      <c r="FK49" s="873"/>
      <c r="FL49" s="874"/>
    </row>
    <row r="50" spans="1:168" ht="6" customHeight="1">
      <c r="A50" s="22"/>
      <c r="B50" s="28"/>
      <c r="C50" s="875"/>
      <c r="D50" s="876"/>
      <c r="E50" s="876"/>
      <c r="F50" s="876"/>
      <c r="G50" s="876"/>
      <c r="H50" s="876"/>
      <c r="I50" s="876"/>
      <c r="J50" s="876"/>
      <c r="K50" s="876"/>
      <c r="L50" s="876"/>
      <c r="M50" s="876"/>
      <c r="N50" s="876"/>
      <c r="O50" s="876"/>
      <c r="P50" s="876"/>
      <c r="Q50" s="876"/>
      <c r="R50" s="876"/>
      <c r="S50" s="877"/>
      <c r="T50" s="875"/>
      <c r="U50" s="876"/>
      <c r="V50" s="876"/>
      <c r="W50" s="876"/>
      <c r="X50" s="876"/>
      <c r="Y50" s="876"/>
      <c r="Z50" s="876"/>
      <c r="AA50" s="876"/>
      <c r="AB50" s="876"/>
      <c r="AC50" s="876"/>
      <c r="AD50" s="877"/>
      <c r="AE50" s="897"/>
      <c r="AF50" s="876"/>
      <c r="AG50" s="876"/>
      <c r="AH50" s="876"/>
      <c r="AI50" s="876"/>
      <c r="AJ50" s="876"/>
      <c r="AK50" s="876"/>
      <c r="AL50" s="876"/>
      <c r="AM50" s="876"/>
      <c r="AN50" s="876"/>
      <c r="AO50" s="877"/>
      <c r="AP50" s="875"/>
      <c r="AQ50" s="876"/>
      <c r="AR50" s="876"/>
      <c r="AS50" s="876"/>
      <c r="AT50" s="876"/>
      <c r="AU50" s="876"/>
      <c r="AV50" s="876"/>
      <c r="AW50" s="876"/>
      <c r="AX50" s="876"/>
      <c r="AY50" s="876"/>
      <c r="AZ50" s="877"/>
      <c r="BA50" s="897"/>
      <c r="BB50" s="876"/>
      <c r="BC50" s="876"/>
      <c r="BD50" s="876"/>
      <c r="BE50" s="876"/>
      <c r="BF50" s="876"/>
      <c r="BG50" s="876"/>
      <c r="BH50" s="876"/>
      <c r="BI50" s="876"/>
      <c r="BJ50" s="876"/>
      <c r="BK50" s="877"/>
      <c r="BL50" s="875"/>
      <c r="BM50" s="876"/>
      <c r="BN50" s="876"/>
      <c r="BO50" s="876"/>
      <c r="BP50" s="876"/>
      <c r="BQ50" s="876"/>
      <c r="BR50" s="876"/>
      <c r="BS50" s="876"/>
      <c r="BT50" s="876"/>
      <c r="BU50" s="876"/>
      <c r="BV50" s="877"/>
      <c r="BW50" s="876"/>
      <c r="BX50" s="876"/>
      <c r="BY50" s="876"/>
      <c r="BZ50" s="876"/>
      <c r="CA50" s="876"/>
      <c r="CB50" s="876"/>
      <c r="CC50" s="876"/>
      <c r="CD50" s="876"/>
      <c r="CE50" s="876"/>
      <c r="CF50" s="876"/>
      <c r="CG50" s="876"/>
      <c r="CH50" s="876"/>
      <c r="CI50" s="876"/>
      <c r="CJ50" s="876"/>
      <c r="CK50" s="876"/>
      <c r="CL50" s="876"/>
      <c r="CM50" s="876"/>
      <c r="CN50" s="876"/>
      <c r="CO50" s="876"/>
      <c r="CP50" s="876"/>
      <c r="CQ50" s="876"/>
      <c r="CR50" s="876"/>
      <c r="CS50" s="876"/>
      <c r="CT50" s="876"/>
      <c r="CU50" s="876"/>
      <c r="CV50" s="876"/>
      <c r="CW50" s="876"/>
      <c r="CX50" s="876"/>
      <c r="CY50" s="876"/>
      <c r="CZ50" s="876"/>
      <c r="DA50" s="876"/>
      <c r="DB50" s="876"/>
      <c r="DC50" s="876"/>
      <c r="DD50" s="876"/>
      <c r="DE50" s="876"/>
      <c r="DF50" s="876"/>
      <c r="DG50" s="876"/>
      <c r="DH50" s="876"/>
      <c r="DI50" s="876"/>
      <c r="DJ50" s="876"/>
      <c r="DK50" s="876"/>
      <c r="DL50" s="876"/>
      <c r="DM50" s="876"/>
      <c r="DN50" s="876"/>
      <c r="DO50" s="876"/>
      <c r="DP50" s="876"/>
      <c r="DQ50" s="876"/>
      <c r="DR50" s="876"/>
      <c r="DS50" s="876"/>
      <c r="DT50" s="876"/>
      <c r="DU50" s="876"/>
      <c r="DV50" s="877"/>
      <c r="DW50" s="211"/>
      <c r="DY50" s="875"/>
      <c r="DZ50" s="876"/>
      <c r="EA50" s="876"/>
      <c r="EB50" s="876"/>
      <c r="EC50" s="876"/>
      <c r="ED50" s="876"/>
      <c r="EE50" s="876"/>
      <c r="EF50" s="876"/>
      <c r="EG50" s="876"/>
      <c r="EH50" s="876"/>
      <c r="EI50" s="876"/>
      <c r="EJ50" s="876"/>
      <c r="EK50" s="876"/>
      <c r="EL50" s="876"/>
      <c r="EM50" s="876"/>
      <c r="EN50" s="876"/>
      <c r="EO50" s="876"/>
      <c r="EP50" s="876"/>
      <c r="EQ50" s="876"/>
      <c r="ER50" s="876"/>
      <c r="ES50" s="876"/>
      <c r="ET50" s="876"/>
      <c r="EU50" s="876"/>
      <c r="EV50" s="876"/>
      <c r="EW50" s="876"/>
      <c r="EX50" s="876"/>
      <c r="EY50" s="877"/>
      <c r="EZ50" s="875"/>
      <c r="FA50" s="877"/>
      <c r="FB50" s="876"/>
      <c r="FC50" s="876"/>
      <c r="FD50" s="876"/>
      <c r="FE50" s="876"/>
      <c r="FF50" s="876"/>
      <c r="FG50" s="876"/>
      <c r="FH50" s="876"/>
      <c r="FI50" s="876"/>
      <c r="FJ50" s="876"/>
      <c r="FK50" s="876"/>
      <c r="FL50" s="877"/>
    </row>
    <row r="51" spans="1:168" ht="6" customHeight="1">
      <c r="A51" s="22"/>
      <c r="B51" s="28"/>
      <c r="C51" s="923"/>
      <c r="D51" s="873"/>
      <c r="E51" s="873"/>
      <c r="F51" s="873"/>
      <c r="G51" s="873"/>
      <c r="H51" s="873"/>
      <c r="I51" s="873"/>
      <c r="J51" s="873"/>
      <c r="K51" s="873"/>
      <c r="L51" s="873"/>
      <c r="M51" s="873"/>
      <c r="N51" s="873"/>
      <c r="O51" s="873"/>
      <c r="P51" s="873"/>
      <c r="Q51" s="873"/>
      <c r="R51" s="873"/>
      <c r="S51" s="874"/>
      <c r="T51" s="872"/>
      <c r="U51" s="873"/>
      <c r="V51" s="873"/>
      <c r="W51" s="873"/>
      <c r="X51" s="873"/>
      <c r="Y51" s="873"/>
      <c r="Z51" s="873"/>
      <c r="AA51" s="873"/>
      <c r="AB51" s="873"/>
      <c r="AC51" s="873"/>
      <c r="AD51" s="874"/>
      <c r="AE51" s="914"/>
      <c r="AF51" s="873"/>
      <c r="AG51" s="873"/>
      <c r="AH51" s="873"/>
      <c r="AI51" s="873"/>
      <c r="AJ51" s="873"/>
      <c r="AK51" s="873"/>
      <c r="AL51" s="873"/>
      <c r="AM51" s="873"/>
      <c r="AN51" s="873"/>
      <c r="AO51" s="874"/>
      <c r="AP51" s="872">
        <f>+T51+AE51</f>
        <v>0</v>
      </c>
      <c r="AQ51" s="873"/>
      <c r="AR51" s="873"/>
      <c r="AS51" s="873"/>
      <c r="AT51" s="873"/>
      <c r="AU51" s="873"/>
      <c r="AV51" s="873"/>
      <c r="AW51" s="873"/>
      <c r="AX51" s="873"/>
      <c r="AY51" s="873"/>
      <c r="AZ51" s="874"/>
      <c r="BA51" s="914"/>
      <c r="BB51" s="873"/>
      <c r="BC51" s="873"/>
      <c r="BD51" s="873"/>
      <c r="BE51" s="873"/>
      <c r="BF51" s="873"/>
      <c r="BG51" s="873"/>
      <c r="BH51" s="873"/>
      <c r="BI51" s="873"/>
      <c r="BJ51" s="873"/>
      <c r="BK51" s="874"/>
      <c r="BL51" s="872">
        <f>+T51+BA51</f>
        <v>0</v>
      </c>
      <c r="BM51" s="873"/>
      <c r="BN51" s="873"/>
      <c r="BO51" s="873"/>
      <c r="BP51" s="873"/>
      <c r="BQ51" s="873"/>
      <c r="BR51" s="873"/>
      <c r="BS51" s="873"/>
      <c r="BT51" s="873"/>
      <c r="BU51" s="873"/>
      <c r="BV51" s="874"/>
      <c r="BW51" s="996"/>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c r="CU51" s="873"/>
      <c r="CV51" s="873"/>
      <c r="CW51" s="873"/>
      <c r="CX51" s="873"/>
      <c r="CY51" s="873"/>
      <c r="CZ51" s="873"/>
      <c r="DA51" s="873"/>
      <c r="DB51" s="873"/>
      <c r="DC51" s="873"/>
      <c r="DD51" s="873"/>
      <c r="DE51" s="873"/>
      <c r="DF51" s="873"/>
      <c r="DG51" s="873"/>
      <c r="DH51" s="873"/>
      <c r="DI51" s="873"/>
      <c r="DJ51" s="873"/>
      <c r="DK51" s="873"/>
      <c r="DL51" s="873"/>
      <c r="DM51" s="873"/>
      <c r="DN51" s="873"/>
      <c r="DO51" s="873"/>
      <c r="DP51" s="873"/>
      <c r="DQ51" s="873"/>
      <c r="DR51" s="873"/>
      <c r="DS51" s="873"/>
      <c r="DT51" s="873"/>
      <c r="DU51" s="873"/>
      <c r="DV51" s="874"/>
      <c r="DW51" s="211"/>
      <c r="EA51" s="65"/>
      <c r="EB51" s="65"/>
      <c r="EC51" s="65"/>
      <c r="ED51" s="65"/>
      <c r="EE51" s="65"/>
      <c r="EF51" s="65"/>
      <c r="EG51" s="65"/>
      <c r="EH51" s="65"/>
      <c r="EI51" s="65"/>
      <c r="EJ51" s="65"/>
      <c r="EK51" s="65"/>
      <c r="EL51" s="65"/>
      <c r="EM51" s="65"/>
      <c r="EN51" s="65"/>
      <c r="EO51" s="65"/>
      <c r="EP51" s="65"/>
      <c r="EQ51" s="65"/>
      <c r="ER51" s="65"/>
      <c r="ES51" s="65"/>
      <c r="ET51" s="65"/>
      <c r="EU51" s="65"/>
      <c r="EX51" s="214"/>
      <c r="EZ51" s="213"/>
      <c r="FA51" s="213"/>
      <c r="FB51" s="213"/>
      <c r="FC51" s="213"/>
      <c r="FD51" s="213"/>
      <c r="FE51" s="213"/>
      <c r="FF51" s="213"/>
      <c r="FG51" s="213"/>
      <c r="FH51" s="213"/>
      <c r="FI51" s="213"/>
      <c r="FJ51" s="213"/>
      <c r="FK51" s="213"/>
      <c r="FL51" s="213"/>
    </row>
    <row r="52" spans="1:168" ht="6" customHeight="1">
      <c r="A52" s="22"/>
      <c r="B52" s="28"/>
      <c r="C52" s="875"/>
      <c r="D52" s="876"/>
      <c r="E52" s="876"/>
      <c r="F52" s="876"/>
      <c r="G52" s="876"/>
      <c r="H52" s="876"/>
      <c r="I52" s="876"/>
      <c r="J52" s="876"/>
      <c r="K52" s="876"/>
      <c r="L52" s="876"/>
      <c r="M52" s="876"/>
      <c r="N52" s="876"/>
      <c r="O52" s="876"/>
      <c r="P52" s="876"/>
      <c r="Q52" s="876"/>
      <c r="R52" s="876"/>
      <c r="S52" s="877"/>
      <c r="T52" s="875"/>
      <c r="U52" s="876"/>
      <c r="V52" s="876"/>
      <c r="W52" s="876"/>
      <c r="X52" s="876"/>
      <c r="Y52" s="876"/>
      <c r="Z52" s="876"/>
      <c r="AA52" s="876"/>
      <c r="AB52" s="876"/>
      <c r="AC52" s="876"/>
      <c r="AD52" s="877"/>
      <c r="AE52" s="897"/>
      <c r="AF52" s="876"/>
      <c r="AG52" s="876"/>
      <c r="AH52" s="876"/>
      <c r="AI52" s="876"/>
      <c r="AJ52" s="876"/>
      <c r="AK52" s="876"/>
      <c r="AL52" s="876"/>
      <c r="AM52" s="876"/>
      <c r="AN52" s="876"/>
      <c r="AO52" s="877"/>
      <c r="AP52" s="875"/>
      <c r="AQ52" s="876"/>
      <c r="AR52" s="876"/>
      <c r="AS52" s="876"/>
      <c r="AT52" s="876"/>
      <c r="AU52" s="876"/>
      <c r="AV52" s="876"/>
      <c r="AW52" s="876"/>
      <c r="AX52" s="876"/>
      <c r="AY52" s="876"/>
      <c r="AZ52" s="877"/>
      <c r="BA52" s="897"/>
      <c r="BB52" s="876"/>
      <c r="BC52" s="876"/>
      <c r="BD52" s="876"/>
      <c r="BE52" s="876"/>
      <c r="BF52" s="876"/>
      <c r="BG52" s="876"/>
      <c r="BH52" s="876"/>
      <c r="BI52" s="876"/>
      <c r="BJ52" s="876"/>
      <c r="BK52" s="877"/>
      <c r="BL52" s="875"/>
      <c r="BM52" s="876"/>
      <c r="BN52" s="876"/>
      <c r="BO52" s="876"/>
      <c r="BP52" s="876"/>
      <c r="BQ52" s="876"/>
      <c r="BR52" s="876"/>
      <c r="BS52" s="876"/>
      <c r="BT52" s="876"/>
      <c r="BU52" s="876"/>
      <c r="BV52" s="877"/>
      <c r="BW52" s="876"/>
      <c r="BX52" s="876"/>
      <c r="BY52" s="876"/>
      <c r="BZ52" s="876"/>
      <c r="CA52" s="876"/>
      <c r="CB52" s="876"/>
      <c r="CC52" s="876"/>
      <c r="CD52" s="876"/>
      <c r="CE52" s="876"/>
      <c r="CF52" s="876"/>
      <c r="CG52" s="876"/>
      <c r="CH52" s="876"/>
      <c r="CI52" s="876"/>
      <c r="CJ52" s="876"/>
      <c r="CK52" s="876"/>
      <c r="CL52" s="876"/>
      <c r="CM52" s="876"/>
      <c r="CN52" s="876"/>
      <c r="CO52" s="876"/>
      <c r="CP52" s="876"/>
      <c r="CQ52" s="876"/>
      <c r="CR52" s="876"/>
      <c r="CS52" s="876"/>
      <c r="CT52" s="876"/>
      <c r="CU52" s="876"/>
      <c r="CV52" s="876"/>
      <c r="CW52" s="876"/>
      <c r="CX52" s="876"/>
      <c r="CY52" s="876"/>
      <c r="CZ52" s="876"/>
      <c r="DA52" s="876"/>
      <c r="DB52" s="876"/>
      <c r="DC52" s="876"/>
      <c r="DD52" s="876"/>
      <c r="DE52" s="876"/>
      <c r="DF52" s="876"/>
      <c r="DG52" s="876"/>
      <c r="DH52" s="876"/>
      <c r="DI52" s="876"/>
      <c r="DJ52" s="876"/>
      <c r="DK52" s="876"/>
      <c r="DL52" s="876"/>
      <c r="DM52" s="876"/>
      <c r="DN52" s="876"/>
      <c r="DO52" s="876"/>
      <c r="DP52" s="876"/>
      <c r="DQ52" s="876"/>
      <c r="DR52" s="876"/>
      <c r="DS52" s="876"/>
      <c r="DT52" s="876"/>
      <c r="DU52" s="876"/>
      <c r="DV52" s="877"/>
      <c r="DW52" s="211"/>
      <c r="DY52" s="21"/>
      <c r="DZ52" s="923" t="s">
        <v>410</v>
      </c>
      <c r="EA52" s="873"/>
      <c r="EB52" s="873"/>
      <c r="EC52" s="873"/>
      <c r="ED52" s="873"/>
      <c r="EE52" s="873"/>
      <c r="EF52" s="873"/>
      <c r="EG52" s="873"/>
      <c r="EH52" s="873"/>
      <c r="EI52" s="873"/>
      <c r="EJ52" s="873"/>
      <c r="EK52" s="873"/>
      <c r="EL52" s="873"/>
      <c r="EM52" s="873"/>
      <c r="EN52" s="873"/>
      <c r="EO52" s="873"/>
      <c r="EP52" s="873"/>
      <c r="EQ52" s="873"/>
      <c r="ER52" s="873"/>
      <c r="ES52" s="873"/>
      <c r="ET52" s="873"/>
      <c r="EU52" s="873"/>
      <c r="EV52" s="873"/>
      <c r="EW52" s="873"/>
      <c r="EX52" s="873"/>
      <c r="EY52" s="874"/>
      <c r="EZ52" s="935" t="s">
        <v>411</v>
      </c>
      <c r="FA52" s="874"/>
      <c r="FB52" s="934">
        <v>1024</v>
      </c>
      <c r="FC52" s="873"/>
      <c r="FD52" s="873"/>
      <c r="FE52" s="873"/>
      <c r="FF52" s="873"/>
      <c r="FG52" s="873"/>
      <c r="FH52" s="873"/>
      <c r="FI52" s="873"/>
      <c r="FJ52" s="873"/>
      <c r="FK52" s="873"/>
      <c r="FL52" s="874"/>
    </row>
    <row r="53" spans="1:168" ht="6" customHeight="1">
      <c r="A53" s="22"/>
      <c r="B53" s="28"/>
      <c r="C53" s="923"/>
      <c r="D53" s="873"/>
      <c r="E53" s="873"/>
      <c r="F53" s="873"/>
      <c r="G53" s="873"/>
      <c r="H53" s="873"/>
      <c r="I53" s="873"/>
      <c r="J53" s="873"/>
      <c r="K53" s="873"/>
      <c r="L53" s="873"/>
      <c r="M53" s="873"/>
      <c r="N53" s="873"/>
      <c r="O53" s="873"/>
      <c r="P53" s="873"/>
      <c r="Q53" s="873"/>
      <c r="R53" s="873"/>
      <c r="S53" s="874"/>
      <c r="T53" s="872"/>
      <c r="U53" s="873"/>
      <c r="V53" s="873"/>
      <c r="W53" s="873"/>
      <c r="X53" s="873"/>
      <c r="Y53" s="873"/>
      <c r="Z53" s="873"/>
      <c r="AA53" s="873"/>
      <c r="AB53" s="873"/>
      <c r="AC53" s="873"/>
      <c r="AD53" s="874"/>
      <c r="AE53" s="914"/>
      <c r="AF53" s="873"/>
      <c r="AG53" s="873"/>
      <c r="AH53" s="873"/>
      <c r="AI53" s="873"/>
      <c r="AJ53" s="873"/>
      <c r="AK53" s="873"/>
      <c r="AL53" s="873"/>
      <c r="AM53" s="873"/>
      <c r="AN53" s="873"/>
      <c r="AO53" s="874"/>
      <c r="AP53" s="872">
        <f>+T53+AE53</f>
        <v>0</v>
      </c>
      <c r="AQ53" s="873"/>
      <c r="AR53" s="873"/>
      <c r="AS53" s="873"/>
      <c r="AT53" s="873"/>
      <c r="AU53" s="873"/>
      <c r="AV53" s="873"/>
      <c r="AW53" s="873"/>
      <c r="AX53" s="873"/>
      <c r="AY53" s="873"/>
      <c r="AZ53" s="874"/>
      <c r="BA53" s="914"/>
      <c r="BB53" s="873"/>
      <c r="BC53" s="873"/>
      <c r="BD53" s="873"/>
      <c r="BE53" s="873"/>
      <c r="BF53" s="873"/>
      <c r="BG53" s="873"/>
      <c r="BH53" s="873"/>
      <c r="BI53" s="873"/>
      <c r="BJ53" s="873"/>
      <c r="BK53" s="874"/>
      <c r="BL53" s="872">
        <f>+T53+BA53</f>
        <v>0</v>
      </c>
      <c r="BM53" s="873"/>
      <c r="BN53" s="873"/>
      <c r="BO53" s="873"/>
      <c r="BP53" s="873"/>
      <c r="BQ53" s="873"/>
      <c r="BR53" s="873"/>
      <c r="BS53" s="873"/>
      <c r="BT53" s="873"/>
      <c r="BU53" s="873"/>
      <c r="BV53" s="874"/>
      <c r="BW53" s="996"/>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c r="CU53" s="873"/>
      <c r="CV53" s="873"/>
      <c r="CW53" s="873"/>
      <c r="CX53" s="873"/>
      <c r="CY53" s="873"/>
      <c r="CZ53" s="873"/>
      <c r="DA53" s="873"/>
      <c r="DB53" s="873"/>
      <c r="DC53" s="873"/>
      <c r="DD53" s="873"/>
      <c r="DE53" s="873"/>
      <c r="DF53" s="873"/>
      <c r="DG53" s="873"/>
      <c r="DH53" s="873"/>
      <c r="DI53" s="873"/>
      <c r="DJ53" s="873"/>
      <c r="DK53" s="873"/>
      <c r="DL53" s="873"/>
      <c r="DM53" s="873"/>
      <c r="DN53" s="873"/>
      <c r="DO53" s="873"/>
      <c r="DP53" s="873"/>
      <c r="DQ53" s="873"/>
      <c r="DR53" s="873"/>
      <c r="DS53" s="873"/>
      <c r="DT53" s="873"/>
      <c r="DU53" s="873"/>
      <c r="DV53" s="874"/>
      <c r="DW53" s="211"/>
      <c r="DY53" s="23"/>
      <c r="DZ53" s="875"/>
      <c r="EA53" s="876"/>
      <c r="EB53" s="876"/>
      <c r="EC53" s="876"/>
      <c r="ED53" s="876"/>
      <c r="EE53" s="876"/>
      <c r="EF53" s="876"/>
      <c r="EG53" s="876"/>
      <c r="EH53" s="876"/>
      <c r="EI53" s="876"/>
      <c r="EJ53" s="876"/>
      <c r="EK53" s="876"/>
      <c r="EL53" s="876"/>
      <c r="EM53" s="876"/>
      <c r="EN53" s="876"/>
      <c r="EO53" s="876"/>
      <c r="EP53" s="876"/>
      <c r="EQ53" s="876"/>
      <c r="ER53" s="876"/>
      <c r="ES53" s="876"/>
      <c r="ET53" s="876"/>
      <c r="EU53" s="876"/>
      <c r="EV53" s="876"/>
      <c r="EW53" s="876"/>
      <c r="EX53" s="876"/>
      <c r="EY53" s="877"/>
      <c r="EZ53" s="875"/>
      <c r="FA53" s="877"/>
      <c r="FB53" s="876"/>
      <c r="FC53" s="876"/>
      <c r="FD53" s="876"/>
      <c r="FE53" s="876"/>
      <c r="FF53" s="876"/>
      <c r="FG53" s="876"/>
      <c r="FH53" s="876"/>
      <c r="FI53" s="876"/>
      <c r="FJ53" s="876"/>
      <c r="FK53" s="876"/>
      <c r="FL53" s="877"/>
    </row>
    <row r="54" spans="1:168" ht="6" customHeight="1">
      <c r="A54" s="22"/>
      <c r="B54" s="28"/>
      <c r="C54" s="875"/>
      <c r="D54" s="876"/>
      <c r="E54" s="876"/>
      <c r="F54" s="876"/>
      <c r="G54" s="876"/>
      <c r="H54" s="876"/>
      <c r="I54" s="876"/>
      <c r="J54" s="876"/>
      <c r="K54" s="876"/>
      <c r="L54" s="876"/>
      <c r="M54" s="876"/>
      <c r="N54" s="876"/>
      <c r="O54" s="876"/>
      <c r="P54" s="876"/>
      <c r="Q54" s="876"/>
      <c r="R54" s="876"/>
      <c r="S54" s="877"/>
      <c r="T54" s="875"/>
      <c r="U54" s="876"/>
      <c r="V54" s="876"/>
      <c r="W54" s="876"/>
      <c r="X54" s="876"/>
      <c r="Y54" s="876"/>
      <c r="Z54" s="876"/>
      <c r="AA54" s="876"/>
      <c r="AB54" s="876"/>
      <c r="AC54" s="876"/>
      <c r="AD54" s="877"/>
      <c r="AE54" s="897"/>
      <c r="AF54" s="876"/>
      <c r="AG54" s="876"/>
      <c r="AH54" s="876"/>
      <c r="AI54" s="876"/>
      <c r="AJ54" s="876"/>
      <c r="AK54" s="876"/>
      <c r="AL54" s="876"/>
      <c r="AM54" s="876"/>
      <c r="AN54" s="876"/>
      <c r="AO54" s="877"/>
      <c r="AP54" s="875"/>
      <c r="AQ54" s="876"/>
      <c r="AR54" s="876"/>
      <c r="AS54" s="876"/>
      <c r="AT54" s="876"/>
      <c r="AU54" s="876"/>
      <c r="AV54" s="876"/>
      <c r="AW54" s="876"/>
      <c r="AX54" s="876"/>
      <c r="AY54" s="876"/>
      <c r="AZ54" s="877"/>
      <c r="BA54" s="897"/>
      <c r="BB54" s="876"/>
      <c r="BC54" s="876"/>
      <c r="BD54" s="876"/>
      <c r="BE54" s="876"/>
      <c r="BF54" s="876"/>
      <c r="BG54" s="876"/>
      <c r="BH54" s="876"/>
      <c r="BI54" s="876"/>
      <c r="BJ54" s="876"/>
      <c r="BK54" s="877"/>
      <c r="BL54" s="875"/>
      <c r="BM54" s="876"/>
      <c r="BN54" s="876"/>
      <c r="BO54" s="876"/>
      <c r="BP54" s="876"/>
      <c r="BQ54" s="876"/>
      <c r="BR54" s="876"/>
      <c r="BS54" s="876"/>
      <c r="BT54" s="876"/>
      <c r="BU54" s="876"/>
      <c r="BV54" s="877"/>
      <c r="BW54" s="876"/>
      <c r="BX54" s="876"/>
      <c r="BY54" s="876"/>
      <c r="BZ54" s="876"/>
      <c r="CA54" s="876"/>
      <c r="CB54" s="876"/>
      <c r="CC54" s="876"/>
      <c r="CD54" s="876"/>
      <c r="CE54" s="876"/>
      <c r="CF54" s="876"/>
      <c r="CG54" s="876"/>
      <c r="CH54" s="876"/>
      <c r="CI54" s="876"/>
      <c r="CJ54" s="876"/>
      <c r="CK54" s="876"/>
      <c r="CL54" s="876"/>
      <c r="CM54" s="876"/>
      <c r="CN54" s="876"/>
      <c r="CO54" s="876"/>
      <c r="CP54" s="876"/>
      <c r="CQ54" s="876"/>
      <c r="CR54" s="876"/>
      <c r="CS54" s="876"/>
      <c r="CT54" s="876"/>
      <c r="CU54" s="876"/>
      <c r="CV54" s="876"/>
      <c r="CW54" s="876"/>
      <c r="CX54" s="876"/>
      <c r="CY54" s="876"/>
      <c r="CZ54" s="876"/>
      <c r="DA54" s="876"/>
      <c r="DB54" s="876"/>
      <c r="DC54" s="876"/>
      <c r="DD54" s="876"/>
      <c r="DE54" s="876"/>
      <c r="DF54" s="876"/>
      <c r="DG54" s="876"/>
      <c r="DH54" s="876"/>
      <c r="DI54" s="876"/>
      <c r="DJ54" s="876"/>
      <c r="DK54" s="876"/>
      <c r="DL54" s="876"/>
      <c r="DM54" s="876"/>
      <c r="DN54" s="876"/>
      <c r="DO54" s="876"/>
      <c r="DP54" s="876"/>
      <c r="DQ54" s="876"/>
      <c r="DR54" s="876"/>
      <c r="DS54" s="876"/>
      <c r="DT54" s="876"/>
      <c r="DU54" s="876"/>
      <c r="DV54" s="877"/>
      <c r="DW54" s="211"/>
      <c r="DY54" s="23"/>
      <c r="DZ54" s="923" t="s">
        <v>412</v>
      </c>
      <c r="EA54" s="873"/>
      <c r="EB54" s="873"/>
      <c r="EC54" s="873"/>
      <c r="ED54" s="873"/>
      <c r="EE54" s="873"/>
      <c r="EF54" s="873"/>
      <c r="EG54" s="873"/>
      <c r="EH54" s="873"/>
      <c r="EI54" s="873"/>
      <c r="EJ54" s="873"/>
      <c r="EK54" s="873"/>
      <c r="EL54" s="873"/>
      <c r="EM54" s="873"/>
      <c r="EN54" s="873"/>
      <c r="EO54" s="873"/>
      <c r="EP54" s="873"/>
      <c r="EQ54" s="873"/>
      <c r="ER54" s="873"/>
      <c r="ES54" s="873"/>
      <c r="ET54" s="873"/>
      <c r="EU54" s="873"/>
      <c r="EV54" s="873"/>
      <c r="EW54" s="873"/>
      <c r="EX54" s="873"/>
      <c r="EY54" s="874"/>
      <c r="EZ54" s="935" t="s">
        <v>413</v>
      </c>
      <c r="FA54" s="874"/>
      <c r="FB54" s="934"/>
      <c r="FC54" s="873"/>
      <c r="FD54" s="873"/>
      <c r="FE54" s="873"/>
      <c r="FF54" s="873"/>
      <c r="FG54" s="873"/>
      <c r="FH54" s="873"/>
      <c r="FI54" s="873"/>
      <c r="FJ54" s="873"/>
      <c r="FK54" s="873"/>
      <c r="FL54" s="874"/>
    </row>
    <row r="55" spans="1:168" ht="6" customHeight="1">
      <c r="A55" s="22"/>
      <c r="B55" s="28"/>
      <c r="C55" s="923"/>
      <c r="D55" s="873"/>
      <c r="E55" s="873"/>
      <c r="F55" s="873"/>
      <c r="G55" s="873"/>
      <c r="H55" s="873"/>
      <c r="I55" s="873"/>
      <c r="J55" s="873"/>
      <c r="K55" s="873"/>
      <c r="L55" s="873"/>
      <c r="M55" s="873"/>
      <c r="N55" s="873"/>
      <c r="O55" s="873"/>
      <c r="P55" s="873"/>
      <c r="Q55" s="873"/>
      <c r="R55" s="873"/>
      <c r="S55" s="874"/>
      <c r="T55" s="872"/>
      <c r="U55" s="873"/>
      <c r="V55" s="873"/>
      <c r="W55" s="873"/>
      <c r="X55" s="873"/>
      <c r="Y55" s="873"/>
      <c r="Z55" s="873"/>
      <c r="AA55" s="873"/>
      <c r="AB55" s="873"/>
      <c r="AC55" s="873"/>
      <c r="AD55" s="874"/>
      <c r="AE55" s="914"/>
      <c r="AF55" s="873"/>
      <c r="AG55" s="873"/>
      <c r="AH55" s="873"/>
      <c r="AI55" s="873"/>
      <c r="AJ55" s="873"/>
      <c r="AK55" s="873"/>
      <c r="AL55" s="873"/>
      <c r="AM55" s="873"/>
      <c r="AN55" s="873"/>
      <c r="AO55" s="874"/>
      <c r="AP55" s="872">
        <f>+T55+AE55</f>
        <v>0</v>
      </c>
      <c r="AQ55" s="873"/>
      <c r="AR55" s="873"/>
      <c r="AS55" s="873"/>
      <c r="AT55" s="873"/>
      <c r="AU55" s="873"/>
      <c r="AV55" s="873"/>
      <c r="AW55" s="873"/>
      <c r="AX55" s="873"/>
      <c r="AY55" s="873"/>
      <c r="AZ55" s="874"/>
      <c r="BA55" s="914"/>
      <c r="BB55" s="873"/>
      <c r="BC55" s="873"/>
      <c r="BD55" s="873"/>
      <c r="BE55" s="873"/>
      <c r="BF55" s="873"/>
      <c r="BG55" s="873"/>
      <c r="BH55" s="873"/>
      <c r="BI55" s="873"/>
      <c r="BJ55" s="873"/>
      <c r="BK55" s="874"/>
      <c r="BL55" s="872">
        <f>+T55+BA55</f>
        <v>0</v>
      </c>
      <c r="BM55" s="873"/>
      <c r="BN55" s="873"/>
      <c r="BO55" s="873"/>
      <c r="BP55" s="873"/>
      <c r="BQ55" s="873"/>
      <c r="BR55" s="873"/>
      <c r="BS55" s="873"/>
      <c r="BT55" s="873"/>
      <c r="BU55" s="873"/>
      <c r="BV55" s="874"/>
      <c r="BW55" s="996"/>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c r="CU55" s="873"/>
      <c r="CV55" s="873"/>
      <c r="CW55" s="873"/>
      <c r="CX55" s="873"/>
      <c r="CY55" s="873"/>
      <c r="CZ55" s="873"/>
      <c r="DA55" s="873"/>
      <c r="DB55" s="873"/>
      <c r="DC55" s="873"/>
      <c r="DD55" s="873"/>
      <c r="DE55" s="873"/>
      <c r="DF55" s="873"/>
      <c r="DG55" s="873"/>
      <c r="DH55" s="873"/>
      <c r="DI55" s="873"/>
      <c r="DJ55" s="873"/>
      <c r="DK55" s="873"/>
      <c r="DL55" s="873"/>
      <c r="DM55" s="873"/>
      <c r="DN55" s="873"/>
      <c r="DO55" s="873"/>
      <c r="DP55" s="873"/>
      <c r="DQ55" s="873"/>
      <c r="DR55" s="873"/>
      <c r="DS55" s="873"/>
      <c r="DT55" s="873"/>
      <c r="DU55" s="873"/>
      <c r="DV55" s="874"/>
      <c r="DW55" s="211"/>
      <c r="DY55" s="23"/>
      <c r="DZ55" s="875"/>
      <c r="EA55" s="876"/>
      <c r="EB55" s="876"/>
      <c r="EC55" s="876"/>
      <c r="ED55" s="876"/>
      <c r="EE55" s="876"/>
      <c r="EF55" s="876"/>
      <c r="EG55" s="876"/>
      <c r="EH55" s="876"/>
      <c r="EI55" s="876"/>
      <c r="EJ55" s="876"/>
      <c r="EK55" s="876"/>
      <c r="EL55" s="876"/>
      <c r="EM55" s="876"/>
      <c r="EN55" s="876"/>
      <c r="EO55" s="876"/>
      <c r="EP55" s="876"/>
      <c r="EQ55" s="876"/>
      <c r="ER55" s="876"/>
      <c r="ES55" s="876"/>
      <c r="ET55" s="876"/>
      <c r="EU55" s="876"/>
      <c r="EV55" s="876"/>
      <c r="EW55" s="876"/>
      <c r="EX55" s="876"/>
      <c r="EY55" s="877"/>
      <c r="EZ55" s="875"/>
      <c r="FA55" s="877"/>
      <c r="FB55" s="876"/>
      <c r="FC55" s="876"/>
      <c r="FD55" s="876"/>
      <c r="FE55" s="876"/>
      <c r="FF55" s="876"/>
      <c r="FG55" s="876"/>
      <c r="FH55" s="876"/>
      <c r="FI55" s="876"/>
      <c r="FJ55" s="876"/>
      <c r="FK55" s="876"/>
      <c r="FL55" s="877"/>
    </row>
    <row r="56" spans="1:168" ht="6" customHeight="1">
      <c r="A56" s="22"/>
      <c r="B56" s="29"/>
      <c r="C56" s="875"/>
      <c r="D56" s="876"/>
      <c r="E56" s="876"/>
      <c r="F56" s="876"/>
      <c r="G56" s="876"/>
      <c r="H56" s="876"/>
      <c r="I56" s="876"/>
      <c r="J56" s="876"/>
      <c r="K56" s="876"/>
      <c r="L56" s="876"/>
      <c r="M56" s="876"/>
      <c r="N56" s="876"/>
      <c r="O56" s="876"/>
      <c r="P56" s="876"/>
      <c r="Q56" s="876"/>
      <c r="R56" s="876"/>
      <c r="S56" s="877"/>
      <c r="T56" s="875"/>
      <c r="U56" s="876"/>
      <c r="V56" s="876"/>
      <c r="W56" s="876"/>
      <c r="X56" s="876"/>
      <c r="Y56" s="876"/>
      <c r="Z56" s="876"/>
      <c r="AA56" s="876"/>
      <c r="AB56" s="876"/>
      <c r="AC56" s="876"/>
      <c r="AD56" s="877"/>
      <c r="AE56" s="897"/>
      <c r="AF56" s="876"/>
      <c r="AG56" s="876"/>
      <c r="AH56" s="876"/>
      <c r="AI56" s="876"/>
      <c r="AJ56" s="876"/>
      <c r="AK56" s="876"/>
      <c r="AL56" s="876"/>
      <c r="AM56" s="876"/>
      <c r="AN56" s="876"/>
      <c r="AO56" s="877"/>
      <c r="AP56" s="875"/>
      <c r="AQ56" s="876"/>
      <c r="AR56" s="876"/>
      <c r="AS56" s="876"/>
      <c r="AT56" s="876"/>
      <c r="AU56" s="876"/>
      <c r="AV56" s="876"/>
      <c r="AW56" s="876"/>
      <c r="AX56" s="876"/>
      <c r="AY56" s="876"/>
      <c r="AZ56" s="877"/>
      <c r="BA56" s="897"/>
      <c r="BB56" s="876"/>
      <c r="BC56" s="876"/>
      <c r="BD56" s="876"/>
      <c r="BE56" s="876"/>
      <c r="BF56" s="876"/>
      <c r="BG56" s="876"/>
      <c r="BH56" s="876"/>
      <c r="BI56" s="876"/>
      <c r="BJ56" s="876"/>
      <c r="BK56" s="877"/>
      <c r="BL56" s="875"/>
      <c r="BM56" s="876"/>
      <c r="BN56" s="876"/>
      <c r="BO56" s="876"/>
      <c r="BP56" s="876"/>
      <c r="BQ56" s="876"/>
      <c r="BR56" s="876"/>
      <c r="BS56" s="876"/>
      <c r="BT56" s="876"/>
      <c r="BU56" s="876"/>
      <c r="BV56" s="877"/>
      <c r="BW56" s="876"/>
      <c r="BX56" s="876"/>
      <c r="BY56" s="876"/>
      <c r="BZ56" s="876"/>
      <c r="CA56" s="876"/>
      <c r="CB56" s="876"/>
      <c r="CC56" s="876"/>
      <c r="CD56" s="876"/>
      <c r="CE56" s="876"/>
      <c r="CF56" s="876"/>
      <c r="CG56" s="876"/>
      <c r="CH56" s="876"/>
      <c r="CI56" s="876"/>
      <c r="CJ56" s="876"/>
      <c r="CK56" s="876"/>
      <c r="CL56" s="876"/>
      <c r="CM56" s="876"/>
      <c r="CN56" s="876"/>
      <c r="CO56" s="876"/>
      <c r="CP56" s="876"/>
      <c r="CQ56" s="876"/>
      <c r="CR56" s="876"/>
      <c r="CS56" s="876"/>
      <c r="CT56" s="876"/>
      <c r="CU56" s="876"/>
      <c r="CV56" s="876"/>
      <c r="CW56" s="876"/>
      <c r="CX56" s="876"/>
      <c r="CY56" s="876"/>
      <c r="CZ56" s="876"/>
      <c r="DA56" s="876"/>
      <c r="DB56" s="876"/>
      <c r="DC56" s="876"/>
      <c r="DD56" s="876"/>
      <c r="DE56" s="876"/>
      <c r="DF56" s="876"/>
      <c r="DG56" s="876"/>
      <c r="DH56" s="876"/>
      <c r="DI56" s="876"/>
      <c r="DJ56" s="876"/>
      <c r="DK56" s="876"/>
      <c r="DL56" s="876"/>
      <c r="DM56" s="876"/>
      <c r="DN56" s="876"/>
      <c r="DO56" s="876"/>
      <c r="DP56" s="876"/>
      <c r="DQ56" s="876"/>
      <c r="DR56" s="876"/>
      <c r="DS56" s="876"/>
      <c r="DT56" s="876"/>
      <c r="DU56" s="876"/>
      <c r="DV56" s="877"/>
      <c r="DW56" s="211"/>
      <c r="DY56" s="23"/>
      <c r="DZ56" s="923" t="s">
        <v>414</v>
      </c>
      <c r="EA56" s="873"/>
      <c r="EB56" s="873"/>
      <c r="EC56" s="873"/>
      <c r="ED56" s="873"/>
      <c r="EE56" s="873"/>
      <c r="EF56" s="873"/>
      <c r="EG56" s="873"/>
      <c r="EH56" s="873"/>
      <c r="EI56" s="873"/>
      <c r="EJ56" s="873"/>
      <c r="EK56" s="873"/>
      <c r="EL56" s="873"/>
      <c r="EM56" s="873"/>
      <c r="EN56" s="873"/>
      <c r="EO56" s="873"/>
      <c r="EP56" s="873"/>
      <c r="EQ56" s="873"/>
      <c r="ER56" s="873"/>
      <c r="ES56" s="873"/>
      <c r="ET56" s="873"/>
      <c r="EU56" s="873"/>
      <c r="EV56" s="873"/>
      <c r="EW56" s="873"/>
      <c r="EX56" s="873"/>
      <c r="EY56" s="874"/>
      <c r="EZ56" s="935" t="s">
        <v>415</v>
      </c>
      <c r="FA56" s="874"/>
      <c r="FB56" s="934">
        <f>58127+15550</f>
        <v>73677</v>
      </c>
      <c r="FC56" s="873"/>
      <c r="FD56" s="873"/>
      <c r="FE56" s="873"/>
      <c r="FF56" s="873"/>
      <c r="FG56" s="873"/>
      <c r="FH56" s="873"/>
      <c r="FI56" s="873"/>
      <c r="FJ56" s="873"/>
      <c r="FK56" s="873"/>
      <c r="FL56" s="874"/>
    </row>
    <row r="57" spans="1:168" ht="6" customHeight="1">
      <c r="A57" s="22"/>
      <c r="B57" s="923" t="s">
        <v>416</v>
      </c>
      <c r="C57" s="873"/>
      <c r="D57" s="873"/>
      <c r="E57" s="873"/>
      <c r="F57" s="873"/>
      <c r="G57" s="873"/>
      <c r="H57" s="873"/>
      <c r="I57" s="873"/>
      <c r="J57" s="873"/>
      <c r="K57" s="873"/>
      <c r="L57" s="873"/>
      <c r="M57" s="873"/>
      <c r="N57" s="873"/>
      <c r="O57" s="873"/>
      <c r="P57" s="873"/>
      <c r="Q57" s="873"/>
      <c r="R57" s="873"/>
      <c r="S57" s="874"/>
      <c r="T57" s="872">
        <f>SUM(T41:AD56)</f>
        <v>32269.599999999999</v>
      </c>
      <c r="U57" s="873"/>
      <c r="V57" s="873"/>
      <c r="W57" s="873"/>
      <c r="X57" s="873"/>
      <c r="Y57" s="873"/>
      <c r="Z57" s="873"/>
      <c r="AA57" s="873"/>
      <c r="AB57" s="873"/>
      <c r="AC57" s="873"/>
      <c r="AD57" s="874"/>
      <c r="AE57" s="914">
        <f>SUM(AE41:AO56)</f>
        <v>0</v>
      </c>
      <c r="AF57" s="873"/>
      <c r="AG57" s="873"/>
      <c r="AH57" s="873"/>
      <c r="AI57" s="873"/>
      <c r="AJ57" s="873"/>
      <c r="AK57" s="873"/>
      <c r="AL57" s="873"/>
      <c r="AM57" s="873"/>
      <c r="AN57" s="873"/>
      <c r="AO57" s="874"/>
      <c r="AP57" s="872">
        <f>+T57+AE57</f>
        <v>32269.599999999999</v>
      </c>
      <c r="AQ57" s="873"/>
      <c r="AR57" s="873"/>
      <c r="AS57" s="873"/>
      <c r="AT57" s="873"/>
      <c r="AU57" s="873"/>
      <c r="AV57" s="873"/>
      <c r="AW57" s="873"/>
      <c r="AX57" s="873"/>
      <c r="AY57" s="873"/>
      <c r="AZ57" s="874"/>
      <c r="BA57" s="914">
        <f>SUM(BA41:BK56)</f>
        <v>0</v>
      </c>
      <c r="BB57" s="873"/>
      <c r="BC57" s="873"/>
      <c r="BD57" s="873"/>
      <c r="BE57" s="873"/>
      <c r="BF57" s="873"/>
      <c r="BG57" s="873"/>
      <c r="BH57" s="873"/>
      <c r="BI57" s="873"/>
      <c r="BJ57" s="873"/>
      <c r="BK57" s="874"/>
      <c r="BL57" s="872">
        <f>+T57+BA57</f>
        <v>32269.599999999999</v>
      </c>
      <c r="BM57" s="873"/>
      <c r="BN57" s="873"/>
      <c r="BO57" s="873"/>
      <c r="BP57" s="873"/>
      <c r="BQ57" s="873"/>
      <c r="BR57" s="873"/>
      <c r="BS57" s="873"/>
      <c r="BT57" s="873"/>
      <c r="BU57" s="873"/>
      <c r="BV57" s="874"/>
      <c r="BW57" s="996"/>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c r="CU57" s="873"/>
      <c r="CV57" s="873"/>
      <c r="CW57" s="873"/>
      <c r="CX57" s="873"/>
      <c r="CY57" s="873"/>
      <c r="CZ57" s="873"/>
      <c r="DA57" s="873"/>
      <c r="DB57" s="873"/>
      <c r="DC57" s="873"/>
      <c r="DD57" s="873"/>
      <c r="DE57" s="873"/>
      <c r="DF57" s="873"/>
      <c r="DG57" s="873"/>
      <c r="DH57" s="873"/>
      <c r="DI57" s="873"/>
      <c r="DJ57" s="873"/>
      <c r="DK57" s="873"/>
      <c r="DL57" s="873"/>
      <c r="DM57" s="873"/>
      <c r="DN57" s="873"/>
      <c r="DO57" s="873"/>
      <c r="DP57" s="873"/>
      <c r="DQ57" s="873"/>
      <c r="DR57" s="873"/>
      <c r="DS57" s="873"/>
      <c r="DT57" s="873"/>
      <c r="DU57" s="873"/>
      <c r="DV57" s="874"/>
      <c r="DW57" s="211"/>
      <c r="DY57" s="23"/>
      <c r="DZ57" s="875"/>
      <c r="EA57" s="876"/>
      <c r="EB57" s="876"/>
      <c r="EC57" s="876"/>
      <c r="ED57" s="876"/>
      <c r="EE57" s="876"/>
      <c r="EF57" s="876"/>
      <c r="EG57" s="876"/>
      <c r="EH57" s="876"/>
      <c r="EI57" s="876"/>
      <c r="EJ57" s="876"/>
      <c r="EK57" s="876"/>
      <c r="EL57" s="876"/>
      <c r="EM57" s="876"/>
      <c r="EN57" s="876"/>
      <c r="EO57" s="876"/>
      <c r="EP57" s="876"/>
      <c r="EQ57" s="876"/>
      <c r="ER57" s="876"/>
      <c r="ES57" s="876"/>
      <c r="ET57" s="876"/>
      <c r="EU57" s="876"/>
      <c r="EV57" s="876"/>
      <c r="EW57" s="876"/>
      <c r="EX57" s="876"/>
      <c r="EY57" s="877"/>
      <c r="EZ57" s="875"/>
      <c r="FA57" s="877"/>
      <c r="FB57" s="876"/>
      <c r="FC57" s="876"/>
      <c r="FD57" s="876"/>
      <c r="FE57" s="876"/>
      <c r="FF57" s="876"/>
      <c r="FG57" s="876"/>
      <c r="FH57" s="876"/>
      <c r="FI57" s="876"/>
      <c r="FJ57" s="876"/>
      <c r="FK57" s="876"/>
      <c r="FL57" s="877"/>
    </row>
    <row r="58" spans="1:168" ht="6" customHeight="1">
      <c r="A58" s="22"/>
      <c r="B58" s="875"/>
      <c r="C58" s="876"/>
      <c r="D58" s="876"/>
      <c r="E58" s="876"/>
      <c r="F58" s="876"/>
      <c r="G58" s="876"/>
      <c r="H58" s="876"/>
      <c r="I58" s="876"/>
      <c r="J58" s="876"/>
      <c r="K58" s="876"/>
      <c r="L58" s="876"/>
      <c r="M58" s="876"/>
      <c r="N58" s="876"/>
      <c r="O58" s="876"/>
      <c r="P58" s="876"/>
      <c r="Q58" s="876"/>
      <c r="R58" s="876"/>
      <c r="S58" s="877"/>
      <c r="T58" s="875"/>
      <c r="U58" s="876"/>
      <c r="V58" s="876"/>
      <c r="W58" s="876"/>
      <c r="X58" s="876"/>
      <c r="Y58" s="876"/>
      <c r="Z58" s="876"/>
      <c r="AA58" s="876"/>
      <c r="AB58" s="876"/>
      <c r="AC58" s="876"/>
      <c r="AD58" s="877"/>
      <c r="AE58" s="897"/>
      <c r="AF58" s="876"/>
      <c r="AG58" s="876"/>
      <c r="AH58" s="876"/>
      <c r="AI58" s="876"/>
      <c r="AJ58" s="876"/>
      <c r="AK58" s="876"/>
      <c r="AL58" s="876"/>
      <c r="AM58" s="876"/>
      <c r="AN58" s="876"/>
      <c r="AO58" s="877"/>
      <c r="AP58" s="875"/>
      <c r="AQ58" s="876"/>
      <c r="AR58" s="876"/>
      <c r="AS58" s="876"/>
      <c r="AT58" s="876"/>
      <c r="AU58" s="876"/>
      <c r="AV58" s="876"/>
      <c r="AW58" s="876"/>
      <c r="AX58" s="876"/>
      <c r="AY58" s="876"/>
      <c r="AZ58" s="877"/>
      <c r="BA58" s="897"/>
      <c r="BB58" s="876"/>
      <c r="BC58" s="876"/>
      <c r="BD58" s="876"/>
      <c r="BE58" s="876"/>
      <c r="BF58" s="876"/>
      <c r="BG58" s="876"/>
      <c r="BH58" s="876"/>
      <c r="BI58" s="876"/>
      <c r="BJ58" s="876"/>
      <c r="BK58" s="877"/>
      <c r="BL58" s="875"/>
      <c r="BM58" s="876"/>
      <c r="BN58" s="876"/>
      <c r="BO58" s="876"/>
      <c r="BP58" s="876"/>
      <c r="BQ58" s="876"/>
      <c r="BR58" s="876"/>
      <c r="BS58" s="876"/>
      <c r="BT58" s="876"/>
      <c r="BU58" s="876"/>
      <c r="BV58" s="877"/>
      <c r="BW58" s="876"/>
      <c r="BX58" s="876"/>
      <c r="BY58" s="876"/>
      <c r="BZ58" s="876"/>
      <c r="CA58" s="876"/>
      <c r="CB58" s="876"/>
      <c r="CC58" s="876"/>
      <c r="CD58" s="876"/>
      <c r="CE58" s="876"/>
      <c r="CF58" s="876"/>
      <c r="CG58" s="876"/>
      <c r="CH58" s="876"/>
      <c r="CI58" s="876"/>
      <c r="CJ58" s="876"/>
      <c r="CK58" s="876"/>
      <c r="CL58" s="876"/>
      <c r="CM58" s="876"/>
      <c r="CN58" s="876"/>
      <c r="CO58" s="876"/>
      <c r="CP58" s="876"/>
      <c r="CQ58" s="876"/>
      <c r="CR58" s="876"/>
      <c r="CS58" s="876"/>
      <c r="CT58" s="876"/>
      <c r="CU58" s="876"/>
      <c r="CV58" s="876"/>
      <c r="CW58" s="876"/>
      <c r="CX58" s="876"/>
      <c r="CY58" s="876"/>
      <c r="CZ58" s="876"/>
      <c r="DA58" s="876"/>
      <c r="DB58" s="876"/>
      <c r="DC58" s="876"/>
      <c r="DD58" s="876"/>
      <c r="DE58" s="876"/>
      <c r="DF58" s="876"/>
      <c r="DG58" s="876"/>
      <c r="DH58" s="876"/>
      <c r="DI58" s="876"/>
      <c r="DJ58" s="876"/>
      <c r="DK58" s="876"/>
      <c r="DL58" s="876"/>
      <c r="DM58" s="876"/>
      <c r="DN58" s="876"/>
      <c r="DO58" s="876"/>
      <c r="DP58" s="876"/>
      <c r="DQ58" s="876"/>
      <c r="DR58" s="876"/>
      <c r="DS58" s="876"/>
      <c r="DT58" s="876"/>
      <c r="DU58" s="876"/>
      <c r="DV58" s="877"/>
      <c r="DW58" s="211"/>
      <c r="DY58" s="23"/>
      <c r="DZ58" s="923" t="s">
        <v>417</v>
      </c>
      <c r="EA58" s="873"/>
      <c r="EB58" s="873"/>
      <c r="EC58" s="873"/>
      <c r="ED58" s="873"/>
      <c r="EE58" s="873"/>
      <c r="EF58" s="873"/>
      <c r="EG58" s="873"/>
      <c r="EH58" s="873"/>
      <c r="EI58" s="873"/>
      <c r="EJ58" s="873"/>
      <c r="EK58" s="873"/>
      <c r="EL58" s="873"/>
      <c r="EM58" s="873"/>
      <c r="EN58" s="873"/>
      <c r="EO58" s="873"/>
      <c r="EP58" s="873"/>
      <c r="EQ58" s="873"/>
      <c r="ER58" s="873"/>
      <c r="ES58" s="873"/>
      <c r="ET58" s="873"/>
      <c r="EU58" s="873"/>
      <c r="EV58" s="873"/>
      <c r="EW58" s="873"/>
      <c r="EX58" s="873"/>
      <c r="EY58" s="874"/>
      <c r="EZ58" s="935" t="s">
        <v>418</v>
      </c>
      <c r="FA58" s="874"/>
      <c r="FB58" s="934">
        <f>76431-FB56</f>
        <v>2754</v>
      </c>
      <c r="FC58" s="873"/>
      <c r="FD58" s="873"/>
      <c r="FE58" s="873"/>
      <c r="FF58" s="873"/>
      <c r="FG58" s="873"/>
      <c r="FH58" s="873"/>
      <c r="FI58" s="873"/>
      <c r="FJ58" s="873"/>
      <c r="FK58" s="873"/>
      <c r="FL58" s="874"/>
    </row>
    <row r="59" spans="1:168" ht="11.25" customHeight="1">
      <c r="A59" s="22"/>
      <c r="B59" s="923" t="s">
        <v>419</v>
      </c>
      <c r="C59" s="873"/>
      <c r="D59" s="873"/>
      <c r="E59" s="873"/>
      <c r="F59" s="873"/>
      <c r="G59" s="873"/>
      <c r="H59" s="873"/>
      <c r="I59" s="873"/>
      <c r="J59" s="873"/>
      <c r="K59" s="873"/>
      <c r="L59" s="873"/>
      <c r="M59" s="873"/>
      <c r="N59" s="873"/>
      <c r="O59" s="873"/>
      <c r="P59" s="873"/>
      <c r="Q59" s="873"/>
      <c r="R59" s="873"/>
      <c r="S59" s="874"/>
      <c r="T59" s="872">
        <f>18+1330</f>
        <v>1348</v>
      </c>
      <c r="U59" s="873"/>
      <c r="V59" s="873"/>
      <c r="W59" s="873"/>
      <c r="X59" s="873"/>
      <c r="Y59" s="873"/>
      <c r="Z59" s="873"/>
      <c r="AA59" s="873"/>
      <c r="AB59" s="873"/>
      <c r="AC59" s="873"/>
      <c r="AD59" s="874"/>
      <c r="AE59" s="914">
        <f>-'Unrealised loss working'!J53</f>
        <v>0</v>
      </c>
      <c r="AF59" s="873"/>
      <c r="AG59" s="873"/>
      <c r="AH59" s="873"/>
      <c r="AI59" s="873"/>
      <c r="AJ59" s="873"/>
      <c r="AK59" s="873"/>
      <c r="AL59" s="873"/>
      <c r="AM59" s="873"/>
      <c r="AN59" s="873"/>
      <c r="AO59" s="874"/>
      <c r="AP59" s="872">
        <f>+T59+AE59</f>
        <v>1348</v>
      </c>
      <c r="AQ59" s="873"/>
      <c r="AR59" s="873"/>
      <c r="AS59" s="873"/>
      <c r="AT59" s="873"/>
      <c r="AU59" s="873"/>
      <c r="AV59" s="873"/>
      <c r="AW59" s="873"/>
      <c r="AX59" s="873"/>
      <c r="AY59" s="873"/>
      <c r="AZ59" s="874"/>
      <c r="BA59" s="914">
        <f>+AE59</f>
        <v>0</v>
      </c>
      <c r="BB59" s="873"/>
      <c r="BC59" s="873"/>
      <c r="BD59" s="873"/>
      <c r="BE59" s="873"/>
      <c r="BF59" s="873"/>
      <c r="BG59" s="873"/>
      <c r="BH59" s="873"/>
      <c r="BI59" s="873"/>
      <c r="BJ59" s="873"/>
      <c r="BK59" s="874"/>
      <c r="BL59" s="872">
        <f>+T59+BA59</f>
        <v>1348</v>
      </c>
      <c r="BM59" s="873"/>
      <c r="BN59" s="873"/>
      <c r="BO59" s="873"/>
      <c r="BP59" s="873"/>
      <c r="BQ59" s="873"/>
      <c r="BR59" s="873"/>
      <c r="BS59" s="873"/>
      <c r="BT59" s="873"/>
      <c r="BU59" s="873"/>
      <c r="BV59" s="874"/>
      <c r="BW59" s="994" t="s">
        <v>454</v>
      </c>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c r="CU59" s="873"/>
      <c r="CV59" s="873"/>
      <c r="CW59" s="873"/>
      <c r="CX59" s="873"/>
      <c r="CY59" s="873"/>
      <c r="CZ59" s="873"/>
      <c r="DA59" s="873"/>
      <c r="DB59" s="873"/>
      <c r="DC59" s="873"/>
      <c r="DD59" s="873"/>
      <c r="DE59" s="873"/>
      <c r="DF59" s="873"/>
      <c r="DG59" s="873"/>
      <c r="DH59" s="873"/>
      <c r="DI59" s="873"/>
      <c r="DJ59" s="873"/>
      <c r="DK59" s="873"/>
      <c r="DL59" s="873"/>
      <c r="DM59" s="873"/>
      <c r="DN59" s="873"/>
      <c r="DO59" s="873"/>
      <c r="DP59" s="873"/>
      <c r="DQ59" s="873"/>
      <c r="DR59" s="873"/>
      <c r="DS59" s="873"/>
      <c r="DT59" s="873"/>
      <c r="DU59" s="873"/>
      <c r="DV59" s="987"/>
      <c r="DW59" s="211"/>
      <c r="DY59" s="23"/>
      <c r="DZ59" s="875"/>
      <c r="EA59" s="876"/>
      <c r="EB59" s="876"/>
      <c r="EC59" s="876"/>
      <c r="ED59" s="876"/>
      <c r="EE59" s="876"/>
      <c r="EF59" s="876"/>
      <c r="EG59" s="876"/>
      <c r="EH59" s="876"/>
      <c r="EI59" s="876"/>
      <c r="EJ59" s="876"/>
      <c r="EK59" s="876"/>
      <c r="EL59" s="876"/>
      <c r="EM59" s="876"/>
      <c r="EN59" s="876"/>
      <c r="EO59" s="876"/>
      <c r="EP59" s="876"/>
      <c r="EQ59" s="876"/>
      <c r="ER59" s="876"/>
      <c r="ES59" s="876"/>
      <c r="ET59" s="876"/>
      <c r="EU59" s="876"/>
      <c r="EV59" s="876"/>
      <c r="EW59" s="876"/>
      <c r="EX59" s="876"/>
      <c r="EY59" s="877"/>
      <c r="EZ59" s="875"/>
      <c r="FA59" s="877"/>
      <c r="FB59" s="876"/>
      <c r="FC59" s="876"/>
      <c r="FD59" s="876"/>
      <c r="FE59" s="876"/>
      <c r="FF59" s="876"/>
      <c r="FG59" s="876"/>
      <c r="FH59" s="876"/>
      <c r="FI59" s="876"/>
      <c r="FJ59" s="876"/>
      <c r="FK59" s="876"/>
      <c r="FL59" s="877"/>
    </row>
    <row r="60" spans="1:168" ht="11.25" customHeight="1">
      <c r="A60" s="22"/>
      <c r="B60" s="875"/>
      <c r="C60" s="876"/>
      <c r="D60" s="876"/>
      <c r="E60" s="876"/>
      <c r="F60" s="876"/>
      <c r="G60" s="876"/>
      <c r="H60" s="876"/>
      <c r="I60" s="876"/>
      <c r="J60" s="876"/>
      <c r="K60" s="876"/>
      <c r="L60" s="876"/>
      <c r="M60" s="876"/>
      <c r="N60" s="876"/>
      <c r="O60" s="876"/>
      <c r="P60" s="876"/>
      <c r="Q60" s="876"/>
      <c r="R60" s="876"/>
      <c r="S60" s="877"/>
      <c r="T60" s="875"/>
      <c r="U60" s="876"/>
      <c r="V60" s="876"/>
      <c r="W60" s="876"/>
      <c r="X60" s="876"/>
      <c r="Y60" s="876"/>
      <c r="Z60" s="876"/>
      <c r="AA60" s="876"/>
      <c r="AB60" s="876"/>
      <c r="AC60" s="876"/>
      <c r="AD60" s="877"/>
      <c r="AE60" s="897"/>
      <c r="AF60" s="876"/>
      <c r="AG60" s="876"/>
      <c r="AH60" s="876"/>
      <c r="AI60" s="876"/>
      <c r="AJ60" s="876"/>
      <c r="AK60" s="876"/>
      <c r="AL60" s="876"/>
      <c r="AM60" s="876"/>
      <c r="AN60" s="876"/>
      <c r="AO60" s="877"/>
      <c r="AP60" s="875"/>
      <c r="AQ60" s="876"/>
      <c r="AR60" s="876"/>
      <c r="AS60" s="876"/>
      <c r="AT60" s="876"/>
      <c r="AU60" s="876"/>
      <c r="AV60" s="876"/>
      <c r="AW60" s="876"/>
      <c r="AX60" s="876"/>
      <c r="AY60" s="876"/>
      <c r="AZ60" s="877"/>
      <c r="BA60" s="897"/>
      <c r="BB60" s="876"/>
      <c r="BC60" s="876"/>
      <c r="BD60" s="876"/>
      <c r="BE60" s="876"/>
      <c r="BF60" s="876"/>
      <c r="BG60" s="876"/>
      <c r="BH60" s="876"/>
      <c r="BI60" s="876"/>
      <c r="BJ60" s="876"/>
      <c r="BK60" s="877"/>
      <c r="BL60" s="875"/>
      <c r="BM60" s="876"/>
      <c r="BN60" s="876"/>
      <c r="BO60" s="876"/>
      <c r="BP60" s="876"/>
      <c r="BQ60" s="876"/>
      <c r="BR60" s="876"/>
      <c r="BS60" s="876"/>
      <c r="BT60" s="876"/>
      <c r="BU60" s="876"/>
      <c r="BV60" s="877"/>
      <c r="BW60" s="897"/>
      <c r="BX60" s="876"/>
      <c r="BY60" s="876"/>
      <c r="BZ60" s="876"/>
      <c r="CA60" s="876"/>
      <c r="CB60" s="876"/>
      <c r="CC60" s="876"/>
      <c r="CD60" s="876"/>
      <c r="CE60" s="876"/>
      <c r="CF60" s="876"/>
      <c r="CG60" s="876"/>
      <c r="CH60" s="876"/>
      <c r="CI60" s="876"/>
      <c r="CJ60" s="876"/>
      <c r="CK60" s="876"/>
      <c r="CL60" s="876"/>
      <c r="CM60" s="876"/>
      <c r="CN60" s="876"/>
      <c r="CO60" s="876"/>
      <c r="CP60" s="876"/>
      <c r="CQ60" s="876"/>
      <c r="CR60" s="876"/>
      <c r="CS60" s="876"/>
      <c r="CT60" s="876"/>
      <c r="CU60" s="876"/>
      <c r="CV60" s="876"/>
      <c r="CW60" s="876"/>
      <c r="CX60" s="876"/>
      <c r="CY60" s="876"/>
      <c r="CZ60" s="876"/>
      <c r="DA60" s="876"/>
      <c r="DB60" s="876"/>
      <c r="DC60" s="876"/>
      <c r="DD60" s="876"/>
      <c r="DE60" s="876"/>
      <c r="DF60" s="876"/>
      <c r="DG60" s="876"/>
      <c r="DH60" s="876"/>
      <c r="DI60" s="876"/>
      <c r="DJ60" s="876"/>
      <c r="DK60" s="876"/>
      <c r="DL60" s="876"/>
      <c r="DM60" s="876"/>
      <c r="DN60" s="876"/>
      <c r="DO60" s="876"/>
      <c r="DP60" s="876"/>
      <c r="DQ60" s="876"/>
      <c r="DR60" s="876"/>
      <c r="DS60" s="876"/>
      <c r="DT60" s="876"/>
      <c r="DU60" s="876"/>
      <c r="DV60" s="988"/>
      <c r="DW60" s="211"/>
      <c r="DY60" s="23"/>
      <c r="DZ60" s="916" t="s">
        <v>355</v>
      </c>
      <c r="EA60" s="873"/>
      <c r="EB60" s="873"/>
      <c r="EC60" s="873"/>
      <c r="ED60" s="873"/>
      <c r="EE60" s="873"/>
      <c r="EF60" s="873"/>
      <c r="EG60" s="873"/>
      <c r="EH60" s="873"/>
      <c r="EI60" s="873"/>
      <c r="EJ60" s="873"/>
      <c r="EK60" s="873"/>
      <c r="EL60" s="873"/>
      <c r="EM60" s="873"/>
      <c r="EN60" s="873"/>
      <c r="EO60" s="873"/>
      <c r="EP60" s="873"/>
      <c r="EQ60" s="873"/>
      <c r="ER60" s="873"/>
      <c r="ES60" s="873"/>
      <c r="ET60" s="873"/>
      <c r="EU60" s="873"/>
      <c r="EV60" s="873"/>
      <c r="EW60" s="873"/>
      <c r="EX60" s="873"/>
      <c r="EY60" s="874"/>
      <c r="EZ60" s="935" t="s">
        <v>420</v>
      </c>
      <c r="FA60" s="874"/>
      <c r="FB60" s="934"/>
      <c r="FC60" s="873"/>
      <c r="FD60" s="873"/>
      <c r="FE60" s="873"/>
      <c r="FF60" s="873"/>
      <c r="FG60" s="873"/>
      <c r="FH60" s="873"/>
      <c r="FI60" s="873"/>
      <c r="FJ60" s="873"/>
      <c r="FK60" s="873"/>
      <c r="FL60" s="874"/>
    </row>
    <row r="61" spans="1:168" ht="6" customHeight="1">
      <c r="A61" s="22"/>
      <c r="B61" s="30"/>
      <c r="C61" s="938" t="s">
        <v>421</v>
      </c>
      <c r="D61" s="873"/>
      <c r="E61" s="873"/>
      <c r="F61" s="873"/>
      <c r="G61" s="873"/>
      <c r="H61" s="873"/>
      <c r="I61" s="873"/>
      <c r="J61" s="873"/>
      <c r="K61" s="873"/>
      <c r="L61" s="873"/>
      <c r="M61" s="873"/>
      <c r="N61" s="873"/>
      <c r="O61" s="873"/>
      <c r="P61" s="873"/>
      <c r="Q61" s="873"/>
      <c r="R61" s="873"/>
      <c r="S61" s="874"/>
      <c r="T61" s="872"/>
      <c r="U61" s="873"/>
      <c r="V61" s="873"/>
      <c r="W61" s="873"/>
      <c r="X61" s="873"/>
      <c r="Y61" s="873"/>
      <c r="Z61" s="873"/>
      <c r="AA61" s="873"/>
      <c r="AB61" s="873"/>
      <c r="AC61" s="873"/>
      <c r="AD61" s="874"/>
      <c r="AE61" s="914"/>
      <c r="AF61" s="873"/>
      <c r="AG61" s="873"/>
      <c r="AH61" s="873"/>
      <c r="AI61" s="873"/>
      <c r="AJ61" s="873"/>
      <c r="AK61" s="873"/>
      <c r="AL61" s="873"/>
      <c r="AM61" s="873"/>
      <c r="AN61" s="873"/>
      <c r="AO61" s="874"/>
      <c r="AP61" s="872">
        <f>+T61+AE61</f>
        <v>0</v>
      </c>
      <c r="AQ61" s="873"/>
      <c r="AR61" s="873"/>
      <c r="AS61" s="873"/>
      <c r="AT61" s="873"/>
      <c r="AU61" s="873"/>
      <c r="AV61" s="873"/>
      <c r="AW61" s="873"/>
      <c r="AX61" s="873"/>
      <c r="AY61" s="873"/>
      <c r="AZ61" s="874"/>
      <c r="BA61" s="914"/>
      <c r="BB61" s="873"/>
      <c r="BC61" s="873"/>
      <c r="BD61" s="873"/>
      <c r="BE61" s="873"/>
      <c r="BF61" s="873"/>
      <c r="BG61" s="873"/>
      <c r="BH61" s="873"/>
      <c r="BI61" s="873"/>
      <c r="BJ61" s="873"/>
      <c r="BK61" s="874"/>
      <c r="BL61" s="872">
        <f>+T61+BA61</f>
        <v>0</v>
      </c>
      <c r="BM61" s="873"/>
      <c r="BN61" s="873"/>
      <c r="BO61" s="873"/>
      <c r="BP61" s="873"/>
      <c r="BQ61" s="873"/>
      <c r="BR61" s="873"/>
      <c r="BS61" s="873"/>
      <c r="BT61" s="873"/>
      <c r="BU61" s="873"/>
      <c r="BV61" s="874"/>
      <c r="BW61" s="996"/>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c r="CU61" s="873"/>
      <c r="CV61" s="873"/>
      <c r="CW61" s="873"/>
      <c r="CX61" s="873"/>
      <c r="CY61" s="873"/>
      <c r="CZ61" s="873"/>
      <c r="DA61" s="873"/>
      <c r="DB61" s="873"/>
      <c r="DC61" s="873"/>
      <c r="DD61" s="873"/>
      <c r="DE61" s="873"/>
      <c r="DF61" s="873"/>
      <c r="DG61" s="873"/>
      <c r="DH61" s="873"/>
      <c r="DI61" s="873"/>
      <c r="DJ61" s="873"/>
      <c r="DK61" s="873"/>
      <c r="DL61" s="873"/>
      <c r="DM61" s="873"/>
      <c r="DN61" s="873"/>
      <c r="DO61" s="873"/>
      <c r="DP61" s="873"/>
      <c r="DQ61" s="873"/>
      <c r="DR61" s="873"/>
      <c r="DS61" s="873"/>
      <c r="DT61" s="873"/>
      <c r="DU61" s="873"/>
      <c r="DV61" s="874"/>
      <c r="DW61" s="211"/>
      <c r="DY61" s="23"/>
      <c r="DZ61" s="875"/>
      <c r="EA61" s="876"/>
      <c r="EB61" s="876"/>
      <c r="EC61" s="876"/>
      <c r="ED61" s="876"/>
      <c r="EE61" s="876"/>
      <c r="EF61" s="876"/>
      <c r="EG61" s="876"/>
      <c r="EH61" s="876"/>
      <c r="EI61" s="876"/>
      <c r="EJ61" s="876"/>
      <c r="EK61" s="876"/>
      <c r="EL61" s="876"/>
      <c r="EM61" s="876"/>
      <c r="EN61" s="876"/>
      <c r="EO61" s="876"/>
      <c r="EP61" s="876"/>
      <c r="EQ61" s="876"/>
      <c r="ER61" s="876"/>
      <c r="ES61" s="876"/>
      <c r="ET61" s="876"/>
      <c r="EU61" s="876"/>
      <c r="EV61" s="876"/>
      <c r="EW61" s="876"/>
      <c r="EX61" s="876"/>
      <c r="EY61" s="877"/>
      <c r="EZ61" s="875"/>
      <c r="FA61" s="877"/>
      <c r="FB61" s="876"/>
      <c r="FC61" s="876"/>
      <c r="FD61" s="876"/>
      <c r="FE61" s="876"/>
      <c r="FF61" s="876"/>
      <c r="FG61" s="876"/>
      <c r="FH61" s="876"/>
      <c r="FI61" s="876"/>
      <c r="FJ61" s="876"/>
      <c r="FK61" s="876"/>
      <c r="FL61" s="877"/>
    </row>
    <row r="62" spans="1:168" ht="6" customHeight="1">
      <c r="A62" s="22"/>
      <c r="B62" s="28"/>
      <c r="C62" s="875"/>
      <c r="D62" s="876"/>
      <c r="E62" s="876"/>
      <c r="F62" s="876"/>
      <c r="G62" s="876"/>
      <c r="H62" s="876"/>
      <c r="I62" s="876"/>
      <c r="J62" s="876"/>
      <c r="K62" s="876"/>
      <c r="L62" s="876"/>
      <c r="M62" s="876"/>
      <c r="N62" s="876"/>
      <c r="O62" s="876"/>
      <c r="P62" s="876"/>
      <c r="Q62" s="876"/>
      <c r="R62" s="876"/>
      <c r="S62" s="877"/>
      <c r="T62" s="875"/>
      <c r="U62" s="876"/>
      <c r="V62" s="876"/>
      <c r="W62" s="876"/>
      <c r="X62" s="876"/>
      <c r="Y62" s="876"/>
      <c r="Z62" s="876"/>
      <c r="AA62" s="876"/>
      <c r="AB62" s="876"/>
      <c r="AC62" s="876"/>
      <c r="AD62" s="877"/>
      <c r="AE62" s="897"/>
      <c r="AF62" s="876"/>
      <c r="AG62" s="876"/>
      <c r="AH62" s="876"/>
      <c r="AI62" s="876"/>
      <c r="AJ62" s="876"/>
      <c r="AK62" s="876"/>
      <c r="AL62" s="876"/>
      <c r="AM62" s="876"/>
      <c r="AN62" s="876"/>
      <c r="AO62" s="877"/>
      <c r="AP62" s="875"/>
      <c r="AQ62" s="876"/>
      <c r="AR62" s="876"/>
      <c r="AS62" s="876"/>
      <c r="AT62" s="876"/>
      <c r="AU62" s="876"/>
      <c r="AV62" s="876"/>
      <c r="AW62" s="876"/>
      <c r="AX62" s="876"/>
      <c r="AY62" s="876"/>
      <c r="AZ62" s="877"/>
      <c r="BA62" s="897"/>
      <c r="BB62" s="876"/>
      <c r="BC62" s="876"/>
      <c r="BD62" s="876"/>
      <c r="BE62" s="876"/>
      <c r="BF62" s="876"/>
      <c r="BG62" s="876"/>
      <c r="BH62" s="876"/>
      <c r="BI62" s="876"/>
      <c r="BJ62" s="876"/>
      <c r="BK62" s="877"/>
      <c r="BL62" s="875"/>
      <c r="BM62" s="876"/>
      <c r="BN62" s="876"/>
      <c r="BO62" s="876"/>
      <c r="BP62" s="876"/>
      <c r="BQ62" s="876"/>
      <c r="BR62" s="876"/>
      <c r="BS62" s="876"/>
      <c r="BT62" s="876"/>
      <c r="BU62" s="876"/>
      <c r="BV62" s="877"/>
      <c r="BW62" s="876"/>
      <c r="BX62" s="876"/>
      <c r="BY62" s="876"/>
      <c r="BZ62" s="876"/>
      <c r="CA62" s="876"/>
      <c r="CB62" s="876"/>
      <c r="CC62" s="876"/>
      <c r="CD62" s="876"/>
      <c r="CE62" s="876"/>
      <c r="CF62" s="876"/>
      <c r="CG62" s="876"/>
      <c r="CH62" s="876"/>
      <c r="CI62" s="876"/>
      <c r="CJ62" s="876"/>
      <c r="CK62" s="876"/>
      <c r="CL62" s="876"/>
      <c r="CM62" s="876"/>
      <c r="CN62" s="876"/>
      <c r="CO62" s="876"/>
      <c r="CP62" s="876"/>
      <c r="CQ62" s="876"/>
      <c r="CR62" s="876"/>
      <c r="CS62" s="876"/>
      <c r="CT62" s="876"/>
      <c r="CU62" s="876"/>
      <c r="CV62" s="876"/>
      <c r="CW62" s="876"/>
      <c r="CX62" s="876"/>
      <c r="CY62" s="876"/>
      <c r="CZ62" s="876"/>
      <c r="DA62" s="876"/>
      <c r="DB62" s="876"/>
      <c r="DC62" s="876"/>
      <c r="DD62" s="876"/>
      <c r="DE62" s="876"/>
      <c r="DF62" s="876"/>
      <c r="DG62" s="876"/>
      <c r="DH62" s="876"/>
      <c r="DI62" s="876"/>
      <c r="DJ62" s="876"/>
      <c r="DK62" s="876"/>
      <c r="DL62" s="876"/>
      <c r="DM62" s="876"/>
      <c r="DN62" s="876"/>
      <c r="DO62" s="876"/>
      <c r="DP62" s="876"/>
      <c r="DQ62" s="876"/>
      <c r="DR62" s="876"/>
      <c r="DS62" s="876"/>
      <c r="DT62" s="876"/>
      <c r="DU62" s="876"/>
      <c r="DV62" s="877"/>
      <c r="DW62" s="211"/>
      <c r="DY62" s="23"/>
      <c r="DZ62" s="923"/>
      <c r="EA62" s="873"/>
      <c r="EB62" s="873"/>
      <c r="EC62" s="873"/>
      <c r="ED62" s="873"/>
      <c r="EE62" s="873"/>
      <c r="EF62" s="873"/>
      <c r="EG62" s="873"/>
      <c r="EH62" s="873"/>
      <c r="EI62" s="873"/>
      <c r="EJ62" s="873"/>
      <c r="EK62" s="873"/>
      <c r="EL62" s="873"/>
      <c r="EM62" s="873"/>
      <c r="EN62" s="873"/>
      <c r="EO62" s="873"/>
      <c r="EP62" s="873"/>
      <c r="EQ62" s="873"/>
      <c r="ER62" s="873"/>
      <c r="ES62" s="873"/>
      <c r="ET62" s="873"/>
      <c r="EU62" s="873"/>
      <c r="EV62" s="873"/>
      <c r="EW62" s="873"/>
      <c r="EX62" s="873"/>
      <c r="EY62" s="874"/>
      <c r="EZ62" s="933"/>
      <c r="FA62" s="873"/>
      <c r="FB62" s="934"/>
      <c r="FC62" s="873"/>
      <c r="FD62" s="873"/>
      <c r="FE62" s="873"/>
      <c r="FF62" s="873"/>
      <c r="FG62" s="873"/>
      <c r="FH62" s="873"/>
      <c r="FI62" s="873"/>
      <c r="FJ62" s="873"/>
      <c r="FK62" s="873"/>
      <c r="FL62" s="874"/>
    </row>
    <row r="63" spans="1:168" ht="12.75" customHeight="1">
      <c r="A63" s="22"/>
      <c r="B63" s="28"/>
      <c r="C63" s="923" t="s">
        <v>422</v>
      </c>
      <c r="D63" s="873"/>
      <c r="E63" s="873"/>
      <c r="F63" s="873"/>
      <c r="G63" s="873"/>
      <c r="H63" s="873"/>
      <c r="I63" s="873"/>
      <c r="J63" s="873"/>
      <c r="K63" s="873"/>
      <c r="L63" s="873"/>
      <c r="M63" s="873"/>
      <c r="N63" s="873"/>
      <c r="O63" s="873"/>
      <c r="P63" s="873"/>
      <c r="Q63" s="873"/>
      <c r="R63" s="873"/>
      <c r="S63" s="874"/>
      <c r="T63" s="872">
        <v>36181</v>
      </c>
      <c r="U63" s="873"/>
      <c r="V63" s="873"/>
      <c r="W63" s="873"/>
      <c r="X63" s="873"/>
      <c r="Y63" s="873"/>
      <c r="Z63" s="873"/>
      <c r="AA63" s="873"/>
      <c r="AB63" s="873"/>
      <c r="AC63" s="873"/>
      <c r="AD63" s="874"/>
      <c r="AE63" s="914">
        <f>-'Unrealised loss working'!J54</f>
        <v>0</v>
      </c>
      <c r="AF63" s="873"/>
      <c r="AG63" s="873"/>
      <c r="AH63" s="873"/>
      <c r="AI63" s="873"/>
      <c r="AJ63" s="873"/>
      <c r="AK63" s="873"/>
      <c r="AL63" s="873"/>
      <c r="AM63" s="873"/>
      <c r="AN63" s="873"/>
      <c r="AO63" s="874"/>
      <c r="AP63" s="872">
        <f>+T63+AE63</f>
        <v>36181</v>
      </c>
      <c r="AQ63" s="873"/>
      <c r="AR63" s="873"/>
      <c r="AS63" s="873"/>
      <c r="AT63" s="873"/>
      <c r="AU63" s="873"/>
      <c r="AV63" s="873"/>
      <c r="AW63" s="873"/>
      <c r="AX63" s="873"/>
      <c r="AY63" s="873"/>
      <c r="AZ63" s="874"/>
      <c r="BA63" s="914">
        <f>+AE63</f>
        <v>0</v>
      </c>
      <c r="BB63" s="873"/>
      <c r="BC63" s="873"/>
      <c r="BD63" s="873"/>
      <c r="BE63" s="873"/>
      <c r="BF63" s="873"/>
      <c r="BG63" s="873"/>
      <c r="BH63" s="873"/>
      <c r="BI63" s="873"/>
      <c r="BJ63" s="873"/>
      <c r="BK63" s="874"/>
      <c r="BL63" s="872">
        <f>+T63+BA63</f>
        <v>36181</v>
      </c>
      <c r="BM63" s="873"/>
      <c r="BN63" s="873"/>
      <c r="BO63" s="873"/>
      <c r="BP63" s="873"/>
      <c r="BQ63" s="873"/>
      <c r="BR63" s="873"/>
      <c r="BS63" s="873"/>
      <c r="BT63" s="873"/>
      <c r="BU63" s="873"/>
      <c r="BV63" s="874"/>
      <c r="BW63" s="994" t="s">
        <v>455</v>
      </c>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c r="CU63" s="873"/>
      <c r="CV63" s="873"/>
      <c r="CW63" s="873"/>
      <c r="CX63" s="873"/>
      <c r="CY63" s="873"/>
      <c r="CZ63" s="873"/>
      <c r="DA63" s="873"/>
      <c r="DB63" s="873"/>
      <c r="DC63" s="873"/>
      <c r="DD63" s="873"/>
      <c r="DE63" s="873"/>
      <c r="DF63" s="873"/>
      <c r="DG63" s="873"/>
      <c r="DH63" s="873"/>
      <c r="DI63" s="873"/>
      <c r="DJ63" s="873"/>
      <c r="DK63" s="873"/>
      <c r="DL63" s="873"/>
      <c r="DM63" s="873"/>
      <c r="DN63" s="873"/>
      <c r="DO63" s="873"/>
      <c r="DP63" s="873"/>
      <c r="DQ63" s="873"/>
      <c r="DR63" s="873"/>
      <c r="DS63" s="873"/>
      <c r="DT63" s="873"/>
      <c r="DU63" s="873"/>
      <c r="DV63" s="987"/>
      <c r="DW63" s="211"/>
      <c r="DY63" s="23"/>
      <c r="DZ63" s="875"/>
      <c r="EA63" s="876"/>
      <c r="EB63" s="876"/>
      <c r="EC63" s="876"/>
      <c r="ED63" s="876"/>
      <c r="EE63" s="876"/>
      <c r="EF63" s="876"/>
      <c r="EG63" s="876"/>
      <c r="EH63" s="876"/>
      <c r="EI63" s="876"/>
      <c r="EJ63" s="876"/>
      <c r="EK63" s="876"/>
      <c r="EL63" s="876"/>
      <c r="EM63" s="876"/>
      <c r="EN63" s="876"/>
      <c r="EO63" s="876"/>
      <c r="EP63" s="876"/>
      <c r="EQ63" s="876"/>
      <c r="ER63" s="876"/>
      <c r="ES63" s="876"/>
      <c r="ET63" s="876"/>
      <c r="EU63" s="876"/>
      <c r="EV63" s="876"/>
      <c r="EW63" s="876"/>
      <c r="EX63" s="876"/>
      <c r="EY63" s="877"/>
      <c r="EZ63" s="875"/>
      <c r="FA63" s="876"/>
      <c r="FB63" s="876"/>
      <c r="FC63" s="876"/>
      <c r="FD63" s="876"/>
      <c r="FE63" s="876"/>
      <c r="FF63" s="876"/>
      <c r="FG63" s="876"/>
      <c r="FH63" s="876"/>
      <c r="FI63" s="876"/>
      <c r="FJ63" s="876"/>
      <c r="FK63" s="876"/>
      <c r="FL63" s="877"/>
    </row>
    <row r="64" spans="1:168" ht="12.75" customHeight="1">
      <c r="A64" s="22"/>
      <c r="B64" s="28"/>
      <c r="C64" s="875"/>
      <c r="D64" s="876"/>
      <c r="E64" s="876"/>
      <c r="F64" s="876"/>
      <c r="G64" s="876"/>
      <c r="H64" s="876"/>
      <c r="I64" s="876"/>
      <c r="J64" s="876"/>
      <c r="K64" s="876"/>
      <c r="L64" s="876"/>
      <c r="M64" s="876"/>
      <c r="N64" s="876"/>
      <c r="O64" s="876"/>
      <c r="P64" s="876"/>
      <c r="Q64" s="876"/>
      <c r="R64" s="876"/>
      <c r="S64" s="877"/>
      <c r="T64" s="875"/>
      <c r="U64" s="876"/>
      <c r="V64" s="876"/>
      <c r="W64" s="876"/>
      <c r="X64" s="876"/>
      <c r="Y64" s="876"/>
      <c r="Z64" s="876"/>
      <c r="AA64" s="876"/>
      <c r="AB64" s="876"/>
      <c r="AC64" s="876"/>
      <c r="AD64" s="877"/>
      <c r="AE64" s="897"/>
      <c r="AF64" s="876"/>
      <c r="AG64" s="876"/>
      <c r="AH64" s="876"/>
      <c r="AI64" s="876"/>
      <c r="AJ64" s="876"/>
      <c r="AK64" s="876"/>
      <c r="AL64" s="876"/>
      <c r="AM64" s="876"/>
      <c r="AN64" s="876"/>
      <c r="AO64" s="877"/>
      <c r="AP64" s="875"/>
      <c r="AQ64" s="876"/>
      <c r="AR64" s="876"/>
      <c r="AS64" s="876"/>
      <c r="AT64" s="876"/>
      <c r="AU64" s="876"/>
      <c r="AV64" s="876"/>
      <c r="AW64" s="876"/>
      <c r="AX64" s="876"/>
      <c r="AY64" s="876"/>
      <c r="AZ64" s="877"/>
      <c r="BA64" s="897"/>
      <c r="BB64" s="876"/>
      <c r="BC64" s="876"/>
      <c r="BD64" s="876"/>
      <c r="BE64" s="876"/>
      <c r="BF64" s="876"/>
      <c r="BG64" s="876"/>
      <c r="BH64" s="876"/>
      <c r="BI64" s="876"/>
      <c r="BJ64" s="876"/>
      <c r="BK64" s="877"/>
      <c r="BL64" s="875"/>
      <c r="BM64" s="876"/>
      <c r="BN64" s="876"/>
      <c r="BO64" s="876"/>
      <c r="BP64" s="876"/>
      <c r="BQ64" s="876"/>
      <c r="BR64" s="876"/>
      <c r="BS64" s="876"/>
      <c r="BT64" s="876"/>
      <c r="BU64" s="876"/>
      <c r="BV64" s="877"/>
      <c r="BW64" s="897"/>
      <c r="BX64" s="876"/>
      <c r="BY64" s="876"/>
      <c r="BZ64" s="876"/>
      <c r="CA64" s="876"/>
      <c r="CB64" s="876"/>
      <c r="CC64" s="876"/>
      <c r="CD64" s="876"/>
      <c r="CE64" s="876"/>
      <c r="CF64" s="876"/>
      <c r="CG64" s="876"/>
      <c r="CH64" s="876"/>
      <c r="CI64" s="876"/>
      <c r="CJ64" s="876"/>
      <c r="CK64" s="876"/>
      <c r="CL64" s="876"/>
      <c r="CM64" s="876"/>
      <c r="CN64" s="876"/>
      <c r="CO64" s="876"/>
      <c r="CP64" s="876"/>
      <c r="CQ64" s="876"/>
      <c r="CR64" s="876"/>
      <c r="CS64" s="876"/>
      <c r="CT64" s="876"/>
      <c r="CU64" s="876"/>
      <c r="CV64" s="876"/>
      <c r="CW64" s="876"/>
      <c r="CX64" s="876"/>
      <c r="CY64" s="876"/>
      <c r="CZ64" s="876"/>
      <c r="DA64" s="876"/>
      <c r="DB64" s="876"/>
      <c r="DC64" s="876"/>
      <c r="DD64" s="876"/>
      <c r="DE64" s="876"/>
      <c r="DF64" s="876"/>
      <c r="DG64" s="876"/>
      <c r="DH64" s="876"/>
      <c r="DI64" s="876"/>
      <c r="DJ64" s="876"/>
      <c r="DK64" s="876"/>
      <c r="DL64" s="876"/>
      <c r="DM64" s="876"/>
      <c r="DN64" s="876"/>
      <c r="DO64" s="876"/>
      <c r="DP64" s="876"/>
      <c r="DQ64" s="876"/>
      <c r="DR64" s="876"/>
      <c r="DS64" s="876"/>
      <c r="DT64" s="876"/>
      <c r="DU64" s="876"/>
      <c r="DV64" s="988"/>
      <c r="DW64" s="211"/>
      <c r="DY64" s="23"/>
      <c r="DZ64" s="923"/>
      <c r="EA64" s="873"/>
      <c r="EB64" s="873"/>
      <c r="EC64" s="873"/>
      <c r="ED64" s="873"/>
      <c r="EE64" s="873"/>
      <c r="EF64" s="873"/>
      <c r="EG64" s="873"/>
      <c r="EH64" s="873"/>
      <c r="EI64" s="873"/>
      <c r="EJ64" s="873"/>
      <c r="EK64" s="873"/>
      <c r="EL64" s="873"/>
      <c r="EM64" s="873"/>
      <c r="EN64" s="873"/>
      <c r="EO64" s="873"/>
      <c r="EP64" s="873"/>
      <c r="EQ64" s="873"/>
      <c r="ER64" s="873"/>
      <c r="ES64" s="873"/>
      <c r="ET64" s="873"/>
      <c r="EU64" s="873"/>
      <c r="EV64" s="873"/>
      <c r="EW64" s="873"/>
      <c r="EX64" s="873"/>
      <c r="EY64" s="874"/>
      <c r="EZ64" s="933"/>
      <c r="FA64" s="873"/>
      <c r="FB64" s="934"/>
      <c r="FC64" s="873"/>
      <c r="FD64" s="873"/>
      <c r="FE64" s="873"/>
      <c r="FF64" s="873"/>
      <c r="FG64" s="873"/>
      <c r="FH64" s="873"/>
      <c r="FI64" s="873"/>
      <c r="FJ64" s="873"/>
      <c r="FK64" s="873"/>
      <c r="FL64" s="874"/>
    </row>
    <row r="65" spans="1:208" ht="6" customHeight="1">
      <c r="A65" s="22"/>
      <c r="B65" s="28"/>
      <c r="C65" s="923" t="s">
        <v>423</v>
      </c>
      <c r="D65" s="873"/>
      <c r="E65" s="873"/>
      <c r="F65" s="873"/>
      <c r="G65" s="873"/>
      <c r="H65" s="873"/>
      <c r="I65" s="873"/>
      <c r="J65" s="873"/>
      <c r="K65" s="873"/>
      <c r="L65" s="873"/>
      <c r="M65" s="873"/>
      <c r="N65" s="873"/>
      <c r="O65" s="873"/>
      <c r="P65" s="873"/>
      <c r="Q65" s="873"/>
      <c r="R65" s="873"/>
      <c r="S65" s="874"/>
      <c r="T65" s="872"/>
      <c r="U65" s="873"/>
      <c r="V65" s="873"/>
      <c r="W65" s="873"/>
      <c r="X65" s="873"/>
      <c r="Y65" s="873"/>
      <c r="Z65" s="873"/>
      <c r="AA65" s="873"/>
      <c r="AB65" s="873"/>
      <c r="AC65" s="873"/>
      <c r="AD65" s="874"/>
      <c r="AE65" s="914"/>
      <c r="AF65" s="873"/>
      <c r="AG65" s="873"/>
      <c r="AH65" s="873"/>
      <c r="AI65" s="873"/>
      <c r="AJ65" s="873"/>
      <c r="AK65" s="873"/>
      <c r="AL65" s="873"/>
      <c r="AM65" s="873"/>
      <c r="AN65" s="873"/>
      <c r="AO65" s="874"/>
      <c r="AP65" s="872">
        <f>+T65+AE65</f>
        <v>0</v>
      </c>
      <c r="AQ65" s="873"/>
      <c r="AR65" s="873"/>
      <c r="AS65" s="873"/>
      <c r="AT65" s="873"/>
      <c r="AU65" s="873"/>
      <c r="AV65" s="873"/>
      <c r="AW65" s="873"/>
      <c r="AX65" s="873"/>
      <c r="AY65" s="873"/>
      <c r="AZ65" s="874"/>
      <c r="BA65" s="914"/>
      <c r="BB65" s="873"/>
      <c r="BC65" s="873"/>
      <c r="BD65" s="873"/>
      <c r="BE65" s="873"/>
      <c r="BF65" s="873"/>
      <c r="BG65" s="873"/>
      <c r="BH65" s="873"/>
      <c r="BI65" s="873"/>
      <c r="BJ65" s="873"/>
      <c r="BK65" s="874"/>
      <c r="BL65" s="872">
        <f>+T65+BA65</f>
        <v>0</v>
      </c>
      <c r="BM65" s="873"/>
      <c r="BN65" s="873"/>
      <c r="BO65" s="873"/>
      <c r="BP65" s="873"/>
      <c r="BQ65" s="873"/>
      <c r="BR65" s="873"/>
      <c r="BS65" s="873"/>
      <c r="BT65" s="873"/>
      <c r="BU65" s="873"/>
      <c r="BV65" s="874"/>
      <c r="BW65" s="996"/>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c r="CU65" s="873"/>
      <c r="CV65" s="873"/>
      <c r="CW65" s="873"/>
      <c r="CX65" s="873"/>
      <c r="CY65" s="873"/>
      <c r="CZ65" s="873"/>
      <c r="DA65" s="873"/>
      <c r="DB65" s="873"/>
      <c r="DC65" s="873"/>
      <c r="DD65" s="873"/>
      <c r="DE65" s="873"/>
      <c r="DF65" s="873"/>
      <c r="DG65" s="873"/>
      <c r="DH65" s="873"/>
      <c r="DI65" s="873"/>
      <c r="DJ65" s="873"/>
      <c r="DK65" s="873"/>
      <c r="DL65" s="873"/>
      <c r="DM65" s="873"/>
      <c r="DN65" s="873"/>
      <c r="DO65" s="873"/>
      <c r="DP65" s="873"/>
      <c r="DQ65" s="873"/>
      <c r="DR65" s="873"/>
      <c r="DS65" s="873"/>
      <c r="DT65" s="873"/>
      <c r="DU65" s="873"/>
      <c r="DV65" s="874"/>
      <c r="DW65" s="211"/>
      <c r="DY65" s="23"/>
      <c r="DZ65" s="875"/>
      <c r="EA65" s="876"/>
      <c r="EB65" s="876"/>
      <c r="EC65" s="876"/>
      <c r="ED65" s="876"/>
      <c r="EE65" s="876"/>
      <c r="EF65" s="876"/>
      <c r="EG65" s="876"/>
      <c r="EH65" s="876"/>
      <c r="EI65" s="876"/>
      <c r="EJ65" s="876"/>
      <c r="EK65" s="876"/>
      <c r="EL65" s="876"/>
      <c r="EM65" s="876"/>
      <c r="EN65" s="876"/>
      <c r="EO65" s="876"/>
      <c r="EP65" s="876"/>
      <c r="EQ65" s="876"/>
      <c r="ER65" s="876"/>
      <c r="ES65" s="876"/>
      <c r="ET65" s="876"/>
      <c r="EU65" s="876"/>
      <c r="EV65" s="876"/>
      <c r="EW65" s="876"/>
      <c r="EX65" s="876"/>
      <c r="EY65" s="877"/>
      <c r="EZ65" s="875"/>
      <c r="FA65" s="876"/>
      <c r="FB65" s="876"/>
      <c r="FC65" s="876"/>
      <c r="FD65" s="876"/>
      <c r="FE65" s="876"/>
      <c r="FF65" s="876"/>
      <c r="FG65" s="876"/>
      <c r="FH65" s="876"/>
      <c r="FI65" s="876"/>
      <c r="FJ65" s="876"/>
      <c r="FK65" s="876"/>
      <c r="FL65" s="877"/>
    </row>
    <row r="66" spans="1:208" ht="6" customHeight="1">
      <c r="A66" s="22"/>
      <c r="B66" s="28"/>
      <c r="C66" s="875"/>
      <c r="D66" s="876"/>
      <c r="E66" s="876"/>
      <c r="F66" s="876"/>
      <c r="G66" s="876"/>
      <c r="H66" s="876"/>
      <c r="I66" s="876"/>
      <c r="J66" s="876"/>
      <c r="K66" s="876"/>
      <c r="L66" s="876"/>
      <c r="M66" s="876"/>
      <c r="N66" s="876"/>
      <c r="O66" s="876"/>
      <c r="P66" s="876"/>
      <c r="Q66" s="876"/>
      <c r="R66" s="876"/>
      <c r="S66" s="877"/>
      <c r="T66" s="875"/>
      <c r="U66" s="876"/>
      <c r="V66" s="876"/>
      <c r="W66" s="876"/>
      <c r="X66" s="876"/>
      <c r="Y66" s="876"/>
      <c r="Z66" s="876"/>
      <c r="AA66" s="876"/>
      <c r="AB66" s="876"/>
      <c r="AC66" s="876"/>
      <c r="AD66" s="877"/>
      <c r="AE66" s="897"/>
      <c r="AF66" s="876"/>
      <c r="AG66" s="876"/>
      <c r="AH66" s="876"/>
      <c r="AI66" s="876"/>
      <c r="AJ66" s="876"/>
      <c r="AK66" s="876"/>
      <c r="AL66" s="876"/>
      <c r="AM66" s="876"/>
      <c r="AN66" s="876"/>
      <c r="AO66" s="877"/>
      <c r="AP66" s="875"/>
      <c r="AQ66" s="876"/>
      <c r="AR66" s="876"/>
      <c r="AS66" s="876"/>
      <c r="AT66" s="876"/>
      <c r="AU66" s="876"/>
      <c r="AV66" s="876"/>
      <c r="AW66" s="876"/>
      <c r="AX66" s="876"/>
      <c r="AY66" s="876"/>
      <c r="AZ66" s="877"/>
      <c r="BA66" s="897"/>
      <c r="BB66" s="876"/>
      <c r="BC66" s="876"/>
      <c r="BD66" s="876"/>
      <c r="BE66" s="876"/>
      <c r="BF66" s="876"/>
      <c r="BG66" s="876"/>
      <c r="BH66" s="876"/>
      <c r="BI66" s="876"/>
      <c r="BJ66" s="876"/>
      <c r="BK66" s="877"/>
      <c r="BL66" s="875"/>
      <c r="BM66" s="876"/>
      <c r="BN66" s="876"/>
      <c r="BO66" s="876"/>
      <c r="BP66" s="876"/>
      <c r="BQ66" s="876"/>
      <c r="BR66" s="876"/>
      <c r="BS66" s="876"/>
      <c r="BT66" s="876"/>
      <c r="BU66" s="876"/>
      <c r="BV66" s="877"/>
      <c r="BW66" s="876"/>
      <c r="BX66" s="876"/>
      <c r="BY66" s="876"/>
      <c r="BZ66" s="876"/>
      <c r="CA66" s="876"/>
      <c r="CB66" s="876"/>
      <c r="CC66" s="876"/>
      <c r="CD66" s="876"/>
      <c r="CE66" s="876"/>
      <c r="CF66" s="876"/>
      <c r="CG66" s="876"/>
      <c r="CH66" s="876"/>
      <c r="CI66" s="876"/>
      <c r="CJ66" s="876"/>
      <c r="CK66" s="876"/>
      <c r="CL66" s="876"/>
      <c r="CM66" s="876"/>
      <c r="CN66" s="876"/>
      <c r="CO66" s="876"/>
      <c r="CP66" s="876"/>
      <c r="CQ66" s="876"/>
      <c r="CR66" s="876"/>
      <c r="CS66" s="876"/>
      <c r="CT66" s="876"/>
      <c r="CU66" s="876"/>
      <c r="CV66" s="876"/>
      <c r="CW66" s="876"/>
      <c r="CX66" s="876"/>
      <c r="CY66" s="876"/>
      <c r="CZ66" s="876"/>
      <c r="DA66" s="876"/>
      <c r="DB66" s="876"/>
      <c r="DC66" s="876"/>
      <c r="DD66" s="876"/>
      <c r="DE66" s="876"/>
      <c r="DF66" s="876"/>
      <c r="DG66" s="876"/>
      <c r="DH66" s="876"/>
      <c r="DI66" s="876"/>
      <c r="DJ66" s="876"/>
      <c r="DK66" s="876"/>
      <c r="DL66" s="876"/>
      <c r="DM66" s="876"/>
      <c r="DN66" s="876"/>
      <c r="DO66" s="876"/>
      <c r="DP66" s="876"/>
      <c r="DQ66" s="876"/>
      <c r="DR66" s="876"/>
      <c r="DS66" s="876"/>
      <c r="DT66" s="876"/>
      <c r="DU66" s="876"/>
      <c r="DV66" s="877"/>
      <c r="DW66" s="211"/>
      <c r="DY66" s="923" t="s">
        <v>424</v>
      </c>
      <c r="DZ66" s="873"/>
      <c r="EA66" s="873"/>
      <c r="EB66" s="873"/>
      <c r="EC66" s="873"/>
      <c r="ED66" s="873"/>
      <c r="EE66" s="873"/>
      <c r="EF66" s="873"/>
      <c r="EG66" s="873"/>
      <c r="EH66" s="873"/>
      <c r="EI66" s="873"/>
      <c r="EJ66" s="873"/>
      <c r="EK66" s="873"/>
      <c r="EL66" s="873"/>
      <c r="EM66" s="873"/>
      <c r="EN66" s="873"/>
      <c r="EO66" s="873"/>
      <c r="EP66" s="873"/>
      <c r="EQ66" s="873"/>
      <c r="ER66" s="873"/>
      <c r="ES66" s="873"/>
      <c r="ET66" s="873"/>
      <c r="EU66" s="873"/>
      <c r="EV66" s="873"/>
      <c r="EW66" s="873"/>
      <c r="EX66" s="873"/>
      <c r="EY66" s="874"/>
      <c r="EZ66" s="935" t="s">
        <v>425</v>
      </c>
      <c r="FA66" s="874"/>
      <c r="FB66" s="934">
        <f>FB52+FB54+FB56+FB58+FB60</f>
        <v>77455</v>
      </c>
      <c r="FC66" s="873"/>
      <c r="FD66" s="873"/>
      <c r="FE66" s="873"/>
      <c r="FF66" s="873"/>
      <c r="FG66" s="873"/>
      <c r="FH66" s="873"/>
      <c r="FI66" s="873"/>
      <c r="FJ66" s="873"/>
      <c r="FK66" s="873"/>
      <c r="FL66" s="874"/>
    </row>
    <row r="67" spans="1:208" ht="15.75" customHeight="1">
      <c r="A67" s="22"/>
      <c r="B67" s="28"/>
      <c r="C67" s="923" t="s">
        <v>456</v>
      </c>
      <c r="D67" s="873"/>
      <c r="E67" s="873"/>
      <c r="F67" s="873"/>
      <c r="G67" s="873"/>
      <c r="H67" s="873"/>
      <c r="I67" s="873"/>
      <c r="J67" s="873"/>
      <c r="K67" s="873"/>
      <c r="L67" s="873"/>
      <c r="M67" s="873"/>
      <c r="N67" s="873"/>
      <c r="O67" s="873"/>
      <c r="P67" s="873"/>
      <c r="Q67" s="873"/>
      <c r="R67" s="873"/>
      <c r="S67" s="874"/>
      <c r="T67" s="872">
        <f>86063-T63-T59-T57+60</f>
        <v>16324.400000000001</v>
      </c>
      <c r="U67" s="873"/>
      <c r="V67" s="873"/>
      <c r="W67" s="873"/>
      <c r="X67" s="873"/>
      <c r="Y67" s="873"/>
      <c r="Z67" s="873"/>
      <c r="AA67" s="873"/>
      <c r="AB67" s="873"/>
      <c r="AC67" s="873"/>
      <c r="AD67" s="874"/>
      <c r="AE67" s="914"/>
      <c r="AF67" s="873"/>
      <c r="AG67" s="873"/>
      <c r="AH67" s="873"/>
      <c r="AI67" s="873"/>
      <c r="AJ67" s="873"/>
      <c r="AK67" s="873"/>
      <c r="AL67" s="873"/>
      <c r="AM67" s="873"/>
      <c r="AN67" s="873"/>
      <c r="AO67" s="874"/>
      <c r="AP67" s="872">
        <f>+T67+AE67</f>
        <v>16324.400000000001</v>
      </c>
      <c r="AQ67" s="873"/>
      <c r="AR67" s="873"/>
      <c r="AS67" s="873"/>
      <c r="AT67" s="873"/>
      <c r="AU67" s="873"/>
      <c r="AV67" s="873"/>
      <c r="AW67" s="873"/>
      <c r="AX67" s="873"/>
      <c r="AY67" s="873"/>
      <c r="AZ67" s="874"/>
      <c r="BA67" s="914"/>
      <c r="BB67" s="873"/>
      <c r="BC67" s="873"/>
      <c r="BD67" s="873"/>
      <c r="BE67" s="873"/>
      <c r="BF67" s="873"/>
      <c r="BG67" s="873"/>
      <c r="BH67" s="873"/>
      <c r="BI67" s="873"/>
      <c r="BJ67" s="873"/>
      <c r="BK67" s="874"/>
      <c r="BL67" s="872">
        <f>+T67+BA67</f>
        <v>16324.400000000001</v>
      </c>
      <c r="BM67" s="873"/>
      <c r="BN67" s="873"/>
      <c r="BO67" s="873"/>
      <c r="BP67" s="873"/>
      <c r="BQ67" s="873"/>
      <c r="BR67" s="873"/>
      <c r="BS67" s="873"/>
      <c r="BT67" s="873"/>
      <c r="BU67" s="873"/>
      <c r="BV67" s="874"/>
      <c r="BW67" s="994" t="s">
        <v>457</v>
      </c>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c r="CU67" s="873"/>
      <c r="CV67" s="873"/>
      <c r="CW67" s="873"/>
      <c r="CX67" s="873"/>
      <c r="CY67" s="873"/>
      <c r="CZ67" s="873"/>
      <c r="DA67" s="873"/>
      <c r="DB67" s="873"/>
      <c r="DC67" s="873"/>
      <c r="DD67" s="873"/>
      <c r="DE67" s="873"/>
      <c r="DF67" s="873"/>
      <c r="DG67" s="873"/>
      <c r="DH67" s="873"/>
      <c r="DI67" s="873"/>
      <c r="DJ67" s="873"/>
      <c r="DK67" s="873"/>
      <c r="DL67" s="873"/>
      <c r="DM67" s="873"/>
      <c r="DN67" s="873"/>
      <c r="DO67" s="873"/>
      <c r="DP67" s="873"/>
      <c r="DQ67" s="873"/>
      <c r="DR67" s="873"/>
      <c r="DS67" s="873"/>
      <c r="DT67" s="873"/>
      <c r="DU67" s="873"/>
      <c r="DV67" s="987"/>
      <c r="DW67" s="211"/>
      <c r="DY67" s="875"/>
      <c r="DZ67" s="876"/>
      <c r="EA67" s="876"/>
      <c r="EB67" s="876"/>
      <c r="EC67" s="876"/>
      <c r="ED67" s="876"/>
      <c r="EE67" s="876"/>
      <c r="EF67" s="876"/>
      <c r="EG67" s="876"/>
      <c r="EH67" s="876"/>
      <c r="EI67" s="876"/>
      <c r="EJ67" s="876"/>
      <c r="EK67" s="876"/>
      <c r="EL67" s="876"/>
      <c r="EM67" s="876"/>
      <c r="EN67" s="876"/>
      <c r="EO67" s="876"/>
      <c r="EP67" s="876"/>
      <c r="EQ67" s="876"/>
      <c r="ER67" s="876"/>
      <c r="ES67" s="876"/>
      <c r="ET67" s="876"/>
      <c r="EU67" s="876"/>
      <c r="EV67" s="876"/>
      <c r="EW67" s="876"/>
      <c r="EX67" s="876"/>
      <c r="EY67" s="877"/>
      <c r="EZ67" s="875"/>
      <c r="FA67" s="877"/>
      <c r="FB67" s="876"/>
      <c r="FC67" s="876"/>
      <c r="FD67" s="876"/>
      <c r="FE67" s="876"/>
      <c r="FF67" s="876"/>
      <c r="FG67" s="876"/>
      <c r="FH67" s="876"/>
      <c r="FI67" s="876"/>
      <c r="FJ67" s="876"/>
      <c r="FK67" s="876"/>
      <c r="FL67" s="877"/>
    </row>
    <row r="68" spans="1:208" ht="15.75" customHeight="1">
      <c r="A68" s="22"/>
      <c r="B68" s="28"/>
      <c r="C68" s="875"/>
      <c r="D68" s="876"/>
      <c r="E68" s="876"/>
      <c r="F68" s="876"/>
      <c r="G68" s="876"/>
      <c r="H68" s="876"/>
      <c r="I68" s="876"/>
      <c r="J68" s="876"/>
      <c r="K68" s="876"/>
      <c r="L68" s="876"/>
      <c r="M68" s="876"/>
      <c r="N68" s="876"/>
      <c r="O68" s="876"/>
      <c r="P68" s="876"/>
      <c r="Q68" s="876"/>
      <c r="R68" s="876"/>
      <c r="S68" s="877"/>
      <c r="T68" s="875"/>
      <c r="U68" s="876"/>
      <c r="V68" s="876"/>
      <c r="W68" s="876"/>
      <c r="X68" s="876"/>
      <c r="Y68" s="876"/>
      <c r="Z68" s="876"/>
      <c r="AA68" s="876"/>
      <c r="AB68" s="876"/>
      <c r="AC68" s="876"/>
      <c r="AD68" s="877"/>
      <c r="AE68" s="897"/>
      <c r="AF68" s="876"/>
      <c r="AG68" s="876"/>
      <c r="AH68" s="876"/>
      <c r="AI68" s="876"/>
      <c r="AJ68" s="876"/>
      <c r="AK68" s="876"/>
      <c r="AL68" s="876"/>
      <c r="AM68" s="876"/>
      <c r="AN68" s="876"/>
      <c r="AO68" s="877"/>
      <c r="AP68" s="875"/>
      <c r="AQ68" s="876"/>
      <c r="AR68" s="876"/>
      <c r="AS68" s="876"/>
      <c r="AT68" s="876"/>
      <c r="AU68" s="876"/>
      <c r="AV68" s="876"/>
      <c r="AW68" s="876"/>
      <c r="AX68" s="876"/>
      <c r="AY68" s="876"/>
      <c r="AZ68" s="877"/>
      <c r="BA68" s="897"/>
      <c r="BB68" s="876"/>
      <c r="BC68" s="876"/>
      <c r="BD68" s="876"/>
      <c r="BE68" s="876"/>
      <c r="BF68" s="876"/>
      <c r="BG68" s="876"/>
      <c r="BH68" s="876"/>
      <c r="BI68" s="876"/>
      <c r="BJ68" s="876"/>
      <c r="BK68" s="877"/>
      <c r="BL68" s="875"/>
      <c r="BM68" s="876"/>
      <c r="BN68" s="876"/>
      <c r="BO68" s="876"/>
      <c r="BP68" s="876"/>
      <c r="BQ68" s="876"/>
      <c r="BR68" s="876"/>
      <c r="BS68" s="876"/>
      <c r="BT68" s="876"/>
      <c r="BU68" s="876"/>
      <c r="BV68" s="877"/>
      <c r="BW68" s="897"/>
      <c r="BX68" s="876"/>
      <c r="BY68" s="876"/>
      <c r="BZ68" s="876"/>
      <c r="CA68" s="876"/>
      <c r="CB68" s="876"/>
      <c r="CC68" s="876"/>
      <c r="CD68" s="876"/>
      <c r="CE68" s="876"/>
      <c r="CF68" s="876"/>
      <c r="CG68" s="876"/>
      <c r="CH68" s="876"/>
      <c r="CI68" s="876"/>
      <c r="CJ68" s="876"/>
      <c r="CK68" s="876"/>
      <c r="CL68" s="876"/>
      <c r="CM68" s="876"/>
      <c r="CN68" s="876"/>
      <c r="CO68" s="876"/>
      <c r="CP68" s="876"/>
      <c r="CQ68" s="876"/>
      <c r="CR68" s="876"/>
      <c r="CS68" s="876"/>
      <c r="CT68" s="876"/>
      <c r="CU68" s="876"/>
      <c r="CV68" s="876"/>
      <c r="CW68" s="876"/>
      <c r="CX68" s="876"/>
      <c r="CY68" s="876"/>
      <c r="CZ68" s="876"/>
      <c r="DA68" s="876"/>
      <c r="DB68" s="876"/>
      <c r="DC68" s="876"/>
      <c r="DD68" s="876"/>
      <c r="DE68" s="876"/>
      <c r="DF68" s="876"/>
      <c r="DG68" s="876"/>
      <c r="DH68" s="876"/>
      <c r="DI68" s="876"/>
      <c r="DJ68" s="876"/>
      <c r="DK68" s="876"/>
      <c r="DL68" s="876"/>
      <c r="DM68" s="876"/>
      <c r="DN68" s="876"/>
      <c r="DO68" s="876"/>
      <c r="DP68" s="876"/>
      <c r="DQ68" s="876"/>
      <c r="DR68" s="876"/>
      <c r="DS68" s="876"/>
      <c r="DT68" s="876"/>
      <c r="DU68" s="876"/>
      <c r="DV68" s="988"/>
      <c r="DW68" s="211"/>
      <c r="DY68" s="995" t="s">
        <v>426</v>
      </c>
      <c r="DZ68" s="873"/>
      <c r="EA68" s="873"/>
      <c r="EB68" s="873"/>
      <c r="EC68" s="873"/>
      <c r="ED68" s="873"/>
      <c r="EE68" s="873"/>
      <c r="EF68" s="873"/>
      <c r="EG68" s="873"/>
      <c r="EH68" s="873"/>
      <c r="EI68" s="873"/>
      <c r="EJ68" s="873"/>
      <c r="EK68" s="873"/>
      <c r="EL68" s="873"/>
      <c r="EM68" s="873"/>
      <c r="EN68" s="873"/>
      <c r="EO68" s="873"/>
      <c r="EP68" s="873"/>
      <c r="EQ68" s="873"/>
      <c r="ER68" s="873"/>
      <c r="ES68" s="873"/>
      <c r="ET68" s="873"/>
      <c r="EU68" s="873"/>
      <c r="EV68" s="873"/>
      <c r="EW68" s="873"/>
      <c r="EX68" s="873"/>
      <c r="EY68" s="873"/>
      <c r="EZ68" s="873"/>
      <c r="FA68" s="873"/>
      <c r="FB68" s="873"/>
      <c r="FC68" s="873"/>
      <c r="FD68" s="873"/>
      <c r="FE68" s="873"/>
      <c r="FF68" s="873"/>
      <c r="FG68" s="873"/>
      <c r="FH68" s="873"/>
      <c r="FI68" s="873"/>
      <c r="FJ68" s="873"/>
      <c r="FK68" s="873"/>
      <c r="FL68" s="873"/>
    </row>
    <row r="69" spans="1:208" ht="6" customHeight="1">
      <c r="A69" s="24"/>
      <c r="B69" s="28"/>
      <c r="C69" s="923"/>
      <c r="D69" s="873"/>
      <c r="E69" s="873"/>
      <c r="F69" s="873"/>
      <c r="G69" s="873"/>
      <c r="H69" s="873"/>
      <c r="I69" s="873"/>
      <c r="J69" s="873"/>
      <c r="K69" s="873"/>
      <c r="L69" s="873"/>
      <c r="M69" s="873"/>
      <c r="N69" s="873"/>
      <c r="O69" s="873"/>
      <c r="P69" s="873"/>
      <c r="Q69" s="873"/>
      <c r="R69" s="873"/>
      <c r="S69" s="874"/>
      <c r="T69" s="872"/>
      <c r="U69" s="873"/>
      <c r="V69" s="873"/>
      <c r="W69" s="873"/>
      <c r="X69" s="873"/>
      <c r="Y69" s="873"/>
      <c r="Z69" s="873"/>
      <c r="AA69" s="873"/>
      <c r="AB69" s="873"/>
      <c r="AC69" s="873"/>
      <c r="AD69" s="874"/>
      <c r="AE69" s="914"/>
      <c r="AF69" s="873"/>
      <c r="AG69" s="873"/>
      <c r="AH69" s="873"/>
      <c r="AI69" s="873"/>
      <c r="AJ69" s="873"/>
      <c r="AK69" s="873"/>
      <c r="AL69" s="873"/>
      <c r="AM69" s="873"/>
      <c r="AN69" s="873"/>
      <c r="AO69" s="874"/>
      <c r="AP69" s="872">
        <f>+T69+AE69</f>
        <v>0</v>
      </c>
      <c r="AQ69" s="873"/>
      <c r="AR69" s="873"/>
      <c r="AS69" s="873"/>
      <c r="AT69" s="873"/>
      <c r="AU69" s="873"/>
      <c r="AV69" s="873"/>
      <c r="AW69" s="873"/>
      <c r="AX69" s="873"/>
      <c r="AY69" s="873"/>
      <c r="AZ69" s="874"/>
      <c r="BA69" s="914"/>
      <c r="BB69" s="873"/>
      <c r="BC69" s="873"/>
      <c r="BD69" s="873"/>
      <c r="BE69" s="873"/>
      <c r="BF69" s="873"/>
      <c r="BG69" s="873"/>
      <c r="BH69" s="873"/>
      <c r="BI69" s="873"/>
      <c r="BJ69" s="873"/>
      <c r="BK69" s="874"/>
      <c r="BL69" s="872">
        <f>+T69+BA69</f>
        <v>0</v>
      </c>
      <c r="BM69" s="873"/>
      <c r="BN69" s="873"/>
      <c r="BO69" s="873"/>
      <c r="BP69" s="873"/>
      <c r="BQ69" s="873"/>
      <c r="BR69" s="873"/>
      <c r="BS69" s="873"/>
      <c r="BT69" s="873"/>
      <c r="BU69" s="873"/>
      <c r="BV69" s="874"/>
      <c r="BW69" s="915"/>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c r="CU69" s="873"/>
      <c r="CV69" s="873"/>
      <c r="CW69" s="873"/>
      <c r="CX69" s="873"/>
      <c r="CY69" s="873"/>
      <c r="CZ69" s="873"/>
      <c r="DA69" s="873"/>
      <c r="DB69" s="873"/>
      <c r="DC69" s="873"/>
      <c r="DD69" s="873"/>
      <c r="DE69" s="873"/>
      <c r="DF69" s="873"/>
      <c r="DG69" s="873"/>
      <c r="DH69" s="873"/>
      <c r="DI69" s="873"/>
      <c r="DJ69" s="873"/>
      <c r="DK69" s="873"/>
      <c r="DL69" s="873"/>
      <c r="DM69" s="873"/>
      <c r="DN69" s="873"/>
      <c r="DO69" s="873"/>
      <c r="DP69" s="873"/>
      <c r="DQ69" s="873"/>
      <c r="DR69" s="873"/>
      <c r="DS69" s="873"/>
      <c r="DT69" s="873"/>
      <c r="DU69" s="873"/>
      <c r="DV69" s="874"/>
      <c r="DW69" s="211"/>
      <c r="DY69" s="895"/>
      <c r="DZ69" s="895"/>
      <c r="EA69" s="895"/>
      <c r="EB69" s="895"/>
      <c r="EC69" s="895"/>
      <c r="ED69" s="895"/>
      <c r="EE69" s="895"/>
      <c r="EF69" s="895"/>
      <c r="EG69" s="895"/>
      <c r="EH69" s="895"/>
      <c r="EI69" s="895"/>
      <c r="EJ69" s="895"/>
      <c r="EK69" s="895"/>
      <c r="EL69" s="895"/>
      <c r="EM69" s="895"/>
      <c r="EN69" s="895"/>
      <c r="EO69" s="895"/>
      <c r="EP69" s="895"/>
      <c r="EQ69" s="895"/>
      <c r="ER69" s="895"/>
      <c r="ES69" s="895"/>
      <c r="ET69" s="895"/>
      <c r="EU69" s="895"/>
      <c r="EV69" s="895"/>
      <c r="EW69" s="895"/>
      <c r="EX69" s="895"/>
      <c r="EY69" s="895"/>
      <c r="EZ69" s="895"/>
      <c r="FA69" s="895"/>
      <c r="FB69" s="895"/>
      <c r="FC69" s="895"/>
      <c r="FD69" s="895"/>
      <c r="FE69" s="895"/>
      <c r="FF69" s="895"/>
      <c r="FG69" s="895"/>
      <c r="FH69" s="895"/>
      <c r="FI69" s="895"/>
      <c r="FJ69" s="895"/>
      <c r="FK69" s="895"/>
      <c r="FL69" s="895"/>
    </row>
    <row r="70" spans="1:208" ht="6" customHeight="1">
      <c r="A70" s="24"/>
      <c r="B70" s="28"/>
      <c r="C70" s="875"/>
      <c r="D70" s="876"/>
      <c r="E70" s="876"/>
      <c r="F70" s="876"/>
      <c r="G70" s="876"/>
      <c r="H70" s="876"/>
      <c r="I70" s="876"/>
      <c r="J70" s="876"/>
      <c r="K70" s="876"/>
      <c r="L70" s="876"/>
      <c r="M70" s="876"/>
      <c r="N70" s="876"/>
      <c r="O70" s="876"/>
      <c r="P70" s="876"/>
      <c r="Q70" s="876"/>
      <c r="R70" s="876"/>
      <c r="S70" s="877"/>
      <c r="T70" s="875"/>
      <c r="U70" s="876"/>
      <c r="V70" s="876"/>
      <c r="W70" s="876"/>
      <c r="X70" s="876"/>
      <c r="Y70" s="876"/>
      <c r="Z70" s="876"/>
      <c r="AA70" s="876"/>
      <c r="AB70" s="876"/>
      <c r="AC70" s="876"/>
      <c r="AD70" s="877"/>
      <c r="AE70" s="897"/>
      <c r="AF70" s="876"/>
      <c r="AG70" s="876"/>
      <c r="AH70" s="876"/>
      <c r="AI70" s="876"/>
      <c r="AJ70" s="876"/>
      <c r="AK70" s="876"/>
      <c r="AL70" s="876"/>
      <c r="AM70" s="876"/>
      <c r="AN70" s="876"/>
      <c r="AO70" s="877"/>
      <c r="AP70" s="875"/>
      <c r="AQ70" s="876"/>
      <c r="AR70" s="876"/>
      <c r="AS70" s="876"/>
      <c r="AT70" s="876"/>
      <c r="AU70" s="876"/>
      <c r="AV70" s="876"/>
      <c r="AW70" s="876"/>
      <c r="AX70" s="876"/>
      <c r="AY70" s="876"/>
      <c r="AZ70" s="877"/>
      <c r="BA70" s="897"/>
      <c r="BB70" s="876"/>
      <c r="BC70" s="876"/>
      <c r="BD70" s="876"/>
      <c r="BE70" s="876"/>
      <c r="BF70" s="876"/>
      <c r="BG70" s="876"/>
      <c r="BH70" s="876"/>
      <c r="BI70" s="876"/>
      <c r="BJ70" s="876"/>
      <c r="BK70" s="877"/>
      <c r="BL70" s="875"/>
      <c r="BM70" s="876"/>
      <c r="BN70" s="876"/>
      <c r="BO70" s="876"/>
      <c r="BP70" s="876"/>
      <c r="BQ70" s="876"/>
      <c r="BR70" s="876"/>
      <c r="BS70" s="876"/>
      <c r="BT70" s="876"/>
      <c r="BU70" s="876"/>
      <c r="BV70" s="877"/>
      <c r="BW70" s="876"/>
      <c r="BX70" s="876"/>
      <c r="BY70" s="876"/>
      <c r="BZ70" s="876"/>
      <c r="CA70" s="876"/>
      <c r="CB70" s="876"/>
      <c r="CC70" s="876"/>
      <c r="CD70" s="876"/>
      <c r="CE70" s="876"/>
      <c r="CF70" s="876"/>
      <c r="CG70" s="876"/>
      <c r="CH70" s="876"/>
      <c r="CI70" s="876"/>
      <c r="CJ70" s="876"/>
      <c r="CK70" s="876"/>
      <c r="CL70" s="876"/>
      <c r="CM70" s="876"/>
      <c r="CN70" s="876"/>
      <c r="CO70" s="876"/>
      <c r="CP70" s="876"/>
      <c r="CQ70" s="876"/>
      <c r="CR70" s="876"/>
      <c r="CS70" s="876"/>
      <c r="CT70" s="876"/>
      <c r="CU70" s="876"/>
      <c r="CV70" s="876"/>
      <c r="CW70" s="876"/>
      <c r="CX70" s="876"/>
      <c r="CY70" s="876"/>
      <c r="CZ70" s="876"/>
      <c r="DA70" s="876"/>
      <c r="DB70" s="876"/>
      <c r="DC70" s="876"/>
      <c r="DD70" s="876"/>
      <c r="DE70" s="876"/>
      <c r="DF70" s="876"/>
      <c r="DG70" s="876"/>
      <c r="DH70" s="876"/>
      <c r="DI70" s="876"/>
      <c r="DJ70" s="876"/>
      <c r="DK70" s="876"/>
      <c r="DL70" s="876"/>
      <c r="DM70" s="876"/>
      <c r="DN70" s="876"/>
      <c r="DO70" s="876"/>
      <c r="DP70" s="876"/>
      <c r="DQ70" s="876"/>
      <c r="DR70" s="876"/>
      <c r="DS70" s="876"/>
      <c r="DT70" s="876"/>
      <c r="DU70" s="876"/>
      <c r="DV70" s="877"/>
      <c r="DW70" s="211"/>
      <c r="DY70" s="895"/>
      <c r="DZ70" s="895"/>
      <c r="EA70" s="895"/>
      <c r="EB70" s="895"/>
      <c r="EC70" s="895"/>
      <c r="ED70" s="895"/>
      <c r="EE70" s="895"/>
      <c r="EF70" s="895"/>
      <c r="EG70" s="895"/>
      <c r="EH70" s="895"/>
      <c r="EI70" s="895"/>
      <c r="EJ70" s="895"/>
      <c r="EK70" s="895"/>
      <c r="EL70" s="895"/>
      <c r="EM70" s="895"/>
      <c r="EN70" s="895"/>
      <c r="EO70" s="895"/>
      <c r="EP70" s="895"/>
      <c r="EQ70" s="895"/>
      <c r="ER70" s="895"/>
      <c r="ES70" s="895"/>
      <c r="ET70" s="895"/>
      <c r="EU70" s="895"/>
      <c r="EV70" s="895"/>
      <c r="EW70" s="895"/>
      <c r="EX70" s="895"/>
      <c r="EY70" s="895"/>
      <c r="EZ70" s="895"/>
      <c r="FA70" s="895"/>
      <c r="FB70" s="895"/>
      <c r="FC70" s="895"/>
      <c r="FD70" s="895"/>
      <c r="FE70" s="895"/>
      <c r="FF70" s="895"/>
      <c r="FG70" s="895"/>
      <c r="FH70" s="895"/>
      <c r="FI70" s="895"/>
      <c r="FJ70" s="895"/>
      <c r="FK70" s="895"/>
      <c r="FL70" s="895"/>
    </row>
    <row r="71" spans="1:208" ht="6" customHeight="1">
      <c r="A71" s="24"/>
      <c r="B71" s="28"/>
      <c r="C71" s="923"/>
      <c r="D71" s="873"/>
      <c r="E71" s="873"/>
      <c r="F71" s="873"/>
      <c r="G71" s="873"/>
      <c r="H71" s="873"/>
      <c r="I71" s="873"/>
      <c r="J71" s="873"/>
      <c r="K71" s="873"/>
      <c r="L71" s="873"/>
      <c r="M71" s="873"/>
      <c r="N71" s="873"/>
      <c r="O71" s="873"/>
      <c r="P71" s="873"/>
      <c r="Q71" s="873"/>
      <c r="R71" s="873"/>
      <c r="S71" s="874"/>
      <c r="T71" s="872"/>
      <c r="U71" s="873"/>
      <c r="V71" s="873"/>
      <c r="W71" s="873"/>
      <c r="X71" s="873"/>
      <c r="Y71" s="873"/>
      <c r="Z71" s="873"/>
      <c r="AA71" s="873"/>
      <c r="AB71" s="873"/>
      <c r="AC71" s="873"/>
      <c r="AD71" s="874"/>
      <c r="AE71" s="914"/>
      <c r="AF71" s="873"/>
      <c r="AG71" s="873"/>
      <c r="AH71" s="873"/>
      <c r="AI71" s="873"/>
      <c r="AJ71" s="873"/>
      <c r="AK71" s="873"/>
      <c r="AL71" s="873"/>
      <c r="AM71" s="873"/>
      <c r="AN71" s="873"/>
      <c r="AO71" s="874"/>
      <c r="AP71" s="872">
        <f>+T71+AE71</f>
        <v>0</v>
      </c>
      <c r="AQ71" s="873"/>
      <c r="AR71" s="873"/>
      <c r="AS71" s="873"/>
      <c r="AT71" s="873"/>
      <c r="AU71" s="873"/>
      <c r="AV71" s="873"/>
      <c r="AW71" s="873"/>
      <c r="AX71" s="873"/>
      <c r="AY71" s="873"/>
      <c r="AZ71" s="874"/>
      <c r="BA71" s="914"/>
      <c r="BB71" s="873"/>
      <c r="BC71" s="873"/>
      <c r="BD71" s="873"/>
      <c r="BE71" s="873"/>
      <c r="BF71" s="873"/>
      <c r="BG71" s="873"/>
      <c r="BH71" s="873"/>
      <c r="BI71" s="873"/>
      <c r="BJ71" s="873"/>
      <c r="BK71" s="874"/>
      <c r="BL71" s="872">
        <f>+T71+BA71</f>
        <v>0</v>
      </c>
      <c r="BM71" s="873"/>
      <c r="BN71" s="873"/>
      <c r="BO71" s="873"/>
      <c r="BP71" s="873"/>
      <c r="BQ71" s="873"/>
      <c r="BR71" s="873"/>
      <c r="BS71" s="873"/>
      <c r="BT71" s="873"/>
      <c r="BU71" s="873"/>
      <c r="BV71" s="874"/>
      <c r="BW71" s="915"/>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c r="CU71" s="873"/>
      <c r="CV71" s="873"/>
      <c r="CW71" s="873"/>
      <c r="CX71" s="873"/>
      <c r="CY71" s="873"/>
      <c r="CZ71" s="873"/>
      <c r="DA71" s="873"/>
      <c r="DB71" s="873"/>
      <c r="DC71" s="873"/>
      <c r="DD71" s="873"/>
      <c r="DE71" s="873"/>
      <c r="DF71" s="873"/>
      <c r="DG71" s="873"/>
      <c r="DH71" s="873"/>
      <c r="DI71" s="873"/>
      <c r="DJ71" s="873"/>
      <c r="DK71" s="873"/>
      <c r="DL71" s="873"/>
      <c r="DM71" s="873"/>
      <c r="DN71" s="873"/>
      <c r="DO71" s="873"/>
      <c r="DP71" s="873"/>
      <c r="DQ71" s="873"/>
      <c r="DR71" s="873"/>
      <c r="DS71" s="873"/>
      <c r="DT71" s="873"/>
      <c r="DU71" s="873"/>
      <c r="DV71" s="874"/>
      <c r="DW71" s="211"/>
      <c r="DY71" s="895"/>
      <c r="DZ71" s="895"/>
      <c r="EA71" s="895"/>
      <c r="EB71" s="895"/>
      <c r="EC71" s="895"/>
      <c r="ED71" s="895"/>
      <c r="EE71" s="895"/>
      <c r="EF71" s="895"/>
      <c r="EG71" s="895"/>
      <c r="EH71" s="895"/>
      <c r="EI71" s="895"/>
      <c r="EJ71" s="895"/>
      <c r="EK71" s="895"/>
      <c r="EL71" s="895"/>
      <c r="EM71" s="895"/>
      <c r="EN71" s="895"/>
      <c r="EO71" s="895"/>
      <c r="EP71" s="895"/>
      <c r="EQ71" s="895"/>
      <c r="ER71" s="895"/>
      <c r="ES71" s="895"/>
      <c r="ET71" s="895"/>
      <c r="EU71" s="895"/>
      <c r="EV71" s="895"/>
      <c r="EW71" s="895"/>
      <c r="EX71" s="895"/>
      <c r="EY71" s="895"/>
      <c r="EZ71" s="895"/>
      <c r="FA71" s="895"/>
      <c r="FB71" s="895"/>
      <c r="FC71" s="895"/>
      <c r="FD71" s="895"/>
      <c r="FE71" s="895"/>
      <c r="FF71" s="895"/>
      <c r="FG71" s="895"/>
      <c r="FH71" s="895"/>
      <c r="FI71" s="895"/>
      <c r="FJ71" s="895"/>
      <c r="FK71" s="895"/>
      <c r="FL71" s="895"/>
    </row>
    <row r="72" spans="1:208" ht="6" customHeight="1">
      <c r="A72" s="24"/>
      <c r="B72" s="28"/>
      <c r="C72" s="875"/>
      <c r="D72" s="876"/>
      <c r="E72" s="876"/>
      <c r="F72" s="876"/>
      <c r="G72" s="876"/>
      <c r="H72" s="876"/>
      <c r="I72" s="876"/>
      <c r="J72" s="876"/>
      <c r="K72" s="876"/>
      <c r="L72" s="876"/>
      <c r="M72" s="876"/>
      <c r="N72" s="876"/>
      <c r="O72" s="876"/>
      <c r="P72" s="876"/>
      <c r="Q72" s="876"/>
      <c r="R72" s="876"/>
      <c r="S72" s="877"/>
      <c r="T72" s="875"/>
      <c r="U72" s="876"/>
      <c r="V72" s="876"/>
      <c r="W72" s="876"/>
      <c r="X72" s="876"/>
      <c r="Y72" s="876"/>
      <c r="Z72" s="876"/>
      <c r="AA72" s="876"/>
      <c r="AB72" s="876"/>
      <c r="AC72" s="876"/>
      <c r="AD72" s="877"/>
      <c r="AE72" s="897"/>
      <c r="AF72" s="876"/>
      <c r="AG72" s="876"/>
      <c r="AH72" s="876"/>
      <c r="AI72" s="876"/>
      <c r="AJ72" s="876"/>
      <c r="AK72" s="876"/>
      <c r="AL72" s="876"/>
      <c r="AM72" s="876"/>
      <c r="AN72" s="876"/>
      <c r="AO72" s="877"/>
      <c r="AP72" s="875"/>
      <c r="AQ72" s="876"/>
      <c r="AR72" s="876"/>
      <c r="AS72" s="876"/>
      <c r="AT72" s="876"/>
      <c r="AU72" s="876"/>
      <c r="AV72" s="876"/>
      <c r="AW72" s="876"/>
      <c r="AX72" s="876"/>
      <c r="AY72" s="876"/>
      <c r="AZ72" s="877"/>
      <c r="BA72" s="897"/>
      <c r="BB72" s="876"/>
      <c r="BC72" s="876"/>
      <c r="BD72" s="876"/>
      <c r="BE72" s="876"/>
      <c r="BF72" s="876"/>
      <c r="BG72" s="876"/>
      <c r="BH72" s="876"/>
      <c r="BI72" s="876"/>
      <c r="BJ72" s="876"/>
      <c r="BK72" s="877"/>
      <c r="BL72" s="875"/>
      <c r="BM72" s="876"/>
      <c r="BN72" s="876"/>
      <c r="BO72" s="876"/>
      <c r="BP72" s="876"/>
      <c r="BQ72" s="876"/>
      <c r="BR72" s="876"/>
      <c r="BS72" s="876"/>
      <c r="BT72" s="876"/>
      <c r="BU72" s="876"/>
      <c r="BV72" s="877"/>
      <c r="BW72" s="876"/>
      <c r="BX72" s="876"/>
      <c r="BY72" s="876"/>
      <c r="BZ72" s="876"/>
      <c r="CA72" s="876"/>
      <c r="CB72" s="876"/>
      <c r="CC72" s="876"/>
      <c r="CD72" s="876"/>
      <c r="CE72" s="876"/>
      <c r="CF72" s="876"/>
      <c r="CG72" s="876"/>
      <c r="CH72" s="876"/>
      <c r="CI72" s="876"/>
      <c r="CJ72" s="876"/>
      <c r="CK72" s="876"/>
      <c r="CL72" s="876"/>
      <c r="CM72" s="876"/>
      <c r="CN72" s="876"/>
      <c r="CO72" s="876"/>
      <c r="CP72" s="876"/>
      <c r="CQ72" s="876"/>
      <c r="CR72" s="876"/>
      <c r="CS72" s="876"/>
      <c r="CT72" s="876"/>
      <c r="CU72" s="876"/>
      <c r="CV72" s="876"/>
      <c r="CW72" s="876"/>
      <c r="CX72" s="876"/>
      <c r="CY72" s="876"/>
      <c r="CZ72" s="876"/>
      <c r="DA72" s="876"/>
      <c r="DB72" s="876"/>
      <c r="DC72" s="876"/>
      <c r="DD72" s="876"/>
      <c r="DE72" s="876"/>
      <c r="DF72" s="876"/>
      <c r="DG72" s="876"/>
      <c r="DH72" s="876"/>
      <c r="DI72" s="876"/>
      <c r="DJ72" s="876"/>
      <c r="DK72" s="876"/>
      <c r="DL72" s="876"/>
      <c r="DM72" s="876"/>
      <c r="DN72" s="876"/>
      <c r="DO72" s="876"/>
      <c r="DP72" s="876"/>
      <c r="DQ72" s="876"/>
      <c r="DR72" s="876"/>
      <c r="DS72" s="876"/>
      <c r="DT72" s="876"/>
      <c r="DU72" s="876"/>
      <c r="DV72" s="877"/>
      <c r="DW72" s="211"/>
      <c r="DY72" s="876"/>
      <c r="DZ72" s="876"/>
      <c r="EA72" s="876"/>
      <c r="EB72" s="876"/>
      <c r="EC72" s="876"/>
      <c r="ED72" s="876"/>
      <c r="EE72" s="876"/>
      <c r="EF72" s="876"/>
      <c r="EG72" s="876"/>
      <c r="EH72" s="876"/>
      <c r="EI72" s="876"/>
      <c r="EJ72" s="876"/>
      <c r="EK72" s="876"/>
      <c r="EL72" s="876"/>
      <c r="EM72" s="876"/>
      <c r="EN72" s="876"/>
      <c r="EO72" s="876"/>
      <c r="EP72" s="876"/>
      <c r="EQ72" s="876"/>
      <c r="ER72" s="876"/>
      <c r="ES72" s="876"/>
      <c r="ET72" s="876"/>
      <c r="EU72" s="876"/>
      <c r="EV72" s="876"/>
      <c r="EW72" s="876"/>
      <c r="EX72" s="876"/>
      <c r="EY72" s="876"/>
      <c r="EZ72" s="876"/>
      <c r="FA72" s="876"/>
      <c r="FB72" s="876"/>
      <c r="FC72" s="876"/>
      <c r="FD72" s="876"/>
      <c r="FE72" s="876"/>
      <c r="FF72" s="876"/>
      <c r="FG72" s="876"/>
      <c r="FH72" s="876"/>
      <c r="FI72" s="876"/>
      <c r="FJ72" s="876"/>
      <c r="FK72" s="876"/>
      <c r="FL72" s="876"/>
    </row>
    <row r="73" spans="1:208" ht="6" customHeight="1">
      <c r="A73" s="24"/>
      <c r="B73" s="31"/>
      <c r="C73" s="923"/>
      <c r="D73" s="873"/>
      <c r="E73" s="873"/>
      <c r="F73" s="873"/>
      <c r="G73" s="873"/>
      <c r="H73" s="873"/>
      <c r="I73" s="873"/>
      <c r="J73" s="873"/>
      <c r="K73" s="873"/>
      <c r="L73" s="873"/>
      <c r="M73" s="873"/>
      <c r="N73" s="873"/>
      <c r="O73" s="873"/>
      <c r="P73" s="873"/>
      <c r="Q73" s="873"/>
      <c r="R73" s="873"/>
      <c r="S73" s="874"/>
      <c r="T73" s="872"/>
      <c r="U73" s="873"/>
      <c r="V73" s="873"/>
      <c r="W73" s="873"/>
      <c r="X73" s="873"/>
      <c r="Y73" s="873"/>
      <c r="Z73" s="873"/>
      <c r="AA73" s="873"/>
      <c r="AB73" s="873"/>
      <c r="AC73" s="873"/>
      <c r="AD73" s="874"/>
      <c r="AE73" s="914"/>
      <c r="AF73" s="873"/>
      <c r="AG73" s="873"/>
      <c r="AH73" s="873"/>
      <c r="AI73" s="873"/>
      <c r="AJ73" s="873"/>
      <c r="AK73" s="873"/>
      <c r="AL73" s="873"/>
      <c r="AM73" s="873"/>
      <c r="AN73" s="873"/>
      <c r="AO73" s="874"/>
      <c r="AP73" s="872">
        <f>+T73+AE73</f>
        <v>0</v>
      </c>
      <c r="AQ73" s="873"/>
      <c r="AR73" s="873"/>
      <c r="AS73" s="873"/>
      <c r="AT73" s="873"/>
      <c r="AU73" s="873"/>
      <c r="AV73" s="873"/>
      <c r="AW73" s="873"/>
      <c r="AX73" s="873"/>
      <c r="AY73" s="873"/>
      <c r="AZ73" s="874"/>
      <c r="BA73" s="914"/>
      <c r="BB73" s="873"/>
      <c r="BC73" s="873"/>
      <c r="BD73" s="873"/>
      <c r="BE73" s="873"/>
      <c r="BF73" s="873"/>
      <c r="BG73" s="873"/>
      <c r="BH73" s="873"/>
      <c r="BI73" s="873"/>
      <c r="BJ73" s="873"/>
      <c r="BK73" s="874"/>
      <c r="BL73" s="872">
        <f>+T73+BA73</f>
        <v>0</v>
      </c>
      <c r="BM73" s="873"/>
      <c r="BN73" s="873"/>
      <c r="BO73" s="873"/>
      <c r="BP73" s="873"/>
      <c r="BQ73" s="873"/>
      <c r="BR73" s="873"/>
      <c r="BS73" s="873"/>
      <c r="BT73" s="873"/>
      <c r="BU73" s="873"/>
      <c r="BV73" s="874"/>
      <c r="BW73" s="915"/>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c r="CU73" s="873"/>
      <c r="CV73" s="873"/>
      <c r="CW73" s="873"/>
      <c r="CX73" s="873"/>
      <c r="CY73" s="873"/>
      <c r="CZ73" s="873"/>
      <c r="DA73" s="873"/>
      <c r="DB73" s="873"/>
      <c r="DC73" s="873"/>
      <c r="DD73" s="873"/>
      <c r="DE73" s="873"/>
      <c r="DF73" s="873"/>
      <c r="DG73" s="873"/>
      <c r="DH73" s="873"/>
      <c r="DI73" s="873"/>
      <c r="DJ73" s="873"/>
      <c r="DK73" s="873"/>
      <c r="DL73" s="873"/>
      <c r="DM73" s="873"/>
      <c r="DN73" s="873"/>
      <c r="DO73" s="873"/>
      <c r="DP73" s="873"/>
      <c r="DQ73" s="873"/>
      <c r="DR73" s="873"/>
      <c r="DS73" s="873"/>
      <c r="DT73" s="873"/>
      <c r="DU73" s="873"/>
      <c r="DV73" s="874"/>
      <c r="DW73" s="211"/>
      <c r="DY73" s="30"/>
      <c r="DZ73" s="938" t="s">
        <v>427</v>
      </c>
      <c r="EA73" s="873"/>
      <c r="EB73" s="873"/>
      <c r="EC73" s="873"/>
      <c r="ED73" s="873"/>
      <c r="EE73" s="873"/>
      <c r="EF73" s="873"/>
      <c r="EG73" s="873"/>
      <c r="EH73" s="873"/>
      <c r="EI73" s="873"/>
      <c r="EJ73" s="873"/>
      <c r="EK73" s="873"/>
      <c r="EL73" s="873"/>
      <c r="EM73" s="873"/>
      <c r="EN73" s="873"/>
      <c r="EO73" s="873"/>
      <c r="EP73" s="873"/>
      <c r="EQ73" s="873"/>
      <c r="ER73" s="873"/>
      <c r="ES73" s="873"/>
      <c r="ET73" s="873"/>
      <c r="EU73" s="873"/>
      <c r="EV73" s="873"/>
      <c r="EW73" s="873"/>
      <c r="EX73" s="873"/>
      <c r="EY73" s="874"/>
      <c r="EZ73" s="924"/>
      <c r="FA73" s="873"/>
      <c r="FB73" s="873"/>
      <c r="FC73" s="873"/>
      <c r="FD73" s="873"/>
      <c r="FE73" s="873"/>
      <c r="FF73" s="873"/>
      <c r="FG73" s="873"/>
      <c r="FH73" s="873"/>
      <c r="FI73" s="873"/>
      <c r="FJ73" s="873"/>
      <c r="FK73" s="873"/>
      <c r="FL73" s="874"/>
    </row>
    <row r="74" spans="1:208" ht="6" customHeight="1">
      <c r="A74" s="24"/>
      <c r="B74" s="29"/>
      <c r="C74" s="875"/>
      <c r="D74" s="876"/>
      <c r="E74" s="876"/>
      <c r="F74" s="876"/>
      <c r="G74" s="876"/>
      <c r="H74" s="876"/>
      <c r="I74" s="876"/>
      <c r="J74" s="876"/>
      <c r="K74" s="876"/>
      <c r="L74" s="876"/>
      <c r="M74" s="876"/>
      <c r="N74" s="876"/>
      <c r="O74" s="876"/>
      <c r="P74" s="876"/>
      <c r="Q74" s="876"/>
      <c r="R74" s="876"/>
      <c r="S74" s="877"/>
      <c r="T74" s="875"/>
      <c r="U74" s="876"/>
      <c r="V74" s="876"/>
      <c r="W74" s="876"/>
      <c r="X74" s="876"/>
      <c r="Y74" s="876"/>
      <c r="Z74" s="876"/>
      <c r="AA74" s="876"/>
      <c r="AB74" s="876"/>
      <c r="AC74" s="876"/>
      <c r="AD74" s="877"/>
      <c r="AE74" s="897"/>
      <c r="AF74" s="876"/>
      <c r="AG74" s="876"/>
      <c r="AH74" s="876"/>
      <c r="AI74" s="876"/>
      <c r="AJ74" s="876"/>
      <c r="AK74" s="876"/>
      <c r="AL74" s="876"/>
      <c r="AM74" s="876"/>
      <c r="AN74" s="876"/>
      <c r="AO74" s="877"/>
      <c r="AP74" s="875"/>
      <c r="AQ74" s="876"/>
      <c r="AR74" s="876"/>
      <c r="AS74" s="876"/>
      <c r="AT74" s="876"/>
      <c r="AU74" s="876"/>
      <c r="AV74" s="876"/>
      <c r="AW74" s="876"/>
      <c r="AX74" s="876"/>
      <c r="AY74" s="876"/>
      <c r="AZ74" s="877"/>
      <c r="BA74" s="897"/>
      <c r="BB74" s="876"/>
      <c r="BC74" s="876"/>
      <c r="BD74" s="876"/>
      <c r="BE74" s="876"/>
      <c r="BF74" s="876"/>
      <c r="BG74" s="876"/>
      <c r="BH74" s="876"/>
      <c r="BI74" s="876"/>
      <c r="BJ74" s="876"/>
      <c r="BK74" s="877"/>
      <c r="BL74" s="875"/>
      <c r="BM74" s="876"/>
      <c r="BN74" s="876"/>
      <c r="BO74" s="876"/>
      <c r="BP74" s="876"/>
      <c r="BQ74" s="876"/>
      <c r="BR74" s="876"/>
      <c r="BS74" s="876"/>
      <c r="BT74" s="876"/>
      <c r="BU74" s="876"/>
      <c r="BV74" s="877"/>
      <c r="BW74" s="876"/>
      <c r="BX74" s="876"/>
      <c r="BY74" s="876"/>
      <c r="BZ74" s="876"/>
      <c r="CA74" s="876"/>
      <c r="CB74" s="876"/>
      <c r="CC74" s="876"/>
      <c r="CD74" s="876"/>
      <c r="CE74" s="876"/>
      <c r="CF74" s="876"/>
      <c r="CG74" s="876"/>
      <c r="CH74" s="876"/>
      <c r="CI74" s="876"/>
      <c r="CJ74" s="876"/>
      <c r="CK74" s="876"/>
      <c r="CL74" s="876"/>
      <c r="CM74" s="876"/>
      <c r="CN74" s="876"/>
      <c r="CO74" s="876"/>
      <c r="CP74" s="876"/>
      <c r="CQ74" s="876"/>
      <c r="CR74" s="876"/>
      <c r="CS74" s="876"/>
      <c r="CT74" s="876"/>
      <c r="CU74" s="876"/>
      <c r="CV74" s="876"/>
      <c r="CW74" s="876"/>
      <c r="CX74" s="876"/>
      <c r="CY74" s="876"/>
      <c r="CZ74" s="876"/>
      <c r="DA74" s="876"/>
      <c r="DB74" s="876"/>
      <c r="DC74" s="876"/>
      <c r="DD74" s="876"/>
      <c r="DE74" s="876"/>
      <c r="DF74" s="876"/>
      <c r="DG74" s="876"/>
      <c r="DH74" s="876"/>
      <c r="DI74" s="876"/>
      <c r="DJ74" s="876"/>
      <c r="DK74" s="876"/>
      <c r="DL74" s="876"/>
      <c r="DM74" s="876"/>
      <c r="DN74" s="876"/>
      <c r="DO74" s="876"/>
      <c r="DP74" s="876"/>
      <c r="DQ74" s="876"/>
      <c r="DR74" s="876"/>
      <c r="DS74" s="876"/>
      <c r="DT74" s="876"/>
      <c r="DU74" s="876"/>
      <c r="DV74" s="877"/>
      <c r="DW74" s="211"/>
      <c r="DY74" s="28"/>
      <c r="DZ74" s="875"/>
      <c r="EA74" s="876"/>
      <c r="EB74" s="876"/>
      <c r="EC74" s="876"/>
      <c r="ED74" s="876"/>
      <c r="EE74" s="876"/>
      <c r="EF74" s="876"/>
      <c r="EG74" s="876"/>
      <c r="EH74" s="876"/>
      <c r="EI74" s="876"/>
      <c r="EJ74" s="876"/>
      <c r="EK74" s="876"/>
      <c r="EL74" s="876"/>
      <c r="EM74" s="876"/>
      <c r="EN74" s="876"/>
      <c r="EO74" s="876"/>
      <c r="EP74" s="876"/>
      <c r="EQ74" s="876"/>
      <c r="ER74" s="876"/>
      <c r="ES74" s="876"/>
      <c r="ET74" s="876"/>
      <c r="EU74" s="876"/>
      <c r="EV74" s="876"/>
      <c r="EW74" s="876"/>
      <c r="EX74" s="876"/>
      <c r="EY74" s="877"/>
      <c r="EZ74" s="875"/>
      <c r="FA74" s="876"/>
      <c r="FB74" s="876"/>
      <c r="FC74" s="876"/>
      <c r="FD74" s="876"/>
      <c r="FE74" s="876"/>
      <c r="FF74" s="876"/>
      <c r="FG74" s="876"/>
      <c r="FH74" s="876"/>
      <c r="FI74" s="876"/>
      <c r="FJ74" s="876"/>
      <c r="FK74" s="876"/>
      <c r="FL74" s="877"/>
    </row>
    <row r="75" spans="1:208" ht="6" customHeight="1">
      <c r="A75" s="24"/>
      <c r="B75" s="923" t="s">
        <v>428</v>
      </c>
      <c r="C75" s="873"/>
      <c r="D75" s="873"/>
      <c r="E75" s="873"/>
      <c r="F75" s="873"/>
      <c r="G75" s="873"/>
      <c r="H75" s="873"/>
      <c r="I75" s="873"/>
      <c r="J75" s="873"/>
      <c r="K75" s="873"/>
      <c r="L75" s="873"/>
      <c r="M75" s="873"/>
      <c r="N75" s="873"/>
      <c r="O75" s="873"/>
      <c r="P75" s="873"/>
      <c r="Q75" s="873"/>
      <c r="R75" s="873"/>
      <c r="S75" s="874"/>
      <c r="T75" s="872">
        <f>SUM(T61:AD74)</f>
        <v>52505.4</v>
      </c>
      <c r="U75" s="873"/>
      <c r="V75" s="873"/>
      <c r="W75" s="873"/>
      <c r="X75" s="873"/>
      <c r="Y75" s="873"/>
      <c r="Z75" s="873"/>
      <c r="AA75" s="873"/>
      <c r="AB75" s="873"/>
      <c r="AC75" s="873"/>
      <c r="AD75" s="874"/>
      <c r="AE75" s="914">
        <f>SUM(AE61:AO74)</f>
        <v>0</v>
      </c>
      <c r="AF75" s="873"/>
      <c r="AG75" s="873"/>
      <c r="AH75" s="873"/>
      <c r="AI75" s="873"/>
      <c r="AJ75" s="873"/>
      <c r="AK75" s="873"/>
      <c r="AL75" s="873"/>
      <c r="AM75" s="873"/>
      <c r="AN75" s="873"/>
      <c r="AO75" s="874"/>
      <c r="AP75" s="872">
        <f>+T75+AE75</f>
        <v>52505.4</v>
      </c>
      <c r="AQ75" s="873"/>
      <c r="AR75" s="873"/>
      <c r="AS75" s="873"/>
      <c r="AT75" s="873"/>
      <c r="AU75" s="873"/>
      <c r="AV75" s="873"/>
      <c r="AW75" s="873"/>
      <c r="AX75" s="873"/>
      <c r="AY75" s="873"/>
      <c r="AZ75" s="874"/>
      <c r="BA75" s="914">
        <f>SUM(BA61:BK74)</f>
        <v>0</v>
      </c>
      <c r="BB75" s="873"/>
      <c r="BC75" s="873"/>
      <c r="BD75" s="873"/>
      <c r="BE75" s="873"/>
      <c r="BF75" s="873"/>
      <c r="BG75" s="873"/>
      <c r="BH75" s="873"/>
      <c r="BI75" s="873"/>
      <c r="BJ75" s="873"/>
      <c r="BK75" s="874"/>
      <c r="BL75" s="872">
        <f>+T75+BA75</f>
        <v>52505.4</v>
      </c>
      <c r="BM75" s="873"/>
      <c r="BN75" s="873"/>
      <c r="BO75" s="873"/>
      <c r="BP75" s="873"/>
      <c r="BQ75" s="873"/>
      <c r="BR75" s="873"/>
      <c r="BS75" s="873"/>
      <c r="BT75" s="873"/>
      <c r="BU75" s="873"/>
      <c r="BV75" s="874"/>
      <c r="BW75" s="915"/>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c r="CU75" s="873"/>
      <c r="CV75" s="873"/>
      <c r="CW75" s="873"/>
      <c r="CX75" s="873"/>
      <c r="CY75" s="873"/>
      <c r="CZ75" s="873"/>
      <c r="DA75" s="873"/>
      <c r="DB75" s="873"/>
      <c r="DC75" s="873"/>
      <c r="DD75" s="873"/>
      <c r="DE75" s="873"/>
      <c r="DF75" s="873"/>
      <c r="DG75" s="873"/>
      <c r="DH75" s="873"/>
      <c r="DI75" s="873"/>
      <c r="DJ75" s="873"/>
      <c r="DK75" s="873"/>
      <c r="DL75" s="873"/>
      <c r="DM75" s="873"/>
      <c r="DN75" s="873"/>
      <c r="DO75" s="873"/>
      <c r="DP75" s="873"/>
      <c r="DQ75" s="873"/>
      <c r="DR75" s="873"/>
      <c r="DS75" s="873"/>
      <c r="DT75" s="873"/>
      <c r="DU75" s="873"/>
      <c r="DV75" s="874"/>
      <c r="DW75" s="211"/>
      <c r="DY75" s="28"/>
      <c r="DZ75" s="923"/>
      <c r="EA75" s="873"/>
      <c r="EB75" s="873"/>
      <c r="EC75" s="873"/>
      <c r="ED75" s="873"/>
      <c r="EE75" s="873"/>
      <c r="EF75" s="873"/>
      <c r="EG75" s="873"/>
      <c r="EH75" s="873"/>
      <c r="EI75" s="873"/>
      <c r="EJ75" s="873"/>
      <c r="EK75" s="873"/>
      <c r="EL75" s="873"/>
      <c r="EM75" s="873"/>
      <c r="EN75" s="873"/>
      <c r="EO75" s="873"/>
      <c r="EP75" s="873"/>
      <c r="EQ75" s="873"/>
      <c r="ER75" s="873"/>
      <c r="ES75" s="873"/>
      <c r="ET75" s="873"/>
      <c r="EU75" s="873"/>
      <c r="EV75" s="873"/>
      <c r="EW75" s="873"/>
      <c r="EX75" s="873"/>
      <c r="EY75" s="874"/>
      <c r="EZ75" s="924"/>
      <c r="FA75" s="873"/>
      <c r="FB75" s="873"/>
      <c r="FC75" s="873"/>
      <c r="FD75" s="873"/>
      <c r="FE75" s="873"/>
      <c r="FF75" s="873"/>
      <c r="FG75" s="873"/>
      <c r="FH75" s="873"/>
      <c r="FI75" s="873"/>
      <c r="FJ75" s="873"/>
      <c r="FK75" s="873"/>
      <c r="FL75" s="874"/>
    </row>
    <row r="76" spans="1:208" ht="6" customHeight="1">
      <c r="A76" s="26"/>
      <c r="B76" s="875"/>
      <c r="C76" s="876"/>
      <c r="D76" s="876"/>
      <c r="E76" s="876"/>
      <c r="F76" s="876"/>
      <c r="G76" s="876"/>
      <c r="H76" s="876"/>
      <c r="I76" s="876"/>
      <c r="J76" s="876"/>
      <c r="K76" s="876"/>
      <c r="L76" s="876"/>
      <c r="M76" s="876"/>
      <c r="N76" s="876"/>
      <c r="O76" s="876"/>
      <c r="P76" s="876"/>
      <c r="Q76" s="876"/>
      <c r="R76" s="876"/>
      <c r="S76" s="877"/>
      <c r="T76" s="875"/>
      <c r="U76" s="876"/>
      <c r="V76" s="876"/>
      <c r="W76" s="876"/>
      <c r="X76" s="876"/>
      <c r="Y76" s="876"/>
      <c r="Z76" s="876"/>
      <c r="AA76" s="876"/>
      <c r="AB76" s="876"/>
      <c r="AC76" s="876"/>
      <c r="AD76" s="877"/>
      <c r="AE76" s="897"/>
      <c r="AF76" s="876"/>
      <c r="AG76" s="876"/>
      <c r="AH76" s="876"/>
      <c r="AI76" s="876"/>
      <c r="AJ76" s="876"/>
      <c r="AK76" s="876"/>
      <c r="AL76" s="876"/>
      <c r="AM76" s="876"/>
      <c r="AN76" s="876"/>
      <c r="AO76" s="877"/>
      <c r="AP76" s="875"/>
      <c r="AQ76" s="876"/>
      <c r="AR76" s="876"/>
      <c r="AS76" s="876"/>
      <c r="AT76" s="876"/>
      <c r="AU76" s="876"/>
      <c r="AV76" s="876"/>
      <c r="AW76" s="876"/>
      <c r="AX76" s="876"/>
      <c r="AY76" s="876"/>
      <c r="AZ76" s="877"/>
      <c r="BA76" s="897"/>
      <c r="BB76" s="876"/>
      <c r="BC76" s="876"/>
      <c r="BD76" s="876"/>
      <c r="BE76" s="876"/>
      <c r="BF76" s="876"/>
      <c r="BG76" s="876"/>
      <c r="BH76" s="876"/>
      <c r="BI76" s="876"/>
      <c r="BJ76" s="876"/>
      <c r="BK76" s="877"/>
      <c r="BL76" s="875"/>
      <c r="BM76" s="876"/>
      <c r="BN76" s="876"/>
      <c r="BO76" s="876"/>
      <c r="BP76" s="876"/>
      <c r="BQ76" s="876"/>
      <c r="BR76" s="876"/>
      <c r="BS76" s="876"/>
      <c r="BT76" s="876"/>
      <c r="BU76" s="876"/>
      <c r="BV76" s="877"/>
      <c r="BW76" s="876"/>
      <c r="BX76" s="876"/>
      <c r="BY76" s="876"/>
      <c r="BZ76" s="876"/>
      <c r="CA76" s="876"/>
      <c r="CB76" s="876"/>
      <c r="CC76" s="876"/>
      <c r="CD76" s="876"/>
      <c r="CE76" s="876"/>
      <c r="CF76" s="876"/>
      <c r="CG76" s="876"/>
      <c r="CH76" s="876"/>
      <c r="CI76" s="876"/>
      <c r="CJ76" s="876"/>
      <c r="CK76" s="876"/>
      <c r="CL76" s="876"/>
      <c r="CM76" s="876"/>
      <c r="CN76" s="876"/>
      <c r="CO76" s="876"/>
      <c r="CP76" s="876"/>
      <c r="CQ76" s="876"/>
      <c r="CR76" s="876"/>
      <c r="CS76" s="876"/>
      <c r="CT76" s="876"/>
      <c r="CU76" s="876"/>
      <c r="CV76" s="876"/>
      <c r="CW76" s="876"/>
      <c r="CX76" s="876"/>
      <c r="CY76" s="876"/>
      <c r="CZ76" s="876"/>
      <c r="DA76" s="876"/>
      <c r="DB76" s="876"/>
      <c r="DC76" s="876"/>
      <c r="DD76" s="876"/>
      <c r="DE76" s="876"/>
      <c r="DF76" s="876"/>
      <c r="DG76" s="876"/>
      <c r="DH76" s="876"/>
      <c r="DI76" s="876"/>
      <c r="DJ76" s="876"/>
      <c r="DK76" s="876"/>
      <c r="DL76" s="876"/>
      <c r="DM76" s="876"/>
      <c r="DN76" s="876"/>
      <c r="DO76" s="876"/>
      <c r="DP76" s="876"/>
      <c r="DQ76" s="876"/>
      <c r="DR76" s="876"/>
      <c r="DS76" s="876"/>
      <c r="DT76" s="876"/>
      <c r="DU76" s="876"/>
      <c r="DV76" s="877"/>
      <c r="DW76" s="211"/>
      <c r="DY76" s="29"/>
      <c r="DZ76" s="875"/>
      <c r="EA76" s="876"/>
      <c r="EB76" s="876"/>
      <c r="EC76" s="876"/>
      <c r="ED76" s="876"/>
      <c r="EE76" s="876"/>
      <c r="EF76" s="876"/>
      <c r="EG76" s="876"/>
      <c r="EH76" s="876"/>
      <c r="EI76" s="876"/>
      <c r="EJ76" s="876"/>
      <c r="EK76" s="876"/>
      <c r="EL76" s="876"/>
      <c r="EM76" s="876"/>
      <c r="EN76" s="876"/>
      <c r="EO76" s="876"/>
      <c r="EP76" s="876"/>
      <c r="EQ76" s="876"/>
      <c r="ER76" s="876"/>
      <c r="ES76" s="876"/>
      <c r="ET76" s="876"/>
      <c r="EU76" s="876"/>
      <c r="EV76" s="876"/>
      <c r="EW76" s="876"/>
      <c r="EX76" s="876"/>
      <c r="EY76" s="877"/>
      <c r="EZ76" s="875"/>
      <c r="FA76" s="876"/>
      <c r="FB76" s="876"/>
      <c r="FC76" s="876"/>
      <c r="FD76" s="876"/>
      <c r="FE76" s="876"/>
      <c r="FF76" s="876"/>
      <c r="FG76" s="876"/>
      <c r="FH76" s="876"/>
      <c r="FI76" s="876"/>
      <c r="FJ76" s="876"/>
      <c r="FK76" s="876"/>
      <c r="FL76" s="877"/>
    </row>
    <row r="77" spans="1:208" ht="6" customHeight="1">
      <c r="A77" s="993" t="s">
        <v>429</v>
      </c>
      <c r="B77" s="873"/>
      <c r="C77" s="873"/>
      <c r="D77" s="873"/>
      <c r="E77" s="873"/>
      <c r="F77" s="873"/>
      <c r="G77" s="873"/>
      <c r="H77" s="873"/>
      <c r="I77" s="873"/>
      <c r="J77" s="873"/>
      <c r="K77" s="873"/>
      <c r="L77" s="873"/>
      <c r="M77" s="873"/>
      <c r="N77" s="873"/>
      <c r="O77" s="873"/>
      <c r="P77" s="873"/>
      <c r="Q77" s="873"/>
      <c r="R77" s="873"/>
      <c r="S77" s="874"/>
      <c r="T77" s="872">
        <f>T57+T59+T75</f>
        <v>86123</v>
      </c>
      <c r="U77" s="873"/>
      <c r="V77" s="873"/>
      <c r="W77" s="873"/>
      <c r="X77" s="873"/>
      <c r="Y77" s="873"/>
      <c r="Z77" s="873"/>
      <c r="AA77" s="873"/>
      <c r="AB77" s="873"/>
      <c r="AC77" s="873"/>
      <c r="AD77" s="874"/>
      <c r="AE77" s="914">
        <f>AE57+AE59+AE75</f>
        <v>0</v>
      </c>
      <c r="AF77" s="873"/>
      <c r="AG77" s="873"/>
      <c r="AH77" s="873"/>
      <c r="AI77" s="873"/>
      <c r="AJ77" s="873"/>
      <c r="AK77" s="873"/>
      <c r="AL77" s="873"/>
      <c r="AM77" s="873"/>
      <c r="AN77" s="873"/>
      <c r="AO77" s="874"/>
      <c r="AP77" s="872">
        <f>+T77+AE77</f>
        <v>86123</v>
      </c>
      <c r="AQ77" s="873"/>
      <c r="AR77" s="873"/>
      <c r="AS77" s="873"/>
      <c r="AT77" s="873"/>
      <c r="AU77" s="873"/>
      <c r="AV77" s="873"/>
      <c r="AW77" s="873"/>
      <c r="AX77" s="873"/>
      <c r="AY77" s="873"/>
      <c r="AZ77" s="874"/>
      <c r="BA77" s="914">
        <f>BA57+BA59+BA75</f>
        <v>0</v>
      </c>
      <c r="BB77" s="873"/>
      <c r="BC77" s="873"/>
      <c r="BD77" s="873"/>
      <c r="BE77" s="873"/>
      <c r="BF77" s="873"/>
      <c r="BG77" s="873"/>
      <c r="BH77" s="873"/>
      <c r="BI77" s="873"/>
      <c r="BJ77" s="873"/>
      <c r="BK77" s="874"/>
      <c r="BL77" s="872">
        <f>+T77+BA77</f>
        <v>86123</v>
      </c>
      <c r="BM77" s="873"/>
      <c r="BN77" s="873"/>
      <c r="BO77" s="873"/>
      <c r="BP77" s="873"/>
      <c r="BQ77" s="873"/>
      <c r="BR77" s="873"/>
      <c r="BS77" s="873"/>
      <c r="BT77" s="873"/>
      <c r="BU77" s="873"/>
      <c r="BV77" s="874"/>
      <c r="BW77" s="915"/>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c r="CU77" s="873"/>
      <c r="CV77" s="873"/>
      <c r="CW77" s="873"/>
      <c r="CX77" s="873"/>
      <c r="CY77" s="873"/>
      <c r="CZ77" s="873"/>
      <c r="DA77" s="873"/>
      <c r="DB77" s="873"/>
      <c r="DC77" s="873"/>
      <c r="DD77" s="873"/>
      <c r="DE77" s="873"/>
      <c r="DF77" s="873"/>
      <c r="DG77" s="873"/>
      <c r="DH77" s="873"/>
      <c r="DI77" s="873"/>
      <c r="DJ77" s="873"/>
      <c r="DK77" s="873"/>
      <c r="DL77" s="873"/>
      <c r="DM77" s="873"/>
      <c r="DN77" s="873"/>
      <c r="DO77" s="873"/>
      <c r="DP77" s="873"/>
      <c r="DQ77" s="873"/>
      <c r="DR77" s="873"/>
      <c r="DS77" s="873"/>
      <c r="DT77" s="873"/>
      <c r="DU77" s="873"/>
      <c r="DV77" s="874"/>
      <c r="DW77" s="211"/>
      <c r="DY77" s="923" t="s">
        <v>430</v>
      </c>
      <c r="DZ77" s="873"/>
      <c r="EA77" s="873"/>
      <c r="EB77" s="873"/>
      <c r="EC77" s="873"/>
      <c r="ED77" s="873"/>
      <c r="EE77" s="873"/>
      <c r="EF77" s="873"/>
      <c r="EG77" s="873"/>
      <c r="EH77" s="873"/>
      <c r="EI77" s="873"/>
      <c r="EJ77" s="873"/>
      <c r="EK77" s="873"/>
      <c r="EL77" s="873"/>
      <c r="EM77" s="873"/>
      <c r="EN77" s="873"/>
      <c r="EO77" s="873"/>
      <c r="EP77" s="873"/>
      <c r="EQ77" s="873"/>
      <c r="ER77" s="873"/>
      <c r="ES77" s="873"/>
      <c r="ET77" s="873"/>
      <c r="EU77" s="873"/>
      <c r="EV77" s="873"/>
      <c r="EW77" s="873"/>
      <c r="EX77" s="873"/>
      <c r="EY77" s="874"/>
      <c r="EZ77" s="922" t="s">
        <v>431</v>
      </c>
      <c r="FA77" s="874"/>
      <c r="FB77" s="903">
        <f>EZ73+EZ75</f>
        <v>0</v>
      </c>
      <c r="FC77" s="873"/>
      <c r="FD77" s="873"/>
      <c r="FE77" s="873"/>
      <c r="FF77" s="873"/>
      <c r="FG77" s="873"/>
      <c r="FH77" s="873"/>
      <c r="FI77" s="873"/>
      <c r="FJ77" s="873"/>
      <c r="FK77" s="873"/>
      <c r="FL77" s="874"/>
    </row>
    <row r="78" spans="1:208" ht="6" customHeight="1">
      <c r="A78" s="897"/>
      <c r="B78" s="876"/>
      <c r="C78" s="876"/>
      <c r="D78" s="876"/>
      <c r="E78" s="876"/>
      <c r="F78" s="876"/>
      <c r="G78" s="876"/>
      <c r="H78" s="876"/>
      <c r="I78" s="876"/>
      <c r="J78" s="876"/>
      <c r="K78" s="876"/>
      <c r="L78" s="876"/>
      <c r="M78" s="876"/>
      <c r="N78" s="876"/>
      <c r="O78" s="876"/>
      <c r="P78" s="876"/>
      <c r="Q78" s="876"/>
      <c r="R78" s="876"/>
      <c r="S78" s="877"/>
      <c r="T78" s="875"/>
      <c r="U78" s="876"/>
      <c r="V78" s="876"/>
      <c r="W78" s="876"/>
      <c r="X78" s="876"/>
      <c r="Y78" s="876"/>
      <c r="Z78" s="876"/>
      <c r="AA78" s="876"/>
      <c r="AB78" s="876"/>
      <c r="AC78" s="876"/>
      <c r="AD78" s="877"/>
      <c r="AE78" s="897"/>
      <c r="AF78" s="876"/>
      <c r="AG78" s="876"/>
      <c r="AH78" s="876"/>
      <c r="AI78" s="876"/>
      <c r="AJ78" s="876"/>
      <c r="AK78" s="876"/>
      <c r="AL78" s="876"/>
      <c r="AM78" s="876"/>
      <c r="AN78" s="876"/>
      <c r="AO78" s="877"/>
      <c r="AP78" s="875"/>
      <c r="AQ78" s="876"/>
      <c r="AR78" s="876"/>
      <c r="AS78" s="876"/>
      <c r="AT78" s="876"/>
      <c r="AU78" s="876"/>
      <c r="AV78" s="876"/>
      <c r="AW78" s="876"/>
      <c r="AX78" s="876"/>
      <c r="AY78" s="876"/>
      <c r="AZ78" s="877"/>
      <c r="BA78" s="897"/>
      <c r="BB78" s="876"/>
      <c r="BC78" s="876"/>
      <c r="BD78" s="876"/>
      <c r="BE78" s="876"/>
      <c r="BF78" s="876"/>
      <c r="BG78" s="876"/>
      <c r="BH78" s="876"/>
      <c r="BI78" s="876"/>
      <c r="BJ78" s="876"/>
      <c r="BK78" s="877"/>
      <c r="BL78" s="875"/>
      <c r="BM78" s="876"/>
      <c r="BN78" s="876"/>
      <c r="BO78" s="876"/>
      <c r="BP78" s="876"/>
      <c r="BQ78" s="876"/>
      <c r="BR78" s="876"/>
      <c r="BS78" s="876"/>
      <c r="BT78" s="876"/>
      <c r="BU78" s="876"/>
      <c r="BV78" s="877"/>
      <c r="BW78" s="876"/>
      <c r="BX78" s="876"/>
      <c r="BY78" s="876"/>
      <c r="BZ78" s="876"/>
      <c r="CA78" s="876"/>
      <c r="CB78" s="876"/>
      <c r="CC78" s="876"/>
      <c r="CD78" s="876"/>
      <c r="CE78" s="876"/>
      <c r="CF78" s="876"/>
      <c r="CG78" s="876"/>
      <c r="CH78" s="876"/>
      <c r="CI78" s="876"/>
      <c r="CJ78" s="876"/>
      <c r="CK78" s="876"/>
      <c r="CL78" s="876"/>
      <c r="CM78" s="876"/>
      <c r="CN78" s="876"/>
      <c r="CO78" s="876"/>
      <c r="CP78" s="876"/>
      <c r="CQ78" s="876"/>
      <c r="CR78" s="876"/>
      <c r="CS78" s="876"/>
      <c r="CT78" s="876"/>
      <c r="CU78" s="876"/>
      <c r="CV78" s="876"/>
      <c r="CW78" s="876"/>
      <c r="CX78" s="876"/>
      <c r="CY78" s="876"/>
      <c r="CZ78" s="876"/>
      <c r="DA78" s="876"/>
      <c r="DB78" s="876"/>
      <c r="DC78" s="876"/>
      <c r="DD78" s="876"/>
      <c r="DE78" s="876"/>
      <c r="DF78" s="876"/>
      <c r="DG78" s="876"/>
      <c r="DH78" s="876"/>
      <c r="DI78" s="876"/>
      <c r="DJ78" s="876"/>
      <c r="DK78" s="876"/>
      <c r="DL78" s="876"/>
      <c r="DM78" s="876"/>
      <c r="DN78" s="876"/>
      <c r="DO78" s="876"/>
      <c r="DP78" s="876"/>
      <c r="DQ78" s="876"/>
      <c r="DR78" s="876"/>
      <c r="DS78" s="876"/>
      <c r="DT78" s="876"/>
      <c r="DU78" s="876"/>
      <c r="DV78" s="877"/>
      <c r="DW78" s="211"/>
      <c r="DY78" s="875"/>
      <c r="DZ78" s="876"/>
      <c r="EA78" s="876"/>
      <c r="EB78" s="876"/>
      <c r="EC78" s="876"/>
      <c r="ED78" s="876"/>
      <c r="EE78" s="876"/>
      <c r="EF78" s="876"/>
      <c r="EG78" s="876"/>
      <c r="EH78" s="876"/>
      <c r="EI78" s="876"/>
      <c r="EJ78" s="876"/>
      <c r="EK78" s="876"/>
      <c r="EL78" s="876"/>
      <c r="EM78" s="876"/>
      <c r="EN78" s="876"/>
      <c r="EO78" s="876"/>
      <c r="EP78" s="876"/>
      <c r="EQ78" s="876"/>
      <c r="ER78" s="876"/>
      <c r="ES78" s="876"/>
      <c r="ET78" s="876"/>
      <c r="EU78" s="876"/>
      <c r="EV78" s="876"/>
      <c r="EW78" s="876"/>
      <c r="EX78" s="876"/>
      <c r="EY78" s="877"/>
      <c r="EZ78" s="875"/>
      <c r="FA78" s="877"/>
      <c r="FB78" s="876"/>
      <c r="FC78" s="876"/>
      <c r="FD78" s="876"/>
      <c r="FE78" s="876"/>
      <c r="FF78" s="876"/>
      <c r="FG78" s="876"/>
      <c r="FH78" s="876"/>
      <c r="FI78" s="876"/>
      <c r="FJ78" s="876"/>
      <c r="FK78" s="876"/>
      <c r="FL78" s="877"/>
    </row>
    <row r="79" spans="1:208" ht="6" customHeight="1">
      <c r="A79" s="991" t="s">
        <v>432</v>
      </c>
      <c r="B79" s="899"/>
      <c r="C79" s="899"/>
      <c r="D79" s="899"/>
      <c r="E79" s="899"/>
      <c r="F79" s="899"/>
      <c r="G79" s="899"/>
      <c r="H79" s="899"/>
      <c r="I79" s="899"/>
      <c r="J79" s="899"/>
      <c r="K79" s="899"/>
      <c r="L79" s="899"/>
      <c r="M79" s="899"/>
      <c r="N79" s="899"/>
      <c r="O79" s="899"/>
      <c r="P79" s="899"/>
      <c r="Q79" s="899"/>
      <c r="R79" s="899"/>
      <c r="S79" s="900"/>
      <c r="T79" s="904"/>
      <c r="U79" s="899"/>
      <c r="V79" s="899"/>
      <c r="W79" s="899"/>
      <c r="X79" s="899"/>
      <c r="Y79" s="899"/>
      <c r="Z79" s="899"/>
      <c r="AA79" s="899"/>
      <c r="AB79" s="899"/>
      <c r="AC79" s="899"/>
      <c r="AD79" s="900"/>
      <c r="AE79" s="905"/>
      <c r="AF79" s="899"/>
      <c r="AG79" s="899"/>
      <c r="AH79" s="899"/>
      <c r="AI79" s="899"/>
      <c r="AJ79" s="899"/>
      <c r="AK79" s="899"/>
      <c r="AL79" s="899"/>
      <c r="AM79" s="899"/>
      <c r="AN79" s="899"/>
      <c r="AO79" s="900"/>
      <c r="AP79" s="898">
        <f>+T79+AE79</f>
        <v>0</v>
      </c>
      <c r="AQ79" s="899"/>
      <c r="AR79" s="899"/>
      <c r="AS79" s="899"/>
      <c r="AT79" s="899"/>
      <c r="AU79" s="899"/>
      <c r="AV79" s="899"/>
      <c r="AW79" s="899"/>
      <c r="AX79" s="899"/>
      <c r="AY79" s="899"/>
      <c r="AZ79" s="900"/>
      <c r="BA79" s="905"/>
      <c r="BB79" s="899"/>
      <c r="BC79" s="899"/>
      <c r="BD79" s="899"/>
      <c r="BE79" s="899"/>
      <c r="BF79" s="899"/>
      <c r="BG79" s="899"/>
      <c r="BH79" s="899"/>
      <c r="BI79" s="899"/>
      <c r="BJ79" s="899"/>
      <c r="BK79" s="900"/>
      <c r="BL79" s="872">
        <f>+T79+BA79</f>
        <v>0</v>
      </c>
      <c r="BM79" s="873"/>
      <c r="BN79" s="873"/>
      <c r="BO79" s="873"/>
      <c r="BP79" s="873"/>
      <c r="BQ79" s="873"/>
      <c r="BR79" s="873"/>
      <c r="BS79" s="873"/>
      <c r="BT79" s="873"/>
      <c r="BU79" s="873"/>
      <c r="BV79" s="874"/>
      <c r="BW79" s="906"/>
      <c r="BX79" s="899"/>
      <c r="BY79" s="899"/>
      <c r="BZ79" s="899"/>
      <c r="CA79" s="899"/>
      <c r="CB79" s="899"/>
      <c r="CC79" s="899"/>
      <c r="CD79" s="899"/>
      <c r="CE79" s="899"/>
      <c r="CF79" s="899"/>
      <c r="CG79" s="899"/>
      <c r="CH79" s="899"/>
      <c r="CI79" s="899"/>
      <c r="CJ79" s="899"/>
      <c r="CK79" s="899"/>
      <c r="CL79" s="899"/>
      <c r="CM79" s="899"/>
      <c r="CN79" s="899"/>
      <c r="CO79" s="899"/>
      <c r="CP79" s="899"/>
      <c r="CQ79" s="899"/>
      <c r="CR79" s="899"/>
      <c r="CS79" s="899"/>
      <c r="CT79" s="899"/>
      <c r="CU79" s="899"/>
      <c r="CV79" s="899"/>
      <c r="CW79" s="899"/>
      <c r="CX79" s="899"/>
      <c r="CY79" s="899"/>
      <c r="CZ79" s="899"/>
      <c r="DA79" s="899"/>
      <c r="DB79" s="899"/>
      <c r="DC79" s="899"/>
      <c r="DD79" s="899"/>
      <c r="DE79" s="899"/>
      <c r="DF79" s="899"/>
      <c r="DG79" s="899"/>
      <c r="DH79" s="899"/>
      <c r="DI79" s="899"/>
      <c r="DJ79" s="899"/>
      <c r="DK79" s="899"/>
      <c r="DL79" s="899"/>
      <c r="DM79" s="899"/>
      <c r="DN79" s="899"/>
      <c r="DO79" s="899"/>
      <c r="DP79" s="899"/>
      <c r="DQ79" s="899"/>
      <c r="DR79" s="899"/>
      <c r="DS79" s="899"/>
      <c r="DT79" s="899"/>
      <c r="DU79" s="899"/>
      <c r="DV79" s="900"/>
      <c r="DW79" s="211"/>
      <c r="DY79" s="67"/>
      <c r="DZ79" s="65"/>
      <c r="EA79" s="65"/>
      <c r="EB79" s="65"/>
      <c r="EX79" s="212"/>
      <c r="EZ79" s="215"/>
      <c r="FA79" s="215"/>
      <c r="FB79" s="215"/>
      <c r="FC79" s="215"/>
      <c r="FD79" s="215"/>
      <c r="FE79" s="215"/>
      <c r="FF79" s="215"/>
      <c r="FG79" s="215"/>
      <c r="FH79" s="215"/>
      <c r="FI79" s="215"/>
      <c r="FJ79" s="215"/>
      <c r="FK79" s="215"/>
      <c r="FL79" s="216"/>
      <c r="FO79" s="68"/>
      <c r="FP79" s="65"/>
      <c r="FQ79" s="65"/>
      <c r="FR79" s="65"/>
      <c r="FS79" s="65"/>
      <c r="FT79" s="65"/>
      <c r="FU79" s="65"/>
      <c r="FV79" s="65"/>
      <c r="FW79" s="65"/>
      <c r="FX79" s="65"/>
      <c r="FY79" s="65"/>
      <c r="FZ79" s="65"/>
      <c r="GA79" s="65"/>
      <c r="GB79" s="65"/>
      <c r="GC79" s="65"/>
      <c r="GD79" s="65"/>
      <c r="GE79" s="65"/>
      <c r="GF79" s="65"/>
      <c r="GG79" s="65"/>
      <c r="GH79" s="65"/>
      <c r="GI79" s="65"/>
      <c r="GJ79" s="65"/>
      <c r="GK79" s="65"/>
      <c r="GN79" s="214"/>
      <c r="GO79" s="214"/>
      <c r="GP79" s="214"/>
      <c r="GQ79" s="214"/>
      <c r="GR79" s="214"/>
      <c r="GS79" s="214"/>
      <c r="GT79" s="214"/>
      <c r="GU79" s="214"/>
      <c r="GV79" s="214"/>
      <c r="GW79" s="214"/>
      <c r="GX79" s="214"/>
      <c r="GY79" s="214"/>
      <c r="GZ79" s="214"/>
    </row>
    <row r="80" spans="1:208" ht="6" customHeight="1">
      <c r="A80" s="897"/>
      <c r="B80" s="876"/>
      <c r="C80" s="876"/>
      <c r="D80" s="876"/>
      <c r="E80" s="876"/>
      <c r="F80" s="876"/>
      <c r="G80" s="876"/>
      <c r="H80" s="876"/>
      <c r="I80" s="876"/>
      <c r="J80" s="876"/>
      <c r="K80" s="876"/>
      <c r="L80" s="876"/>
      <c r="M80" s="876"/>
      <c r="N80" s="876"/>
      <c r="O80" s="876"/>
      <c r="P80" s="876"/>
      <c r="Q80" s="876"/>
      <c r="R80" s="876"/>
      <c r="S80" s="877"/>
      <c r="T80" s="875"/>
      <c r="U80" s="876"/>
      <c r="V80" s="876"/>
      <c r="W80" s="876"/>
      <c r="X80" s="876"/>
      <c r="Y80" s="876"/>
      <c r="Z80" s="876"/>
      <c r="AA80" s="876"/>
      <c r="AB80" s="876"/>
      <c r="AC80" s="876"/>
      <c r="AD80" s="877"/>
      <c r="AE80" s="897"/>
      <c r="AF80" s="876"/>
      <c r="AG80" s="876"/>
      <c r="AH80" s="876"/>
      <c r="AI80" s="876"/>
      <c r="AJ80" s="876"/>
      <c r="AK80" s="876"/>
      <c r="AL80" s="876"/>
      <c r="AM80" s="876"/>
      <c r="AN80" s="876"/>
      <c r="AO80" s="877"/>
      <c r="AP80" s="901"/>
      <c r="AQ80" s="844"/>
      <c r="AR80" s="844"/>
      <c r="AS80" s="844"/>
      <c r="AT80" s="844"/>
      <c r="AU80" s="844"/>
      <c r="AV80" s="844"/>
      <c r="AW80" s="844"/>
      <c r="AX80" s="844"/>
      <c r="AY80" s="844"/>
      <c r="AZ80" s="902"/>
      <c r="BA80" s="897"/>
      <c r="BB80" s="876"/>
      <c r="BC80" s="876"/>
      <c r="BD80" s="876"/>
      <c r="BE80" s="876"/>
      <c r="BF80" s="876"/>
      <c r="BG80" s="876"/>
      <c r="BH80" s="876"/>
      <c r="BI80" s="876"/>
      <c r="BJ80" s="876"/>
      <c r="BK80" s="877"/>
      <c r="BL80" s="875"/>
      <c r="BM80" s="876"/>
      <c r="BN80" s="876"/>
      <c r="BO80" s="876"/>
      <c r="BP80" s="876"/>
      <c r="BQ80" s="876"/>
      <c r="BR80" s="876"/>
      <c r="BS80" s="876"/>
      <c r="BT80" s="876"/>
      <c r="BU80" s="876"/>
      <c r="BV80" s="877"/>
      <c r="BW80" s="876"/>
      <c r="BX80" s="876"/>
      <c r="BY80" s="876"/>
      <c r="BZ80" s="876"/>
      <c r="CA80" s="876"/>
      <c r="CB80" s="876"/>
      <c r="CC80" s="876"/>
      <c r="CD80" s="876"/>
      <c r="CE80" s="876"/>
      <c r="CF80" s="876"/>
      <c r="CG80" s="876"/>
      <c r="CH80" s="876"/>
      <c r="CI80" s="876"/>
      <c r="CJ80" s="876"/>
      <c r="CK80" s="876"/>
      <c r="CL80" s="876"/>
      <c r="CM80" s="876"/>
      <c r="CN80" s="876"/>
      <c r="CO80" s="876"/>
      <c r="CP80" s="876"/>
      <c r="CQ80" s="876"/>
      <c r="CR80" s="876"/>
      <c r="CS80" s="876"/>
      <c r="CT80" s="876"/>
      <c r="CU80" s="876"/>
      <c r="CV80" s="876"/>
      <c r="CW80" s="876"/>
      <c r="CX80" s="876"/>
      <c r="CY80" s="876"/>
      <c r="CZ80" s="876"/>
      <c r="DA80" s="876"/>
      <c r="DB80" s="876"/>
      <c r="DC80" s="876"/>
      <c r="DD80" s="876"/>
      <c r="DE80" s="876"/>
      <c r="DF80" s="876"/>
      <c r="DG80" s="876"/>
      <c r="DH80" s="876"/>
      <c r="DI80" s="876"/>
      <c r="DJ80" s="876"/>
      <c r="DK80" s="876"/>
      <c r="DL80" s="876"/>
      <c r="DM80" s="876"/>
      <c r="DN80" s="876"/>
      <c r="DO80" s="876"/>
      <c r="DP80" s="876"/>
      <c r="DQ80" s="876"/>
      <c r="DR80" s="876"/>
      <c r="DS80" s="876"/>
      <c r="DT80" s="876"/>
      <c r="DU80" s="876"/>
      <c r="DV80" s="877"/>
      <c r="DW80" s="217"/>
      <c r="DY80" s="986" t="s">
        <v>433</v>
      </c>
      <c r="DZ80" s="873"/>
      <c r="EA80" s="873"/>
      <c r="EB80" s="873"/>
      <c r="EC80" s="873"/>
      <c r="ED80" s="873"/>
      <c r="EE80" s="873"/>
      <c r="EF80" s="873"/>
      <c r="EG80" s="873"/>
      <c r="EH80" s="873"/>
      <c r="EI80" s="873"/>
      <c r="EJ80" s="873"/>
      <c r="EK80" s="873"/>
      <c r="EL80" s="873"/>
      <c r="EM80" s="873"/>
      <c r="EN80" s="873"/>
      <c r="EO80" s="873"/>
      <c r="EP80" s="873"/>
      <c r="EQ80" s="873"/>
      <c r="ER80" s="873"/>
      <c r="ES80" s="873"/>
      <c r="ET80" s="873"/>
      <c r="EU80" s="873"/>
      <c r="EV80" s="873"/>
      <c r="EW80" s="873"/>
      <c r="EX80" s="873"/>
      <c r="EY80" s="987"/>
      <c r="EZ80" s="992" t="e">
        <f>FB24+FB42+FB66+FB77</f>
        <v>#DIV/0!</v>
      </c>
      <c r="FA80" s="899"/>
      <c r="FB80" s="899"/>
      <c r="FC80" s="899"/>
      <c r="FD80" s="899"/>
      <c r="FE80" s="899"/>
      <c r="FF80" s="899"/>
      <c r="FG80" s="899"/>
      <c r="FH80" s="899"/>
      <c r="FI80" s="899"/>
      <c r="FJ80" s="899"/>
      <c r="FK80" s="899"/>
      <c r="FL80" s="910"/>
      <c r="FO80" s="68"/>
      <c r="FP80" s="65"/>
      <c r="FQ80" s="65"/>
      <c r="FR80" s="65"/>
      <c r="FS80" s="65"/>
      <c r="FT80" s="65"/>
      <c r="FU80" s="65"/>
      <c r="FV80" s="65"/>
      <c r="FW80" s="65"/>
      <c r="FX80" s="65"/>
      <c r="FY80" s="65"/>
      <c r="FZ80" s="65"/>
      <c r="GA80" s="65"/>
      <c r="GB80" s="65"/>
      <c r="GC80" s="65"/>
      <c r="GD80" s="65"/>
      <c r="GE80" s="65"/>
      <c r="GF80" s="65"/>
      <c r="GG80" s="65"/>
      <c r="GH80" s="65"/>
      <c r="GI80" s="65"/>
      <c r="GJ80" s="65"/>
      <c r="GK80" s="65"/>
      <c r="GN80" s="214"/>
      <c r="GO80" s="214"/>
      <c r="GP80" s="214"/>
      <c r="GQ80" s="214"/>
      <c r="GR80" s="214"/>
      <c r="GS80" s="214"/>
      <c r="GT80" s="214"/>
      <c r="GU80" s="214"/>
      <c r="GV80" s="214"/>
      <c r="GW80" s="214"/>
      <c r="GX80" s="214"/>
      <c r="GY80" s="214"/>
      <c r="GZ80" s="214"/>
    </row>
    <row r="81" spans="1:208" ht="6" customHeight="1">
      <c r="A81" s="989" t="s">
        <v>434</v>
      </c>
      <c r="B81" s="895"/>
      <c r="C81" s="895"/>
      <c r="D81" s="895"/>
      <c r="E81" s="895"/>
      <c r="F81" s="895"/>
      <c r="G81" s="895"/>
      <c r="H81" s="895"/>
      <c r="I81" s="895"/>
      <c r="J81" s="895"/>
      <c r="K81" s="895"/>
      <c r="L81" s="895"/>
      <c r="M81" s="895"/>
      <c r="N81" s="895"/>
      <c r="O81" s="895"/>
      <c r="P81" s="895"/>
      <c r="Q81" s="895"/>
      <c r="R81" s="895"/>
      <c r="S81" s="893"/>
      <c r="T81" s="892" t="s">
        <v>435</v>
      </c>
      <c r="U81" s="893"/>
      <c r="V81" s="894">
        <f>T39+T77+T79</f>
        <v>121637</v>
      </c>
      <c r="W81" s="895"/>
      <c r="X81" s="895"/>
      <c r="Y81" s="895"/>
      <c r="Z81" s="895"/>
      <c r="AA81" s="895"/>
      <c r="AB81" s="895"/>
      <c r="AC81" s="895"/>
      <c r="AD81" s="893"/>
      <c r="AE81" s="896" t="s">
        <v>436</v>
      </c>
      <c r="AF81" s="893"/>
      <c r="AG81" s="894" t="e">
        <f>AE39+AE77+AE79</f>
        <v>#DIV/0!</v>
      </c>
      <c r="AH81" s="895"/>
      <c r="AI81" s="895"/>
      <c r="AJ81" s="895"/>
      <c r="AK81" s="895"/>
      <c r="AL81" s="895"/>
      <c r="AM81" s="895"/>
      <c r="AN81" s="895"/>
      <c r="AO81" s="893"/>
      <c r="AP81" s="898" t="e">
        <f>+V81+AG81</f>
        <v>#DIV/0!</v>
      </c>
      <c r="AQ81" s="899"/>
      <c r="AR81" s="899"/>
      <c r="AS81" s="899"/>
      <c r="AT81" s="899"/>
      <c r="AU81" s="899"/>
      <c r="AV81" s="899"/>
      <c r="AW81" s="899"/>
      <c r="AX81" s="899"/>
      <c r="AY81" s="899"/>
      <c r="AZ81" s="900"/>
      <c r="BA81" s="896" t="s">
        <v>437</v>
      </c>
      <c r="BB81" s="893"/>
      <c r="BC81" s="894" t="e">
        <f>BA39+BA77+BA79</f>
        <v>#DIV/0!</v>
      </c>
      <c r="BD81" s="895"/>
      <c r="BE81" s="895"/>
      <c r="BF81" s="895"/>
      <c r="BG81" s="895"/>
      <c r="BH81" s="895"/>
      <c r="BI81" s="895"/>
      <c r="BJ81" s="895"/>
      <c r="BK81" s="893"/>
      <c r="BL81" s="872" t="e">
        <f>+V81+BC81</f>
        <v>#DIV/0!</v>
      </c>
      <c r="BM81" s="873"/>
      <c r="BN81" s="873"/>
      <c r="BO81" s="873"/>
      <c r="BP81" s="873"/>
      <c r="BQ81" s="873"/>
      <c r="BR81" s="873"/>
      <c r="BS81" s="873"/>
      <c r="BT81" s="873"/>
      <c r="BU81" s="873"/>
      <c r="BV81" s="874"/>
      <c r="BW81" s="878"/>
      <c r="BX81" s="895"/>
      <c r="BY81" s="895"/>
      <c r="BZ81" s="895"/>
      <c r="CA81" s="895"/>
      <c r="CB81" s="895"/>
      <c r="CC81" s="895"/>
      <c r="CD81" s="895"/>
      <c r="CE81" s="895"/>
      <c r="CF81" s="895"/>
      <c r="CG81" s="895"/>
      <c r="CH81" s="895"/>
      <c r="CI81" s="895"/>
      <c r="CJ81" s="895"/>
      <c r="CK81" s="895"/>
      <c r="CL81" s="895"/>
      <c r="CM81" s="895"/>
      <c r="CN81" s="895"/>
      <c r="CO81" s="895"/>
      <c r="CP81" s="895"/>
      <c r="CQ81" s="895"/>
      <c r="CR81" s="895"/>
      <c r="CS81" s="895"/>
      <c r="CT81" s="895"/>
      <c r="CU81" s="895"/>
      <c r="CV81" s="895"/>
      <c r="CW81" s="895"/>
      <c r="CX81" s="895"/>
      <c r="CY81" s="895"/>
      <c r="CZ81" s="895"/>
      <c r="DA81" s="895"/>
      <c r="DB81" s="895"/>
      <c r="DC81" s="895"/>
      <c r="DD81" s="895"/>
      <c r="DE81" s="895"/>
      <c r="DF81" s="895"/>
      <c r="DG81" s="895"/>
      <c r="DH81" s="895"/>
      <c r="DI81" s="895"/>
      <c r="DJ81" s="895"/>
      <c r="DK81" s="895"/>
      <c r="DL81" s="895"/>
      <c r="DM81" s="895"/>
      <c r="DN81" s="895"/>
      <c r="DO81" s="895"/>
      <c r="DP81" s="895"/>
      <c r="DQ81" s="895"/>
      <c r="DR81" s="895"/>
      <c r="DS81" s="895"/>
      <c r="DT81" s="895"/>
      <c r="DU81" s="895"/>
      <c r="DV81" s="893"/>
      <c r="DW81" s="217"/>
      <c r="DY81" s="875"/>
      <c r="DZ81" s="876"/>
      <c r="EA81" s="876"/>
      <c r="EB81" s="876"/>
      <c r="EC81" s="876"/>
      <c r="ED81" s="876"/>
      <c r="EE81" s="876"/>
      <c r="EF81" s="876"/>
      <c r="EG81" s="876"/>
      <c r="EH81" s="876"/>
      <c r="EI81" s="876"/>
      <c r="EJ81" s="876"/>
      <c r="EK81" s="876"/>
      <c r="EL81" s="876"/>
      <c r="EM81" s="876"/>
      <c r="EN81" s="876"/>
      <c r="EO81" s="876"/>
      <c r="EP81" s="876"/>
      <c r="EQ81" s="876"/>
      <c r="ER81" s="876"/>
      <c r="ES81" s="876"/>
      <c r="ET81" s="876"/>
      <c r="EU81" s="876"/>
      <c r="EV81" s="876"/>
      <c r="EW81" s="876"/>
      <c r="EX81" s="876"/>
      <c r="EY81" s="988"/>
      <c r="EZ81" s="911"/>
      <c r="FA81" s="844"/>
      <c r="FB81" s="844"/>
      <c r="FC81" s="844"/>
      <c r="FD81" s="844"/>
      <c r="FE81" s="844"/>
      <c r="FF81" s="844"/>
      <c r="FG81" s="844"/>
      <c r="FH81" s="844"/>
      <c r="FI81" s="844"/>
      <c r="FJ81" s="844"/>
      <c r="FK81" s="844"/>
      <c r="FL81" s="912"/>
      <c r="FO81" s="65"/>
      <c r="FP81" s="65"/>
      <c r="FQ81" s="65"/>
      <c r="FR81" s="65"/>
      <c r="FS81" s="65"/>
      <c r="FT81" s="65"/>
      <c r="FU81" s="65"/>
      <c r="FV81" s="65"/>
      <c r="FW81" s="65"/>
      <c r="FX81" s="65"/>
      <c r="FY81" s="65"/>
      <c r="FZ81" s="65"/>
      <c r="GA81" s="65"/>
      <c r="GB81" s="65"/>
      <c r="GC81" s="65"/>
      <c r="GD81" s="65"/>
      <c r="GE81" s="65"/>
      <c r="GF81" s="65"/>
      <c r="GG81" s="65"/>
      <c r="GH81" s="65"/>
      <c r="GI81" s="65"/>
      <c r="GJ81" s="65"/>
      <c r="GK81" s="65"/>
      <c r="GN81" s="214"/>
      <c r="GO81" s="214"/>
      <c r="GP81" s="214"/>
      <c r="GQ81" s="214"/>
      <c r="GR81" s="214"/>
      <c r="GS81" s="214"/>
      <c r="GT81" s="214"/>
      <c r="GU81" s="214"/>
      <c r="GV81" s="214"/>
      <c r="GW81" s="214"/>
      <c r="GX81" s="214"/>
      <c r="GY81" s="214"/>
      <c r="GZ81" s="214"/>
    </row>
    <row r="82" spans="1:208" ht="6" customHeight="1">
      <c r="A82" s="897"/>
      <c r="B82" s="876"/>
      <c r="C82" s="876"/>
      <c r="D82" s="876"/>
      <c r="E82" s="876"/>
      <c r="F82" s="876"/>
      <c r="G82" s="876"/>
      <c r="H82" s="876"/>
      <c r="I82" s="876"/>
      <c r="J82" s="876"/>
      <c r="K82" s="876"/>
      <c r="L82" s="876"/>
      <c r="M82" s="876"/>
      <c r="N82" s="876"/>
      <c r="O82" s="876"/>
      <c r="P82" s="876"/>
      <c r="Q82" s="876"/>
      <c r="R82" s="876"/>
      <c r="S82" s="877"/>
      <c r="T82" s="875"/>
      <c r="U82" s="877"/>
      <c r="V82" s="875"/>
      <c r="W82" s="876"/>
      <c r="X82" s="876"/>
      <c r="Y82" s="876"/>
      <c r="Z82" s="876"/>
      <c r="AA82" s="876"/>
      <c r="AB82" s="876"/>
      <c r="AC82" s="876"/>
      <c r="AD82" s="877"/>
      <c r="AE82" s="897"/>
      <c r="AF82" s="877"/>
      <c r="AG82" s="875"/>
      <c r="AH82" s="876"/>
      <c r="AI82" s="876"/>
      <c r="AJ82" s="876"/>
      <c r="AK82" s="876"/>
      <c r="AL82" s="876"/>
      <c r="AM82" s="876"/>
      <c r="AN82" s="876"/>
      <c r="AO82" s="877"/>
      <c r="AP82" s="901"/>
      <c r="AQ82" s="844"/>
      <c r="AR82" s="844"/>
      <c r="AS82" s="844"/>
      <c r="AT82" s="844"/>
      <c r="AU82" s="844"/>
      <c r="AV82" s="844"/>
      <c r="AW82" s="844"/>
      <c r="AX82" s="844"/>
      <c r="AY82" s="844"/>
      <c r="AZ82" s="902"/>
      <c r="BA82" s="897"/>
      <c r="BB82" s="877"/>
      <c r="BC82" s="875"/>
      <c r="BD82" s="876"/>
      <c r="BE82" s="876"/>
      <c r="BF82" s="876"/>
      <c r="BG82" s="876"/>
      <c r="BH82" s="876"/>
      <c r="BI82" s="876"/>
      <c r="BJ82" s="876"/>
      <c r="BK82" s="877"/>
      <c r="BL82" s="875"/>
      <c r="BM82" s="876"/>
      <c r="BN82" s="876"/>
      <c r="BO82" s="876"/>
      <c r="BP82" s="876"/>
      <c r="BQ82" s="876"/>
      <c r="BR82" s="876"/>
      <c r="BS82" s="876"/>
      <c r="BT82" s="876"/>
      <c r="BU82" s="876"/>
      <c r="BV82" s="877"/>
      <c r="BW82" s="876"/>
      <c r="BX82" s="876"/>
      <c r="BY82" s="876"/>
      <c r="BZ82" s="876"/>
      <c r="CA82" s="876"/>
      <c r="CB82" s="876"/>
      <c r="CC82" s="876"/>
      <c r="CD82" s="876"/>
      <c r="CE82" s="876"/>
      <c r="CF82" s="876"/>
      <c r="CG82" s="876"/>
      <c r="CH82" s="876"/>
      <c r="CI82" s="876"/>
      <c r="CJ82" s="876"/>
      <c r="CK82" s="876"/>
      <c r="CL82" s="876"/>
      <c r="CM82" s="876"/>
      <c r="CN82" s="876"/>
      <c r="CO82" s="876"/>
      <c r="CP82" s="876"/>
      <c r="CQ82" s="876"/>
      <c r="CR82" s="876"/>
      <c r="CS82" s="876"/>
      <c r="CT82" s="876"/>
      <c r="CU82" s="876"/>
      <c r="CV82" s="876"/>
      <c r="CW82" s="876"/>
      <c r="CX82" s="876"/>
      <c r="CY82" s="876"/>
      <c r="CZ82" s="876"/>
      <c r="DA82" s="876"/>
      <c r="DB82" s="876"/>
      <c r="DC82" s="876"/>
      <c r="DD82" s="876"/>
      <c r="DE82" s="876"/>
      <c r="DF82" s="876"/>
      <c r="DG82" s="876"/>
      <c r="DH82" s="876"/>
      <c r="DI82" s="876"/>
      <c r="DJ82" s="876"/>
      <c r="DK82" s="876"/>
      <c r="DL82" s="876"/>
      <c r="DM82" s="876"/>
      <c r="DN82" s="876"/>
      <c r="DO82" s="876"/>
      <c r="DP82" s="876"/>
      <c r="DQ82" s="876"/>
      <c r="DR82" s="876"/>
      <c r="DS82" s="876"/>
      <c r="DT82" s="876"/>
      <c r="DU82" s="876"/>
      <c r="DV82" s="877"/>
      <c r="DW82" s="217"/>
      <c r="DY82" s="884" t="s">
        <v>438</v>
      </c>
      <c r="DZ82" s="895"/>
      <c r="EA82" s="895"/>
      <c r="EB82" s="895"/>
      <c r="EC82" s="895"/>
      <c r="ED82" s="895"/>
      <c r="EE82" s="895"/>
      <c r="EF82" s="895"/>
      <c r="EG82" s="895"/>
      <c r="EH82" s="895"/>
      <c r="EI82" s="895"/>
      <c r="EJ82" s="895"/>
      <c r="EK82" s="895"/>
      <c r="EL82" s="895"/>
      <c r="EM82" s="895"/>
      <c r="EN82" s="895"/>
      <c r="EO82" s="895"/>
      <c r="EP82" s="895"/>
      <c r="EQ82" s="895"/>
      <c r="ER82" s="895"/>
      <c r="ES82" s="895"/>
      <c r="ET82" s="895"/>
      <c r="EU82" s="895"/>
      <c r="EV82" s="895"/>
      <c r="EW82" s="895"/>
      <c r="EX82" s="895"/>
      <c r="EY82" s="895"/>
      <c r="EZ82" s="218"/>
      <c r="FA82" s="218"/>
      <c r="FB82" s="218"/>
      <c r="FC82" s="218"/>
      <c r="FD82" s="218"/>
      <c r="FE82" s="218"/>
      <c r="FF82" s="218"/>
      <c r="FG82" s="218"/>
      <c r="FH82" s="218"/>
      <c r="FI82" s="218"/>
      <c r="FJ82" s="218"/>
      <c r="FK82" s="218"/>
      <c r="FL82" s="218"/>
      <c r="FO82" s="65"/>
      <c r="FP82" s="65"/>
      <c r="FQ82" s="65"/>
      <c r="FR82" s="65"/>
      <c r="FS82" s="65"/>
      <c r="FT82" s="65"/>
      <c r="FU82" s="65"/>
      <c r="FV82" s="65"/>
      <c r="FW82" s="65"/>
      <c r="FX82" s="65"/>
      <c r="FY82" s="65"/>
      <c r="FZ82" s="65"/>
      <c r="GA82" s="65"/>
      <c r="GB82" s="65"/>
      <c r="GC82" s="65"/>
      <c r="GD82" s="65"/>
      <c r="GE82" s="65"/>
      <c r="GF82" s="65"/>
      <c r="GG82" s="65"/>
      <c r="GH82" s="65"/>
      <c r="GI82" s="65"/>
      <c r="GJ82" s="65"/>
      <c r="GK82" s="65"/>
      <c r="GN82" s="214"/>
      <c r="GO82" s="214"/>
      <c r="GP82" s="214"/>
      <c r="GQ82" s="214"/>
      <c r="GR82" s="214"/>
      <c r="GS82" s="214"/>
      <c r="GT82" s="214"/>
      <c r="GU82" s="214"/>
      <c r="GV82" s="214"/>
      <c r="GW82" s="214"/>
      <c r="GX82" s="214"/>
      <c r="GY82" s="214"/>
      <c r="GZ82" s="214"/>
    </row>
    <row r="83" spans="1:208" ht="6" customHeight="1">
      <c r="A83" s="65"/>
      <c r="C83" s="65"/>
      <c r="D83" s="65"/>
      <c r="E83" s="65"/>
      <c r="F83" s="65"/>
      <c r="G83" s="65"/>
      <c r="H83" s="65"/>
      <c r="I83" s="65"/>
      <c r="J83" s="65"/>
      <c r="K83" s="65"/>
      <c r="L83" s="65"/>
      <c r="M83" s="65"/>
      <c r="N83" s="65"/>
      <c r="O83" s="65"/>
      <c r="P83" s="65"/>
      <c r="Q83" s="65"/>
      <c r="R83" s="65"/>
      <c r="S83" s="65"/>
      <c r="T83" s="214"/>
      <c r="U83" s="214"/>
      <c r="V83" s="214"/>
      <c r="W83" s="214"/>
      <c r="X83" s="214"/>
      <c r="Y83" s="214"/>
      <c r="Z83" s="214"/>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c r="AZ83" s="214"/>
      <c r="BA83" s="214"/>
      <c r="BB83" s="214"/>
      <c r="BC83" s="214"/>
      <c r="BD83" s="214"/>
      <c r="BE83" s="214"/>
      <c r="BF83" s="214"/>
      <c r="BG83" s="214"/>
      <c r="BH83" s="214"/>
      <c r="BI83" s="214"/>
      <c r="BJ83" s="214"/>
      <c r="BK83" s="214"/>
      <c r="BL83" s="214"/>
      <c r="BM83" s="214"/>
      <c r="BN83" s="214"/>
      <c r="BO83" s="214"/>
      <c r="BP83" s="214"/>
      <c r="BQ83" s="214"/>
      <c r="BR83" s="214"/>
      <c r="BS83" s="214"/>
      <c r="BT83" s="214"/>
      <c r="BU83" s="214"/>
      <c r="BV83" s="214"/>
      <c r="BW83" s="211"/>
      <c r="BX83" s="217"/>
      <c r="BY83" s="217"/>
      <c r="BZ83" s="217"/>
      <c r="CA83" s="217"/>
      <c r="CB83" s="217"/>
      <c r="CC83" s="217"/>
      <c r="CD83" s="217"/>
      <c r="CE83" s="217"/>
      <c r="CF83" s="217"/>
      <c r="CG83" s="217"/>
      <c r="CH83" s="217"/>
      <c r="CI83" s="217"/>
      <c r="CJ83" s="217"/>
      <c r="CK83" s="217"/>
      <c r="CL83" s="217"/>
      <c r="CM83" s="217"/>
      <c r="CN83" s="217"/>
      <c r="CO83" s="217"/>
      <c r="CP83" s="217"/>
      <c r="CQ83" s="217"/>
      <c r="CR83" s="217"/>
      <c r="CS83" s="217"/>
      <c r="CT83" s="217"/>
      <c r="CU83" s="217"/>
      <c r="CV83" s="217"/>
      <c r="CW83" s="217"/>
      <c r="CX83" s="217"/>
      <c r="CY83" s="217"/>
      <c r="CZ83" s="217"/>
      <c r="DA83" s="217"/>
      <c r="DB83" s="217"/>
      <c r="DC83" s="217"/>
      <c r="DD83" s="217"/>
      <c r="DE83" s="217"/>
      <c r="DF83" s="217"/>
      <c r="DG83" s="217"/>
      <c r="DH83" s="217"/>
      <c r="DI83" s="217"/>
      <c r="DJ83" s="217"/>
      <c r="DK83" s="217"/>
      <c r="DL83" s="217"/>
      <c r="DM83" s="217"/>
      <c r="DN83" s="217"/>
      <c r="DO83" s="217"/>
      <c r="DP83" s="217"/>
      <c r="DQ83" s="217"/>
      <c r="DR83" s="217"/>
      <c r="DS83" s="217"/>
      <c r="DT83" s="217"/>
      <c r="DU83" s="217"/>
      <c r="DV83" s="217"/>
      <c r="DW83" s="217"/>
      <c r="DY83" s="895"/>
      <c r="DZ83" s="895"/>
      <c r="EA83" s="895"/>
      <c r="EB83" s="895"/>
      <c r="EC83" s="895"/>
      <c r="ED83" s="895"/>
      <c r="EE83" s="895"/>
      <c r="EF83" s="895"/>
      <c r="EG83" s="895"/>
      <c r="EH83" s="895"/>
      <c r="EI83" s="895"/>
      <c r="EJ83" s="895"/>
      <c r="EK83" s="895"/>
      <c r="EL83" s="895"/>
      <c r="EM83" s="895"/>
      <c r="EN83" s="895"/>
      <c r="EO83" s="895"/>
      <c r="EP83" s="895"/>
      <c r="EQ83" s="895"/>
      <c r="ER83" s="895"/>
      <c r="ES83" s="895"/>
      <c r="ET83" s="895"/>
      <c r="EU83" s="895"/>
      <c r="EV83" s="895"/>
      <c r="EW83" s="895"/>
      <c r="EX83" s="895"/>
      <c r="EY83" s="895"/>
      <c r="EZ83" s="215"/>
      <c r="FA83" s="215"/>
      <c r="FB83" s="215"/>
      <c r="FC83" s="215"/>
      <c r="FD83" s="215"/>
      <c r="FE83" s="215"/>
      <c r="FF83" s="215"/>
      <c r="FG83" s="215"/>
      <c r="FH83" s="215"/>
      <c r="FI83" s="215"/>
      <c r="FJ83" s="215"/>
      <c r="FK83" s="215"/>
      <c r="FL83" s="216"/>
      <c r="FO83" s="65"/>
      <c r="FP83" s="65"/>
      <c r="FQ83" s="65"/>
      <c r="FR83" s="65"/>
      <c r="FS83" s="65"/>
      <c r="FT83" s="65"/>
      <c r="FU83" s="65"/>
      <c r="FV83" s="65"/>
      <c r="FW83" s="65"/>
      <c r="FX83" s="65"/>
      <c r="FY83" s="65"/>
      <c r="FZ83" s="65"/>
      <c r="GA83" s="65"/>
      <c r="GB83" s="65"/>
      <c r="GC83" s="65"/>
      <c r="GD83" s="65"/>
      <c r="GE83" s="65"/>
      <c r="GF83" s="65"/>
      <c r="GG83" s="65"/>
      <c r="GH83" s="65"/>
      <c r="GI83" s="65"/>
      <c r="GJ83" s="65"/>
      <c r="GK83" s="65"/>
      <c r="GN83" s="214"/>
      <c r="GO83" s="214"/>
      <c r="GP83" s="214"/>
      <c r="GQ83" s="214"/>
      <c r="GR83" s="214"/>
      <c r="GS83" s="214"/>
      <c r="GT83" s="214"/>
      <c r="GU83" s="214"/>
      <c r="GV83" s="214"/>
      <c r="GW83" s="214"/>
      <c r="GX83" s="214"/>
      <c r="GY83" s="214"/>
      <c r="GZ83" s="214"/>
    </row>
    <row r="84" spans="1:208" ht="6" customHeight="1">
      <c r="A84" s="65"/>
      <c r="C84" s="65"/>
      <c r="D84" s="65"/>
      <c r="E84" s="65"/>
      <c r="F84" s="65"/>
      <c r="G84" s="65"/>
      <c r="H84" s="65"/>
      <c r="I84" s="65"/>
      <c r="J84" s="65"/>
      <c r="K84" s="65"/>
      <c r="L84" s="65"/>
      <c r="M84" s="65"/>
      <c r="N84" s="65"/>
      <c r="O84" s="65"/>
      <c r="P84" s="65"/>
      <c r="Q84" s="65"/>
      <c r="R84" s="65"/>
      <c r="S84" s="65"/>
      <c r="T84" s="214"/>
      <c r="U84" s="214"/>
      <c r="V84" s="214"/>
      <c r="W84" s="214"/>
      <c r="X84" s="214"/>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c r="BT84" s="214"/>
      <c r="BU84" s="214"/>
      <c r="BV84" s="214"/>
      <c r="BW84" s="211"/>
      <c r="BX84" s="217"/>
      <c r="BY84" s="217"/>
      <c r="BZ84" s="217"/>
      <c r="CA84" s="217"/>
      <c r="CB84" s="217"/>
      <c r="CC84" s="217"/>
      <c r="CD84" s="217"/>
      <c r="CE84" s="217"/>
      <c r="CF84" s="217"/>
      <c r="CG84" s="217"/>
      <c r="CH84" s="217"/>
      <c r="CI84" s="217"/>
      <c r="CJ84" s="217"/>
      <c r="CK84" s="217"/>
      <c r="CL84" s="217"/>
      <c r="CM84" s="217"/>
      <c r="CN84" s="217"/>
      <c r="CO84" s="217"/>
      <c r="CP84" s="217"/>
      <c r="CQ84" s="217"/>
      <c r="CR84" s="217"/>
      <c r="CS84" s="217"/>
      <c r="CT84" s="217"/>
      <c r="CU84" s="217"/>
      <c r="CV84" s="217"/>
      <c r="CW84" s="217"/>
      <c r="CX84" s="217"/>
      <c r="CY84" s="217"/>
      <c r="CZ84" s="217"/>
      <c r="DA84" s="217"/>
      <c r="DB84" s="217"/>
      <c r="DC84" s="217"/>
      <c r="DD84" s="217"/>
      <c r="DE84" s="217"/>
      <c r="DF84" s="217"/>
      <c r="DG84" s="217"/>
      <c r="DH84" s="217"/>
      <c r="DI84" s="217"/>
      <c r="DJ84" s="217"/>
      <c r="DK84" s="217"/>
      <c r="DL84" s="217"/>
      <c r="DM84" s="217"/>
      <c r="DN84" s="217"/>
      <c r="DO84" s="217"/>
      <c r="DP84" s="217"/>
      <c r="DQ84" s="217"/>
      <c r="DR84" s="217"/>
      <c r="DS84" s="217"/>
      <c r="DT84" s="217"/>
      <c r="DU84" s="217"/>
      <c r="DV84" s="217"/>
      <c r="DW84" s="217"/>
      <c r="DY84" s="172"/>
      <c r="DZ84" s="172"/>
      <c r="EA84" s="172"/>
      <c r="EB84" s="172"/>
      <c r="EC84" s="172"/>
      <c r="ED84" s="172"/>
      <c r="EE84" s="172"/>
      <c r="EF84" s="172"/>
      <c r="EG84" s="172"/>
      <c r="EH84" s="172"/>
      <c r="EI84" s="172"/>
      <c r="EJ84" s="172"/>
      <c r="EK84" s="172"/>
      <c r="EL84" s="172"/>
      <c r="EM84" s="172"/>
      <c r="EN84" s="172"/>
      <c r="EO84" s="172"/>
      <c r="EP84" s="172"/>
      <c r="EQ84" s="172"/>
      <c r="ER84" s="172"/>
      <c r="ES84" s="172"/>
      <c r="ET84" s="172"/>
      <c r="EU84" s="172"/>
      <c r="EV84" s="172"/>
      <c r="EW84" s="172"/>
      <c r="EX84" s="172"/>
      <c r="EY84" s="172"/>
      <c r="EZ84" s="215"/>
      <c r="FA84" s="215"/>
      <c r="FB84" s="215"/>
      <c r="FC84" s="215"/>
      <c r="FD84" s="215"/>
      <c r="FE84" s="215"/>
      <c r="FF84" s="215"/>
      <c r="FG84" s="215"/>
      <c r="FH84" s="215"/>
      <c r="FI84" s="215"/>
      <c r="FJ84" s="215"/>
      <c r="FK84" s="215"/>
      <c r="FL84" s="216"/>
      <c r="FO84" s="65"/>
      <c r="FP84" s="65"/>
      <c r="FQ84" s="65"/>
      <c r="FR84" s="65"/>
      <c r="FS84" s="65"/>
      <c r="FT84" s="65"/>
      <c r="FU84" s="65"/>
      <c r="FV84" s="65"/>
      <c r="FW84" s="65"/>
      <c r="FX84" s="65"/>
      <c r="FY84" s="65"/>
      <c r="FZ84" s="65"/>
      <c r="GA84" s="65"/>
      <c r="GB84" s="65"/>
      <c r="GC84" s="65"/>
      <c r="GD84" s="65"/>
      <c r="GE84" s="65"/>
      <c r="GF84" s="65"/>
      <c r="GG84" s="65"/>
      <c r="GH84" s="65"/>
      <c r="GI84" s="65"/>
      <c r="GJ84" s="65"/>
      <c r="GK84" s="65"/>
      <c r="GN84" s="214"/>
      <c r="GO84" s="214"/>
      <c r="GP84" s="214"/>
      <c r="GQ84" s="214"/>
      <c r="GR84" s="214"/>
      <c r="GS84" s="214"/>
      <c r="GT84" s="214"/>
      <c r="GU84" s="214"/>
      <c r="GV84" s="214"/>
      <c r="GW84" s="214"/>
      <c r="GX84" s="214"/>
      <c r="GY84" s="214"/>
      <c r="GZ84" s="214"/>
    </row>
    <row r="85" spans="1:208" ht="6" customHeight="1">
      <c r="A85" s="65"/>
      <c r="C85" s="65"/>
      <c r="D85" s="65"/>
      <c r="E85" s="65"/>
      <c r="F85" s="65"/>
      <c r="G85" s="65"/>
      <c r="H85" s="65"/>
      <c r="I85" s="65"/>
      <c r="J85" s="65"/>
      <c r="K85" s="65"/>
      <c r="L85" s="65"/>
      <c r="M85" s="65"/>
      <c r="N85" s="65"/>
      <c r="O85" s="65"/>
      <c r="P85" s="65"/>
      <c r="Q85" s="65"/>
      <c r="R85" s="65"/>
      <c r="S85" s="65"/>
      <c r="T85" s="214"/>
      <c r="U85" s="214"/>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1"/>
      <c r="BX85" s="217"/>
      <c r="BY85" s="217"/>
      <c r="BZ85" s="217"/>
      <c r="CA85" s="217"/>
      <c r="CB85" s="217"/>
      <c r="CC85" s="217"/>
      <c r="CD85" s="217"/>
      <c r="CE85" s="217"/>
      <c r="CF85" s="217"/>
      <c r="CG85" s="217"/>
      <c r="CH85" s="217"/>
      <c r="CI85" s="217"/>
      <c r="CJ85" s="217"/>
      <c r="CK85" s="217"/>
      <c r="CL85" s="217"/>
      <c r="CM85" s="217"/>
      <c r="CN85" s="217"/>
      <c r="CO85" s="217"/>
      <c r="CP85" s="217"/>
      <c r="CQ85" s="217"/>
      <c r="CR85" s="217"/>
      <c r="CS85" s="217"/>
      <c r="CT85" s="217"/>
      <c r="CU85" s="217"/>
      <c r="CV85" s="217"/>
      <c r="CW85" s="217"/>
      <c r="CX85" s="217"/>
      <c r="CY85" s="217"/>
      <c r="CZ85" s="217"/>
      <c r="DA85" s="217"/>
      <c r="DB85" s="217"/>
      <c r="DC85" s="217"/>
      <c r="DD85" s="217"/>
      <c r="DE85" s="217"/>
      <c r="DF85" s="217"/>
      <c r="DG85" s="217"/>
      <c r="DH85" s="217"/>
      <c r="DI85" s="217"/>
      <c r="DJ85" s="217"/>
      <c r="DK85" s="217"/>
      <c r="DL85" s="217"/>
      <c r="DM85" s="217"/>
      <c r="DN85" s="217"/>
      <c r="DO85" s="217"/>
      <c r="DP85" s="217"/>
      <c r="DQ85" s="217"/>
      <c r="DR85" s="217"/>
      <c r="DS85" s="217"/>
      <c r="DT85" s="217"/>
      <c r="DU85" s="217"/>
      <c r="DV85" s="217"/>
      <c r="DW85" s="217"/>
      <c r="DY85" s="986" t="s">
        <v>439</v>
      </c>
      <c r="DZ85" s="873"/>
      <c r="EA85" s="873"/>
      <c r="EB85" s="873"/>
      <c r="EC85" s="873"/>
      <c r="ED85" s="873"/>
      <c r="EE85" s="873"/>
      <c r="EF85" s="873"/>
      <c r="EG85" s="873"/>
      <c r="EH85" s="873"/>
      <c r="EI85" s="873"/>
      <c r="EJ85" s="873"/>
      <c r="EK85" s="873"/>
      <c r="EL85" s="873"/>
      <c r="EM85" s="873"/>
      <c r="EN85" s="873"/>
      <c r="EO85" s="873"/>
      <c r="EP85" s="873"/>
      <c r="EQ85" s="873"/>
      <c r="ER85" s="873"/>
      <c r="ES85" s="873"/>
      <c r="ET85" s="873"/>
      <c r="EU85" s="873"/>
      <c r="EV85" s="873"/>
      <c r="EW85" s="873"/>
      <c r="EX85" s="873"/>
      <c r="EY85" s="987"/>
      <c r="EZ85" s="992" t="e">
        <f>FB24+FB49+FB66+FB77</f>
        <v>#DIV/0!</v>
      </c>
      <c r="FA85" s="899"/>
      <c r="FB85" s="899"/>
      <c r="FC85" s="899"/>
      <c r="FD85" s="899"/>
      <c r="FE85" s="899"/>
      <c r="FF85" s="899"/>
      <c r="FG85" s="899"/>
      <c r="FH85" s="899"/>
      <c r="FI85" s="899"/>
      <c r="FJ85" s="899"/>
      <c r="FK85" s="899"/>
      <c r="FL85" s="910"/>
      <c r="FO85" s="65"/>
      <c r="FP85" s="65"/>
      <c r="FQ85" s="65"/>
      <c r="FR85" s="65"/>
      <c r="FS85" s="65"/>
      <c r="FT85" s="65"/>
      <c r="FU85" s="65"/>
      <c r="FV85" s="65"/>
      <c r="FW85" s="65"/>
      <c r="FX85" s="65"/>
      <c r="FY85" s="65"/>
      <c r="FZ85" s="65"/>
      <c r="GA85" s="65"/>
      <c r="GB85" s="65"/>
      <c r="GC85" s="65"/>
      <c r="GD85" s="65"/>
      <c r="GE85" s="65"/>
      <c r="GF85" s="65"/>
      <c r="GG85" s="65"/>
      <c r="GH85" s="65"/>
      <c r="GI85" s="65"/>
      <c r="GJ85" s="65"/>
      <c r="GK85" s="65"/>
      <c r="GN85" s="214"/>
      <c r="GO85" s="214"/>
      <c r="GP85" s="214"/>
      <c r="GQ85" s="214"/>
      <c r="GR85" s="214"/>
      <c r="GS85" s="214"/>
      <c r="GT85" s="214"/>
      <c r="GU85" s="214"/>
      <c r="GV85" s="214"/>
      <c r="GW85" s="214"/>
      <c r="GX85" s="214"/>
      <c r="GY85" s="214"/>
      <c r="GZ85" s="214"/>
    </row>
    <row r="86" spans="1:208" ht="6" customHeight="1">
      <c r="A86" s="65"/>
      <c r="C86" s="65"/>
      <c r="D86" s="65"/>
      <c r="E86" s="65"/>
      <c r="F86" s="65"/>
      <c r="G86" s="65"/>
      <c r="H86" s="65"/>
      <c r="I86" s="65"/>
      <c r="J86" s="65"/>
      <c r="K86" s="65"/>
      <c r="L86" s="65"/>
      <c r="M86" s="65"/>
      <c r="N86" s="65"/>
      <c r="O86" s="65"/>
      <c r="P86" s="65"/>
      <c r="Q86" s="65"/>
      <c r="R86" s="65"/>
      <c r="S86" s="65"/>
      <c r="T86" s="214"/>
      <c r="U86" s="214"/>
      <c r="V86" s="214"/>
      <c r="W86" s="214"/>
      <c r="X86" s="214"/>
      <c r="Y86" s="214"/>
      <c r="Z86" s="214"/>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c r="BT86" s="214"/>
      <c r="BU86" s="214"/>
      <c r="BV86" s="214"/>
      <c r="BW86" s="211"/>
      <c r="BX86" s="217"/>
      <c r="BY86" s="217"/>
      <c r="BZ86" s="217"/>
      <c r="CA86" s="217"/>
      <c r="CB86" s="217"/>
      <c r="CC86" s="217"/>
      <c r="CD86" s="217"/>
      <c r="CE86" s="217"/>
      <c r="CF86" s="217"/>
      <c r="CG86" s="217"/>
      <c r="CH86" s="217"/>
      <c r="CI86" s="217"/>
      <c r="CJ86" s="217"/>
      <c r="CK86" s="217"/>
      <c r="CL86" s="217"/>
      <c r="CM86" s="217"/>
      <c r="CN86" s="217"/>
      <c r="CO86" s="217"/>
      <c r="CP86" s="217"/>
      <c r="CQ86" s="217"/>
      <c r="CR86" s="217"/>
      <c r="CS86" s="217"/>
      <c r="CT86" s="217"/>
      <c r="CU86" s="217"/>
      <c r="CV86" s="217"/>
      <c r="CW86" s="217"/>
      <c r="CX86" s="217"/>
      <c r="CY86" s="217"/>
      <c r="CZ86" s="217"/>
      <c r="DA86" s="217"/>
      <c r="DB86" s="217"/>
      <c r="DC86" s="217"/>
      <c r="DD86" s="217"/>
      <c r="DE86" s="217"/>
      <c r="DF86" s="217"/>
      <c r="DG86" s="217"/>
      <c r="DH86" s="217"/>
      <c r="DI86" s="217"/>
      <c r="DJ86" s="217"/>
      <c r="DK86" s="217"/>
      <c r="DL86" s="217"/>
      <c r="DM86" s="217"/>
      <c r="DN86" s="217"/>
      <c r="DO86" s="217"/>
      <c r="DP86" s="217"/>
      <c r="DQ86" s="217"/>
      <c r="DR86" s="217"/>
      <c r="DS86" s="217"/>
      <c r="DT86" s="217"/>
      <c r="DU86" s="217"/>
      <c r="DV86" s="217"/>
      <c r="DW86" s="217"/>
      <c r="DY86" s="875"/>
      <c r="DZ86" s="876"/>
      <c r="EA86" s="876"/>
      <c r="EB86" s="876"/>
      <c r="EC86" s="876"/>
      <c r="ED86" s="876"/>
      <c r="EE86" s="876"/>
      <c r="EF86" s="876"/>
      <c r="EG86" s="876"/>
      <c r="EH86" s="876"/>
      <c r="EI86" s="876"/>
      <c r="EJ86" s="876"/>
      <c r="EK86" s="876"/>
      <c r="EL86" s="876"/>
      <c r="EM86" s="876"/>
      <c r="EN86" s="876"/>
      <c r="EO86" s="876"/>
      <c r="EP86" s="876"/>
      <c r="EQ86" s="876"/>
      <c r="ER86" s="876"/>
      <c r="ES86" s="876"/>
      <c r="ET86" s="876"/>
      <c r="EU86" s="876"/>
      <c r="EV86" s="876"/>
      <c r="EW86" s="876"/>
      <c r="EX86" s="876"/>
      <c r="EY86" s="988"/>
      <c r="EZ86" s="911"/>
      <c r="FA86" s="844"/>
      <c r="FB86" s="844"/>
      <c r="FC86" s="844"/>
      <c r="FD86" s="844"/>
      <c r="FE86" s="844"/>
      <c r="FF86" s="844"/>
      <c r="FG86" s="844"/>
      <c r="FH86" s="844"/>
      <c r="FI86" s="844"/>
      <c r="FJ86" s="844"/>
      <c r="FK86" s="844"/>
      <c r="FL86" s="912"/>
      <c r="FO86" s="65"/>
      <c r="FP86" s="65"/>
      <c r="FQ86" s="65"/>
      <c r="FR86" s="65"/>
      <c r="FS86" s="65"/>
      <c r="FT86" s="65"/>
      <c r="FU86" s="65"/>
      <c r="FV86" s="65"/>
      <c r="FW86" s="65"/>
      <c r="FX86" s="65"/>
      <c r="FY86" s="65"/>
      <c r="FZ86" s="65"/>
      <c r="GA86" s="65"/>
      <c r="GB86" s="65"/>
      <c r="GC86" s="65"/>
      <c r="GD86" s="65"/>
      <c r="GE86" s="65"/>
      <c r="GF86" s="65"/>
      <c r="GG86" s="65"/>
      <c r="GH86" s="65"/>
      <c r="GI86" s="65"/>
      <c r="GJ86" s="65"/>
      <c r="GK86" s="65"/>
      <c r="GN86" s="214"/>
      <c r="GO86" s="214"/>
      <c r="GP86" s="214"/>
      <c r="GQ86" s="214"/>
      <c r="GR86" s="214"/>
      <c r="GS86" s="214"/>
      <c r="GT86" s="214"/>
      <c r="GU86" s="214"/>
      <c r="GV86" s="214"/>
      <c r="GW86" s="214"/>
      <c r="GX86" s="214"/>
      <c r="GY86" s="214"/>
      <c r="GZ86" s="214"/>
    </row>
    <row r="87" spans="1:208" ht="6" customHeight="1">
      <c r="A87" s="65"/>
      <c r="C87" s="65"/>
      <c r="D87" s="65"/>
      <c r="E87" s="65"/>
      <c r="F87" s="65"/>
      <c r="G87" s="65"/>
      <c r="H87" s="65"/>
      <c r="I87" s="65"/>
      <c r="J87" s="65"/>
      <c r="K87" s="65"/>
      <c r="L87" s="65"/>
      <c r="M87" s="65"/>
      <c r="N87" s="65"/>
      <c r="O87" s="65"/>
      <c r="P87" s="65"/>
      <c r="Q87" s="65"/>
      <c r="R87" s="65"/>
      <c r="S87" s="65"/>
      <c r="T87" s="214"/>
      <c r="U87" s="990">
        <f>121637-V81</f>
        <v>0</v>
      </c>
      <c r="V87" s="895"/>
      <c r="W87" s="895"/>
      <c r="X87" s="895"/>
      <c r="Y87" s="895"/>
      <c r="Z87" s="895"/>
      <c r="AA87" s="895"/>
      <c r="AB87" s="895"/>
      <c r="AC87" s="895"/>
      <c r="AD87" s="895"/>
      <c r="AE87" s="214"/>
      <c r="AF87" s="214"/>
      <c r="AG87" s="214"/>
      <c r="AH87" s="214"/>
      <c r="AI87" s="214"/>
      <c r="AJ87" s="214"/>
      <c r="AK87" s="214"/>
      <c r="AL87" s="214"/>
      <c r="AM87" s="214"/>
      <c r="AN87" s="214"/>
      <c r="AO87" s="214"/>
      <c r="AP87" s="214"/>
      <c r="AQ87" s="214"/>
      <c r="AR87" s="214"/>
      <c r="AS87" s="214"/>
      <c r="AT87" s="214"/>
      <c r="AU87" s="214"/>
      <c r="AV87" s="214"/>
      <c r="AW87" s="214"/>
      <c r="AX87" s="214"/>
      <c r="AY87" s="214"/>
      <c r="AZ87" s="214"/>
      <c r="BA87" s="214"/>
      <c r="BB87" s="214"/>
      <c r="BC87" s="214"/>
      <c r="BD87" s="214"/>
      <c r="BE87" s="214"/>
      <c r="BF87" s="214"/>
      <c r="BG87" s="214"/>
      <c r="BH87" s="214"/>
      <c r="BI87" s="214"/>
      <c r="BJ87" s="214"/>
      <c r="BK87" s="214"/>
      <c r="BL87" s="214"/>
      <c r="BM87" s="214"/>
      <c r="BN87" s="214"/>
      <c r="BO87" s="214"/>
      <c r="BP87" s="214"/>
      <c r="BQ87" s="214"/>
      <c r="BR87" s="214"/>
      <c r="BS87" s="214"/>
      <c r="BT87" s="214"/>
      <c r="BU87" s="214"/>
      <c r="BV87" s="214"/>
      <c r="BW87" s="211"/>
      <c r="BX87" s="217"/>
      <c r="BY87" s="217"/>
      <c r="BZ87" s="217"/>
      <c r="CA87" s="217"/>
      <c r="CB87" s="217"/>
      <c r="CC87" s="217"/>
      <c r="CD87" s="217"/>
      <c r="CE87" s="217"/>
      <c r="CF87" s="217"/>
      <c r="CG87" s="217"/>
      <c r="CH87" s="217"/>
      <c r="CI87" s="217"/>
      <c r="CJ87" s="217"/>
      <c r="CK87" s="217"/>
      <c r="CL87" s="217"/>
      <c r="CM87" s="217"/>
      <c r="CN87" s="217"/>
      <c r="CO87" s="217"/>
      <c r="CP87" s="217"/>
      <c r="CQ87" s="217"/>
      <c r="CR87" s="217"/>
      <c r="CS87" s="217"/>
      <c r="CT87" s="217"/>
      <c r="CU87" s="217"/>
      <c r="CV87" s="217"/>
      <c r="CW87" s="217"/>
      <c r="CX87" s="217"/>
      <c r="CY87" s="217"/>
      <c r="CZ87" s="217"/>
      <c r="DA87" s="217"/>
      <c r="DB87" s="217"/>
      <c r="DC87" s="217"/>
      <c r="DD87" s="217"/>
      <c r="DE87" s="217"/>
      <c r="DF87" s="217"/>
      <c r="DG87" s="217"/>
      <c r="DH87" s="217"/>
      <c r="DI87" s="217"/>
      <c r="DJ87" s="217"/>
      <c r="DK87" s="217"/>
      <c r="DL87" s="217"/>
      <c r="DM87" s="217"/>
      <c r="DN87" s="217"/>
      <c r="DO87" s="217"/>
      <c r="DP87" s="217"/>
      <c r="DQ87" s="217"/>
      <c r="DR87" s="217"/>
      <c r="DS87" s="217"/>
      <c r="DT87" s="217"/>
      <c r="DU87" s="217"/>
      <c r="DV87" s="217"/>
      <c r="DW87" s="217"/>
      <c r="DY87" s="864" t="s">
        <v>440</v>
      </c>
      <c r="DZ87" s="873"/>
      <c r="EA87" s="873"/>
      <c r="EB87" s="873"/>
      <c r="EC87" s="873"/>
      <c r="ED87" s="873"/>
      <c r="EE87" s="873"/>
      <c r="EF87" s="873"/>
      <c r="EG87" s="873"/>
      <c r="EH87" s="873"/>
      <c r="EI87" s="873"/>
      <c r="EJ87" s="873"/>
      <c r="EK87" s="873"/>
      <c r="EL87" s="873"/>
      <c r="EM87" s="873"/>
      <c r="EN87" s="873"/>
      <c r="EO87" s="873"/>
      <c r="EP87" s="873"/>
      <c r="EQ87" s="873"/>
      <c r="ER87" s="873"/>
      <c r="ES87" s="873"/>
      <c r="ET87" s="873"/>
      <c r="EU87" s="873"/>
      <c r="EV87" s="873"/>
      <c r="EW87" s="873"/>
      <c r="EX87" s="873"/>
      <c r="EY87" s="873"/>
      <c r="EZ87" s="216"/>
      <c r="FA87" s="216"/>
      <c r="FB87" s="216"/>
      <c r="FC87" s="216"/>
      <c r="FD87" s="216"/>
      <c r="FE87" s="216"/>
      <c r="FF87" s="216"/>
      <c r="FG87" s="216"/>
      <c r="FH87" s="216"/>
      <c r="FI87" s="216"/>
      <c r="FJ87" s="216"/>
      <c r="FK87" s="216"/>
      <c r="FL87" s="216"/>
      <c r="FO87" s="65"/>
      <c r="FP87" s="65"/>
      <c r="FQ87" s="65"/>
      <c r="FR87" s="65"/>
      <c r="FS87" s="65"/>
      <c r="FT87" s="65"/>
      <c r="FU87" s="65"/>
      <c r="FV87" s="65"/>
      <c r="FW87" s="65"/>
      <c r="FX87" s="65"/>
      <c r="FY87" s="65"/>
      <c r="FZ87" s="65"/>
      <c r="GA87" s="65"/>
      <c r="GB87" s="65"/>
      <c r="GC87" s="65"/>
      <c r="GD87" s="65"/>
      <c r="GE87" s="65"/>
      <c r="GF87" s="65"/>
      <c r="GG87" s="65"/>
      <c r="GH87" s="65"/>
      <c r="GI87" s="65"/>
      <c r="GJ87" s="65"/>
      <c r="GK87" s="65"/>
      <c r="GN87" s="214"/>
      <c r="GO87" s="214"/>
      <c r="GP87" s="214"/>
      <c r="GQ87" s="214"/>
      <c r="GR87" s="214"/>
      <c r="GS87" s="214"/>
      <c r="GT87" s="214"/>
      <c r="GU87" s="214"/>
      <c r="GV87" s="214"/>
      <c r="GW87" s="214"/>
      <c r="GX87" s="214"/>
      <c r="GY87" s="214"/>
      <c r="GZ87" s="214"/>
    </row>
    <row r="88" spans="1:208" ht="6" customHeight="1">
      <c r="A88" s="65"/>
      <c r="C88" s="65"/>
      <c r="D88" s="65"/>
      <c r="E88" s="65"/>
      <c r="F88" s="65"/>
      <c r="G88" s="65"/>
      <c r="H88" s="65"/>
      <c r="I88" s="65"/>
      <c r="J88" s="65"/>
      <c r="K88" s="65"/>
      <c r="L88" s="65"/>
      <c r="M88" s="65"/>
      <c r="N88" s="65"/>
      <c r="O88" s="65"/>
      <c r="P88" s="65"/>
      <c r="Q88" s="65"/>
      <c r="R88" s="65"/>
      <c r="S88" s="65"/>
      <c r="T88" s="214"/>
      <c r="U88" s="895"/>
      <c r="V88" s="895"/>
      <c r="W88" s="895"/>
      <c r="X88" s="895"/>
      <c r="Y88" s="895"/>
      <c r="Z88" s="895"/>
      <c r="AA88" s="895"/>
      <c r="AB88" s="895"/>
      <c r="AC88" s="895"/>
      <c r="AD88" s="895"/>
      <c r="AE88" s="214"/>
      <c r="AF88" s="214"/>
      <c r="AG88" s="214"/>
      <c r="AH88" s="214"/>
      <c r="AI88" s="214"/>
      <c r="AJ88" s="214"/>
      <c r="AK88" s="214"/>
      <c r="AL88" s="214"/>
      <c r="AM88" s="214"/>
      <c r="AN88" s="214"/>
      <c r="AO88" s="214"/>
      <c r="AP88" s="214"/>
      <c r="AQ88" s="214"/>
      <c r="AR88" s="214"/>
      <c r="AS88" s="214"/>
      <c r="AT88" s="214"/>
      <c r="AU88" s="214"/>
      <c r="AV88" s="214"/>
      <c r="AW88" s="214"/>
      <c r="AX88" s="214"/>
      <c r="AY88" s="214"/>
      <c r="AZ88" s="214"/>
      <c r="BA88" s="214"/>
      <c r="BB88" s="214"/>
      <c r="BC88" s="214"/>
      <c r="BD88" s="214"/>
      <c r="BE88" s="214"/>
      <c r="BF88" s="214"/>
      <c r="BG88" s="214"/>
      <c r="BH88" s="214"/>
      <c r="BI88" s="214"/>
      <c r="BJ88" s="214"/>
      <c r="BK88" s="214"/>
      <c r="BL88" s="214"/>
      <c r="BM88" s="214"/>
      <c r="BN88" s="214"/>
      <c r="BO88" s="214"/>
      <c r="BP88" s="214"/>
      <c r="BQ88" s="214"/>
      <c r="BR88" s="214"/>
      <c r="BS88" s="214"/>
      <c r="BT88" s="214"/>
      <c r="BU88" s="214"/>
      <c r="BV88" s="214"/>
      <c r="BW88" s="211"/>
      <c r="BX88" s="217"/>
      <c r="BY88" s="217"/>
      <c r="BZ88" s="217"/>
      <c r="CA88" s="217"/>
      <c r="CB88" s="217"/>
      <c r="CC88" s="217"/>
      <c r="CD88" s="217"/>
      <c r="CE88" s="217"/>
      <c r="CF88" s="217"/>
      <c r="CG88" s="217"/>
      <c r="CH88" s="217"/>
      <c r="CI88" s="217"/>
      <c r="CJ88" s="217"/>
      <c r="CK88" s="217"/>
      <c r="CL88" s="217"/>
      <c r="CM88" s="217"/>
      <c r="CN88" s="217"/>
      <c r="CO88" s="217"/>
      <c r="CP88" s="217"/>
      <c r="CQ88" s="217"/>
      <c r="CR88" s="217"/>
      <c r="CS88" s="217"/>
      <c r="CT88" s="217"/>
      <c r="CU88" s="217"/>
      <c r="CV88" s="217"/>
      <c r="CW88" s="217"/>
      <c r="CX88" s="217"/>
      <c r="CY88" s="217"/>
      <c r="CZ88" s="217"/>
      <c r="DA88" s="217"/>
      <c r="DB88" s="217"/>
      <c r="DC88" s="217"/>
      <c r="DD88" s="217"/>
      <c r="DE88" s="217"/>
      <c r="DF88" s="217"/>
      <c r="DG88" s="217"/>
      <c r="DH88" s="217"/>
      <c r="DI88" s="217"/>
      <c r="DJ88" s="217"/>
      <c r="DK88" s="217"/>
      <c r="DL88" s="217"/>
      <c r="DM88" s="217"/>
      <c r="DN88" s="217"/>
      <c r="DO88" s="217"/>
      <c r="DP88" s="217"/>
      <c r="DQ88" s="217"/>
      <c r="DR88" s="217"/>
      <c r="DS88" s="217"/>
      <c r="DT88" s="217"/>
      <c r="DU88" s="217"/>
      <c r="DV88" s="217"/>
      <c r="DW88" s="217"/>
      <c r="DY88" s="895"/>
      <c r="DZ88" s="895"/>
      <c r="EA88" s="895"/>
      <c r="EB88" s="895"/>
      <c r="EC88" s="895"/>
      <c r="ED88" s="895"/>
      <c r="EE88" s="895"/>
      <c r="EF88" s="895"/>
      <c r="EG88" s="895"/>
      <c r="EH88" s="895"/>
      <c r="EI88" s="895"/>
      <c r="EJ88" s="895"/>
      <c r="EK88" s="895"/>
      <c r="EL88" s="895"/>
      <c r="EM88" s="895"/>
      <c r="EN88" s="895"/>
      <c r="EO88" s="895"/>
      <c r="EP88" s="895"/>
      <c r="EQ88" s="895"/>
      <c r="ER88" s="895"/>
      <c r="ES88" s="895"/>
      <c r="ET88" s="895"/>
      <c r="EU88" s="895"/>
      <c r="EV88" s="895"/>
      <c r="EW88" s="895"/>
      <c r="EX88" s="895"/>
      <c r="EY88" s="895"/>
      <c r="EZ88" s="216"/>
      <c r="FA88" s="216"/>
      <c r="FB88" s="216"/>
      <c r="FC88" s="216"/>
      <c r="FD88" s="216"/>
      <c r="FE88" s="216"/>
      <c r="FF88" s="216"/>
      <c r="FG88" s="216"/>
      <c r="FH88" s="216"/>
      <c r="FI88" s="216"/>
      <c r="FJ88" s="216"/>
      <c r="FK88" s="216"/>
      <c r="FL88" s="216"/>
      <c r="FO88" s="65"/>
      <c r="FP88" s="65"/>
      <c r="FQ88" s="65"/>
      <c r="FR88" s="65"/>
      <c r="FS88" s="65"/>
      <c r="FT88" s="65"/>
      <c r="FU88" s="65"/>
      <c r="FV88" s="65"/>
      <c r="FW88" s="65"/>
      <c r="FX88" s="65"/>
      <c r="FY88" s="65"/>
      <c r="FZ88" s="65"/>
      <c r="GA88" s="65"/>
      <c r="GB88" s="65"/>
      <c r="GC88" s="65"/>
      <c r="GD88" s="65"/>
      <c r="GE88" s="65"/>
      <c r="GF88" s="65"/>
      <c r="GG88" s="65"/>
      <c r="GH88" s="65"/>
      <c r="GI88" s="65"/>
      <c r="GJ88" s="65"/>
      <c r="GK88" s="65"/>
      <c r="GN88" s="214"/>
      <c r="GO88" s="214"/>
      <c r="GP88" s="214"/>
      <c r="GQ88" s="214"/>
      <c r="GR88" s="214"/>
      <c r="GS88" s="214"/>
      <c r="GT88" s="214"/>
      <c r="GU88" s="214"/>
      <c r="GV88" s="214"/>
      <c r="GW88" s="214"/>
      <c r="GX88" s="214"/>
      <c r="GY88" s="214"/>
      <c r="GZ88" s="214"/>
    </row>
    <row r="89" spans="1:208" ht="6" customHeight="1">
      <c r="A89" s="65"/>
      <c r="C89" s="65"/>
      <c r="D89" s="65"/>
      <c r="E89" s="65"/>
      <c r="F89" s="65"/>
      <c r="G89" s="65"/>
      <c r="H89" s="65"/>
      <c r="I89" s="65"/>
      <c r="J89" s="65"/>
      <c r="K89" s="65"/>
      <c r="L89" s="65"/>
      <c r="M89" s="65"/>
      <c r="N89" s="65"/>
      <c r="O89" s="65"/>
      <c r="P89" s="65"/>
      <c r="Q89" s="65"/>
      <c r="R89" s="65"/>
      <c r="S89" s="65"/>
      <c r="T89" s="214"/>
      <c r="U89" s="214"/>
      <c r="V89" s="214"/>
      <c r="W89" s="214"/>
      <c r="X89" s="214"/>
      <c r="Y89" s="214"/>
      <c r="Z89" s="214"/>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214"/>
      <c r="BO89" s="214"/>
      <c r="BP89" s="214"/>
      <c r="BQ89" s="214"/>
      <c r="BR89" s="214"/>
      <c r="BS89" s="214"/>
      <c r="BT89" s="214"/>
      <c r="BU89" s="214"/>
      <c r="BV89" s="214"/>
      <c r="BW89" s="211"/>
      <c r="BX89" s="217"/>
      <c r="BY89" s="217"/>
      <c r="BZ89" s="217"/>
      <c r="CA89" s="217"/>
      <c r="CB89" s="217"/>
      <c r="CC89" s="217"/>
      <c r="CD89" s="217"/>
      <c r="CE89" s="217"/>
      <c r="CF89" s="217"/>
      <c r="CG89" s="217"/>
      <c r="CH89" s="217"/>
      <c r="CI89" s="217"/>
      <c r="CJ89" s="217"/>
      <c r="CK89" s="217"/>
      <c r="CL89" s="217"/>
      <c r="CM89" s="217"/>
      <c r="CN89" s="217"/>
      <c r="CO89" s="217"/>
      <c r="CP89" s="217"/>
      <c r="CQ89" s="217"/>
      <c r="CR89" s="217"/>
      <c r="CS89" s="217"/>
      <c r="CT89" s="217"/>
      <c r="CU89" s="217"/>
      <c r="CV89" s="217"/>
      <c r="CW89" s="217"/>
      <c r="CX89" s="217"/>
      <c r="CY89" s="217"/>
      <c r="CZ89" s="217"/>
      <c r="DA89" s="217"/>
      <c r="DB89" s="217"/>
      <c r="DC89" s="217"/>
      <c r="DD89" s="217"/>
      <c r="DE89" s="217"/>
      <c r="DF89" s="217"/>
      <c r="DG89" s="217"/>
      <c r="DH89" s="217"/>
      <c r="DI89" s="217"/>
      <c r="DJ89" s="217"/>
      <c r="DK89" s="217"/>
      <c r="DL89" s="217"/>
      <c r="DM89" s="217"/>
      <c r="DN89" s="217"/>
      <c r="DO89" s="217"/>
      <c r="DP89" s="217"/>
      <c r="DQ89" s="217"/>
      <c r="DR89" s="217"/>
      <c r="DS89" s="217"/>
      <c r="DT89" s="217"/>
      <c r="DU89" s="217"/>
      <c r="DV89" s="217"/>
      <c r="DW89" s="217"/>
      <c r="DY89" s="169"/>
      <c r="DZ89" s="169"/>
      <c r="EA89" s="169"/>
      <c r="EB89" s="169"/>
      <c r="EC89" s="169"/>
      <c r="ED89" s="169"/>
      <c r="EE89" s="169"/>
      <c r="EF89" s="169"/>
      <c r="EG89" s="169"/>
      <c r="EH89" s="169"/>
      <c r="EI89" s="169"/>
      <c r="EJ89" s="169"/>
      <c r="EK89" s="169"/>
      <c r="EL89" s="169"/>
      <c r="EM89" s="169"/>
      <c r="EN89" s="169"/>
      <c r="EO89" s="169"/>
      <c r="EP89" s="169"/>
      <c r="EQ89" s="169"/>
      <c r="ER89" s="169"/>
      <c r="ES89" s="169"/>
      <c r="ET89" s="169"/>
      <c r="EU89" s="169"/>
      <c r="EV89" s="169"/>
      <c r="EW89" s="169"/>
      <c r="EX89" s="169"/>
      <c r="EY89" s="169"/>
      <c r="EZ89" s="216"/>
      <c r="FA89" s="216"/>
      <c r="FB89" s="216"/>
      <c r="FC89" s="216"/>
      <c r="FD89" s="216"/>
      <c r="FE89" s="216"/>
      <c r="FF89" s="216"/>
      <c r="FG89" s="216"/>
      <c r="FH89" s="216"/>
      <c r="FI89" s="216"/>
      <c r="FJ89" s="216"/>
      <c r="FK89" s="216"/>
      <c r="FL89" s="216"/>
      <c r="FO89" s="65"/>
      <c r="FP89" s="65"/>
      <c r="FQ89" s="65"/>
      <c r="FR89" s="65"/>
      <c r="FS89" s="65"/>
      <c r="FT89" s="65"/>
      <c r="FU89" s="65"/>
      <c r="FV89" s="65"/>
      <c r="FW89" s="65"/>
      <c r="FX89" s="65"/>
      <c r="FY89" s="65"/>
      <c r="FZ89" s="65"/>
      <c r="GA89" s="65"/>
      <c r="GB89" s="65"/>
      <c r="GC89" s="65"/>
      <c r="GD89" s="65"/>
      <c r="GE89" s="65"/>
      <c r="GF89" s="65"/>
      <c r="GG89" s="65"/>
      <c r="GH89" s="65"/>
      <c r="GI89" s="65"/>
      <c r="GJ89" s="65"/>
      <c r="GK89" s="65"/>
      <c r="GN89" s="214"/>
      <c r="GO89" s="214"/>
      <c r="GP89" s="214"/>
      <c r="GQ89" s="214"/>
      <c r="GR89" s="214"/>
      <c r="GS89" s="214"/>
      <c r="GT89" s="214"/>
      <c r="GU89" s="214"/>
      <c r="GV89" s="214"/>
      <c r="GW89" s="214"/>
      <c r="GX89" s="214"/>
      <c r="GY89" s="214"/>
      <c r="GZ89" s="214"/>
    </row>
    <row r="90" spans="1:208" ht="6" customHeight="1">
      <c r="A90" s="65"/>
      <c r="C90" s="65"/>
      <c r="D90" s="65"/>
      <c r="E90" s="65"/>
      <c r="F90" s="65"/>
      <c r="G90" s="65"/>
      <c r="H90" s="65"/>
      <c r="I90" s="65"/>
      <c r="J90" s="65"/>
      <c r="K90" s="65"/>
      <c r="L90" s="65"/>
      <c r="M90" s="65"/>
      <c r="N90" s="65"/>
      <c r="O90" s="65"/>
      <c r="P90" s="65"/>
      <c r="Q90" s="65"/>
      <c r="R90" s="65"/>
      <c r="S90" s="65"/>
      <c r="T90" s="214"/>
      <c r="U90" s="214"/>
      <c r="V90" s="214"/>
      <c r="W90" s="214"/>
      <c r="X90" s="214"/>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4"/>
      <c r="BJ90" s="214"/>
      <c r="BK90" s="214"/>
      <c r="BL90" s="214"/>
      <c r="BM90" s="214"/>
      <c r="BN90" s="214"/>
      <c r="BO90" s="214"/>
      <c r="BP90" s="214"/>
      <c r="BQ90" s="214"/>
      <c r="BR90" s="214"/>
      <c r="BS90" s="214"/>
      <c r="BT90" s="214"/>
      <c r="BU90" s="214"/>
      <c r="BV90" s="214"/>
      <c r="BW90" s="211"/>
      <c r="BX90" s="217"/>
      <c r="BY90" s="217"/>
      <c r="BZ90" s="217"/>
      <c r="CA90" s="217"/>
      <c r="CB90" s="217"/>
      <c r="CC90" s="217"/>
      <c r="CD90" s="217"/>
      <c r="CE90" s="217"/>
      <c r="CF90" s="217"/>
      <c r="CG90" s="217"/>
      <c r="CH90" s="217"/>
      <c r="CI90" s="217"/>
      <c r="CJ90" s="217"/>
      <c r="CK90" s="217"/>
      <c r="CL90" s="217"/>
      <c r="CM90" s="217"/>
      <c r="CN90" s="217"/>
      <c r="CO90" s="217"/>
      <c r="CP90" s="217"/>
      <c r="CQ90" s="217"/>
      <c r="CR90" s="217"/>
      <c r="CS90" s="217"/>
      <c r="CT90" s="217"/>
      <c r="CU90" s="217"/>
      <c r="CV90" s="217"/>
      <c r="CW90" s="217"/>
      <c r="CX90" s="217"/>
      <c r="CY90" s="217"/>
      <c r="CZ90" s="217"/>
      <c r="DA90" s="217"/>
      <c r="DB90" s="217"/>
      <c r="DC90" s="217"/>
      <c r="DD90" s="217"/>
      <c r="DE90" s="217"/>
      <c r="DF90" s="217"/>
      <c r="DG90" s="217"/>
      <c r="DH90" s="217"/>
      <c r="DI90" s="217"/>
      <c r="DJ90" s="217"/>
      <c r="DK90" s="217"/>
      <c r="DL90" s="217"/>
      <c r="DM90" s="217"/>
      <c r="DN90" s="217"/>
      <c r="DO90" s="217"/>
      <c r="DP90" s="217"/>
      <c r="DQ90" s="217"/>
      <c r="DR90" s="217"/>
      <c r="DS90" s="217"/>
      <c r="DT90" s="217"/>
      <c r="DU90" s="217"/>
      <c r="DV90" s="217"/>
      <c r="DW90" s="217"/>
      <c r="DY90" s="986" t="s">
        <v>441</v>
      </c>
      <c r="DZ90" s="873"/>
      <c r="EA90" s="873"/>
      <c r="EB90" s="873"/>
      <c r="EC90" s="873"/>
      <c r="ED90" s="873"/>
      <c r="EE90" s="873"/>
      <c r="EF90" s="873"/>
      <c r="EG90" s="873"/>
      <c r="EH90" s="873"/>
      <c r="EI90" s="873"/>
      <c r="EJ90" s="873"/>
      <c r="EK90" s="873"/>
      <c r="EL90" s="873"/>
      <c r="EM90" s="873"/>
      <c r="EN90" s="873"/>
      <c r="EO90" s="873"/>
      <c r="EP90" s="873"/>
      <c r="EQ90" s="873"/>
      <c r="ER90" s="873"/>
      <c r="ES90" s="873"/>
      <c r="ET90" s="873"/>
      <c r="EU90" s="873"/>
      <c r="EV90" s="873"/>
      <c r="EW90" s="873"/>
      <c r="EX90" s="873"/>
      <c r="EY90" s="987"/>
      <c r="EZ90" s="939" t="e">
        <f>FB42+FB77</f>
        <v>#DIV/0!</v>
      </c>
      <c r="FA90" s="873"/>
      <c r="FB90" s="873"/>
      <c r="FC90" s="873"/>
      <c r="FD90" s="873"/>
      <c r="FE90" s="873"/>
      <c r="FF90" s="873"/>
      <c r="FG90" s="873"/>
      <c r="FH90" s="873"/>
      <c r="FI90" s="873"/>
      <c r="FJ90" s="873"/>
      <c r="FK90" s="873"/>
      <c r="FL90" s="874"/>
      <c r="FO90" s="65"/>
      <c r="FP90" s="65"/>
      <c r="FQ90" s="65"/>
      <c r="FR90" s="65"/>
      <c r="FS90" s="65"/>
      <c r="FT90" s="65"/>
      <c r="FU90" s="65"/>
      <c r="FV90" s="65"/>
      <c r="FW90" s="65"/>
      <c r="FX90" s="65"/>
      <c r="FY90" s="65"/>
      <c r="FZ90" s="65"/>
      <c r="GA90" s="65"/>
      <c r="GB90" s="65"/>
      <c r="GC90" s="65"/>
      <c r="GD90" s="65"/>
      <c r="GE90" s="65"/>
      <c r="GF90" s="65"/>
      <c r="GG90" s="65"/>
      <c r="GH90" s="65"/>
      <c r="GI90" s="65"/>
      <c r="GJ90" s="65"/>
      <c r="GK90" s="65"/>
      <c r="GN90" s="214"/>
      <c r="GO90" s="214"/>
      <c r="GP90" s="214"/>
      <c r="GQ90" s="214"/>
      <c r="GR90" s="214"/>
      <c r="GS90" s="214"/>
      <c r="GT90" s="214"/>
      <c r="GU90" s="214"/>
      <c r="GV90" s="214"/>
      <c r="GW90" s="214"/>
      <c r="GX90" s="214"/>
      <c r="GY90" s="214"/>
      <c r="GZ90" s="214"/>
    </row>
    <row r="91" spans="1:208" ht="6" customHeight="1">
      <c r="A91" s="65"/>
      <c r="B91" s="65"/>
      <c r="C91" s="65"/>
      <c r="D91" s="65"/>
      <c r="E91" s="65"/>
      <c r="F91" s="65"/>
      <c r="G91" s="65"/>
      <c r="H91" s="65"/>
      <c r="I91" s="65"/>
      <c r="J91" s="65"/>
      <c r="K91" s="65"/>
      <c r="L91" s="65"/>
      <c r="M91" s="65"/>
      <c r="N91" s="65"/>
      <c r="O91" s="65"/>
      <c r="P91" s="65"/>
      <c r="Q91" s="65"/>
      <c r="R91" s="65"/>
      <c r="S91" s="65"/>
      <c r="T91" s="214"/>
      <c r="U91" s="214"/>
      <c r="V91" s="214"/>
      <c r="W91" s="214"/>
      <c r="X91" s="214"/>
      <c r="Y91" s="214"/>
      <c r="Z91" s="214"/>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c r="AZ91" s="214"/>
      <c r="BA91" s="214"/>
      <c r="BB91" s="214"/>
      <c r="BC91" s="214"/>
      <c r="BD91" s="214"/>
      <c r="BE91" s="214"/>
      <c r="BF91" s="214"/>
      <c r="BG91" s="214"/>
      <c r="BH91" s="214"/>
      <c r="BI91" s="214"/>
      <c r="BJ91" s="214"/>
      <c r="BK91" s="214"/>
      <c r="BL91" s="214"/>
      <c r="BM91" s="214"/>
      <c r="BN91" s="214"/>
      <c r="BO91" s="214"/>
      <c r="BP91" s="214"/>
      <c r="BQ91" s="214"/>
      <c r="BR91" s="214"/>
      <c r="BS91" s="214"/>
      <c r="BT91" s="214"/>
      <c r="BU91" s="214"/>
      <c r="BV91" s="214"/>
      <c r="BW91" s="211"/>
      <c r="BX91" s="217"/>
      <c r="BY91" s="217"/>
      <c r="BZ91" s="217"/>
      <c r="CA91" s="217"/>
      <c r="CB91" s="217"/>
      <c r="CC91" s="217"/>
      <c r="CD91" s="217"/>
      <c r="CE91" s="217"/>
      <c r="CF91" s="217"/>
      <c r="CG91" s="217"/>
      <c r="CH91" s="217"/>
      <c r="CI91" s="217"/>
      <c r="CJ91" s="217"/>
      <c r="CK91" s="217"/>
      <c r="CL91" s="217"/>
      <c r="CM91" s="217"/>
      <c r="CN91" s="217"/>
      <c r="CO91" s="217"/>
      <c r="CP91" s="217"/>
      <c r="CQ91" s="217"/>
      <c r="CR91" s="217"/>
      <c r="CS91" s="217"/>
      <c r="CT91" s="217"/>
      <c r="CU91" s="217"/>
      <c r="CV91" s="217"/>
      <c r="CW91" s="217"/>
      <c r="CX91" s="217"/>
      <c r="CY91" s="217"/>
      <c r="CZ91" s="217"/>
      <c r="DA91" s="217"/>
      <c r="DB91" s="217"/>
      <c r="DC91" s="217"/>
      <c r="DD91" s="217"/>
      <c r="DE91" s="217"/>
      <c r="DF91" s="217"/>
      <c r="DG91" s="217"/>
      <c r="DH91" s="217"/>
      <c r="DI91" s="217"/>
      <c r="DJ91" s="217"/>
      <c r="DK91" s="217"/>
      <c r="DL91" s="217"/>
      <c r="DM91" s="217"/>
      <c r="DN91" s="217"/>
      <c r="DO91" s="217"/>
      <c r="DP91" s="217"/>
      <c r="DQ91" s="217"/>
      <c r="DR91" s="217"/>
      <c r="DS91" s="217"/>
      <c r="DT91" s="217"/>
      <c r="DU91" s="217"/>
      <c r="DV91" s="217"/>
      <c r="DW91" s="217"/>
      <c r="DY91" s="875"/>
      <c r="DZ91" s="876"/>
      <c r="EA91" s="876"/>
      <c r="EB91" s="876"/>
      <c r="EC91" s="876"/>
      <c r="ED91" s="876"/>
      <c r="EE91" s="876"/>
      <c r="EF91" s="876"/>
      <c r="EG91" s="876"/>
      <c r="EH91" s="876"/>
      <c r="EI91" s="876"/>
      <c r="EJ91" s="876"/>
      <c r="EK91" s="876"/>
      <c r="EL91" s="876"/>
      <c r="EM91" s="876"/>
      <c r="EN91" s="876"/>
      <c r="EO91" s="876"/>
      <c r="EP91" s="876"/>
      <c r="EQ91" s="876"/>
      <c r="ER91" s="876"/>
      <c r="ES91" s="876"/>
      <c r="ET91" s="876"/>
      <c r="EU91" s="876"/>
      <c r="EV91" s="876"/>
      <c r="EW91" s="876"/>
      <c r="EX91" s="876"/>
      <c r="EY91" s="988"/>
      <c r="EZ91" s="875"/>
      <c r="FA91" s="876"/>
      <c r="FB91" s="876"/>
      <c r="FC91" s="876"/>
      <c r="FD91" s="876"/>
      <c r="FE91" s="876"/>
      <c r="FF91" s="876"/>
      <c r="FG91" s="876"/>
      <c r="FH91" s="876"/>
      <c r="FI91" s="876"/>
      <c r="FJ91" s="876"/>
      <c r="FK91" s="876"/>
      <c r="FL91" s="877"/>
      <c r="FO91" s="169"/>
      <c r="FP91" s="169"/>
      <c r="FQ91" s="169"/>
      <c r="FR91" s="169"/>
      <c r="FS91" s="169"/>
      <c r="FT91" s="169"/>
      <c r="FU91" s="169"/>
      <c r="FV91" s="169"/>
      <c r="FW91" s="169"/>
      <c r="FX91" s="169"/>
      <c r="FY91" s="169"/>
      <c r="FZ91" s="169"/>
      <c r="GA91" s="169"/>
      <c r="GB91" s="169"/>
      <c r="GC91" s="169"/>
      <c r="GD91" s="169"/>
      <c r="GE91" s="169"/>
      <c r="GF91" s="169"/>
      <c r="GG91" s="169"/>
      <c r="GH91" s="169"/>
      <c r="GI91" s="169"/>
      <c r="GJ91" s="169"/>
      <c r="GK91" s="169"/>
      <c r="GL91" s="173"/>
      <c r="GM91" s="173"/>
      <c r="GN91" s="219"/>
      <c r="GO91" s="219"/>
      <c r="GP91" s="219"/>
      <c r="GQ91" s="219"/>
      <c r="GR91" s="219"/>
      <c r="GS91" s="219"/>
      <c r="GT91" s="219"/>
      <c r="GU91" s="219"/>
      <c r="GV91" s="219"/>
      <c r="GW91" s="219"/>
      <c r="GX91" s="219"/>
      <c r="GY91" s="219"/>
      <c r="GZ91" s="219"/>
    </row>
    <row r="92" spans="1:208" ht="6" customHeight="1">
      <c r="A92" s="65"/>
      <c r="B92" s="65"/>
      <c r="C92" s="65"/>
      <c r="D92" s="65"/>
      <c r="E92" s="65"/>
      <c r="F92" s="65"/>
      <c r="G92" s="65"/>
      <c r="H92" s="65"/>
      <c r="I92" s="65"/>
      <c r="J92" s="65"/>
      <c r="K92" s="65"/>
      <c r="L92" s="65"/>
      <c r="M92" s="65"/>
      <c r="N92" s="65"/>
      <c r="O92" s="65"/>
      <c r="P92" s="65"/>
      <c r="Q92" s="65"/>
      <c r="R92" s="65"/>
      <c r="S92" s="65"/>
      <c r="T92" s="214"/>
      <c r="U92" s="214"/>
      <c r="V92" s="214"/>
      <c r="W92" s="214"/>
      <c r="X92" s="214"/>
      <c r="Y92" s="214"/>
      <c r="Z92" s="214"/>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c r="AZ92" s="214"/>
      <c r="BA92" s="214"/>
      <c r="BB92" s="214"/>
      <c r="BC92" s="214"/>
      <c r="BD92" s="214"/>
      <c r="BE92" s="214"/>
      <c r="BF92" s="214"/>
      <c r="BG92" s="214"/>
      <c r="BH92" s="214"/>
      <c r="BI92" s="214"/>
      <c r="BJ92" s="214"/>
      <c r="BK92" s="214"/>
      <c r="BL92" s="214"/>
      <c r="BM92" s="214"/>
      <c r="BN92" s="214"/>
      <c r="BO92" s="214"/>
      <c r="BP92" s="214"/>
      <c r="BQ92" s="214"/>
      <c r="BR92" s="214"/>
      <c r="BS92" s="214"/>
      <c r="BT92" s="214"/>
      <c r="BU92" s="214"/>
      <c r="BV92" s="214"/>
      <c r="BW92" s="211"/>
      <c r="BX92" s="217"/>
      <c r="BY92" s="217"/>
      <c r="BZ92" s="217"/>
      <c r="CA92" s="217"/>
      <c r="CB92" s="217"/>
      <c r="CC92" s="217"/>
      <c r="CD92" s="217"/>
      <c r="CE92" s="217"/>
      <c r="CF92" s="217"/>
      <c r="CG92" s="217"/>
      <c r="CH92" s="217"/>
      <c r="CI92" s="217"/>
      <c r="CJ92" s="217"/>
      <c r="CK92" s="217"/>
      <c r="CL92" s="217"/>
      <c r="CM92" s="217"/>
      <c r="CN92" s="217"/>
      <c r="CO92" s="217"/>
      <c r="CP92" s="217"/>
      <c r="CQ92" s="217"/>
      <c r="CR92" s="217"/>
      <c r="CS92" s="217"/>
      <c r="CT92" s="217"/>
      <c r="CU92" s="217"/>
      <c r="CV92" s="217"/>
      <c r="CW92" s="217"/>
      <c r="CX92" s="217"/>
      <c r="CY92" s="217"/>
      <c r="CZ92" s="217"/>
      <c r="DA92" s="217"/>
      <c r="DB92" s="217"/>
      <c r="DC92" s="217"/>
      <c r="DD92" s="217"/>
      <c r="DE92" s="217"/>
      <c r="DF92" s="217"/>
      <c r="DG92" s="217"/>
      <c r="DH92" s="217"/>
      <c r="DI92" s="217"/>
      <c r="DJ92" s="217"/>
      <c r="DK92" s="217"/>
      <c r="DL92" s="217"/>
      <c r="DM92" s="217"/>
      <c r="DN92" s="217"/>
      <c r="DO92" s="217"/>
      <c r="DP92" s="217"/>
      <c r="DQ92" s="217"/>
      <c r="DR92" s="217"/>
      <c r="DS92" s="217"/>
      <c r="DT92" s="217"/>
      <c r="DU92" s="217"/>
      <c r="DV92" s="217"/>
      <c r="DW92" s="217"/>
      <c r="DY92" s="866" t="s">
        <v>442</v>
      </c>
      <c r="DZ92" s="873"/>
      <c r="EA92" s="873"/>
      <c r="EB92" s="873"/>
      <c r="EC92" s="873"/>
      <c r="ED92" s="873"/>
      <c r="EE92" s="873"/>
      <c r="EF92" s="873"/>
      <c r="EG92" s="873"/>
      <c r="EH92" s="873"/>
      <c r="EI92" s="873"/>
      <c r="EJ92" s="873"/>
      <c r="EK92" s="873"/>
      <c r="EL92" s="873"/>
      <c r="EM92" s="873"/>
      <c r="EN92" s="873"/>
      <c r="EO92" s="873"/>
      <c r="EP92" s="873"/>
      <c r="EQ92" s="873"/>
      <c r="ER92" s="873"/>
      <c r="ES92" s="873"/>
      <c r="ET92" s="873"/>
      <c r="EU92" s="873"/>
      <c r="EV92" s="873"/>
      <c r="EW92" s="873"/>
      <c r="EX92" s="873"/>
      <c r="EY92" s="873"/>
      <c r="EZ92" s="218"/>
      <c r="FA92" s="218"/>
      <c r="FB92" s="218"/>
      <c r="FC92" s="218"/>
      <c r="FD92" s="218"/>
      <c r="FE92" s="218"/>
      <c r="FF92" s="218"/>
      <c r="FG92" s="218"/>
      <c r="FH92" s="218"/>
      <c r="FI92" s="218"/>
      <c r="FJ92" s="218"/>
      <c r="FK92" s="218"/>
      <c r="FL92" s="218"/>
      <c r="FN92" s="69"/>
      <c r="FO92" s="70"/>
      <c r="FP92" s="70"/>
      <c r="FQ92" s="70"/>
      <c r="FR92" s="70"/>
      <c r="FS92" s="70"/>
      <c r="FT92" s="70"/>
      <c r="FU92" s="70"/>
      <c r="FV92" s="70"/>
      <c r="FW92" s="70"/>
      <c r="FX92" s="70"/>
      <c r="FY92" s="70"/>
      <c r="FZ92" s="70"/>
      <c r="GA92" s="70"/>
      <c r="GB92" s="70"/>
      <c r="GC92" s="70"/>
      <c r="GD92" s="70"/>
      <c r="GE92" s="70"/>
      <c r="GF92" s="70"/>
      <c r="GG92" s="70"/>
      <c r="GH92" s="70"/>
      <c r="GI92" s="70"/>
      <c r="GJ92" s="70"/>
      <c r="GM92" s="214"/>
      <c r="GN92" s="214"/>
      <c r="GO92" s="214"/>
      <c r="GP92" s="214"/>
      <c r="GQ92" s="214"/>
      <c r="GR92" s="214"/>
      <c r="GS92" s="214"/>
      <c r="GT92" s="214"/>
      <c r="GU92" s="214"/>
      <c r="GV92" s="214"/>
      <c r="GW92" s="214"/>
      <c r="GX92" s="214"/>
      <c r="GY92" s="214"/>
    </row>
    <row r="93" spans="1:208" ht="6" customHeight="1">
      <c r="A93" s="65"/>
      <c r="B93" s="65"/>
      <c r="C93" s="65"/>
      <c r="D93" s="65"/>
      <c r="E93" s="65"/>
      <c r="F93" s="65"/>
      <c r="G93" s="65"/>
      <c r="H93" s="65"/>
      <c r="I93" s="65"/>
      <c r="J93" s="65"/>
      <c r="K93" s="65"/>
      <c r="L93" s="65"/>
      <c r="M93" s="65"/>
      <c r="N93" s="65"/>
      <c r="O93" s="65"/>
      <c r="P93" s="65"/>
      <c r="Q93" s="65"/>
      <c r="R93" s="65"/>
      <c r="S93" s="65"/>
      <c r="T93" s="214"/>
      <c r="U93" s="214"/>
      <c r="V93" s="214"/>
      <c r="W93" s="214"/>
      <c r="X93" s="214"/>
      <c r="Y93" s="214"/>
      <c r="Z93" s="214"/>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c r="BT93" s="214"/>
      <c r="BU93" s="214"/>
      <c r="BV93" s="214"/>
      <c r="BW93" s="211"/>
      <c r="BX93" s="217"/>
      <c r="BY93" s="217"/>
      <c r="BZ93" s="217"/>
      <c r="CA93" s="217"/>
      <c r="CB93" s="217"/>
      <c r="CC93" s="217"/>
      <c r="CD93" s="217"/>
      <c r="CE93" s="217"/>
      <c r="CF93" s="217"/>
      <c r="CG93" s="217"/>
      <c r="CH93" s="217"/>
      <c r="CI93" s="217"/>
      <c r="CJ93" s="217"/>
      <c r="CK93" s="217"/>
      <c r="CL93" s="217"/>
      <c r="CM93" s="217"/>
      <c r="CN93" s="217"/>
      <c r="CO93" s="217"/>
      <c r="CP93" s="217"/>
      <c r="CQ93" s="217"/>
      <c r="CR93" s="217"/>
      <c r="CS93" s="217"/>
      <c r="CT93" s="217"/>
      <c r="CU93" s="217"/>
      <c r="CV93" s="217"/>
      <c r="CW93" s="217"/>
      <c r="CX93" s="217"/>
      <c r="CY93" s="217"/>
      <c r="CZ93" s="217"/>
      <c r="DA93" s="217"/>
      <c r="DB93" s="217"/>
      <c r="DC93" s="217"/>
      <c r="DD93" s="217"/>
      <c r="DE93" s="217"/>
      <c r="DF93" s="217"/>
      <c r="DG93" s="217"/>
      <c r="DH93" s="217"/>
      <c r="DI93" s="217"/>
      <c r="DJ93" s="217"/>
      <c r="DK93" s="217"/>
      <c r="DL93" s="217"/>
      <c r="DM93" s="217"/>
      <c r="DN93" s="217"/>
      <c r="DO93" s="217"/>
      <c r="DP93" s="217"/>
      <c r="DQ93" s="217"/>
      <c r="DR93" s="217"/>
      <c r="DS93" s="217"/>
      <c r="DT93" s="217"/>
      <c r="DU93" s="217"/>
      <c r="DV93" s="217"/>
      <c r="DW93" s="217"/>
      <c r="DY93" s="895"/>
      <c r="DZ93" s="895"/>
      <c r="EA93" s="895"/>
      <c r="EB93" s="895"/>
      <c r="EC93" s="895"/>
      <c r="ED93" s="895"/>
      <c r="EE93" s="895"/>
      <c r="EF93" s="895"/>
      <c r="EG93" s="895"/>
      <c r="EH93" s="895"/>
      <c r="EI93" s="895"/>
      <c r="EJ93" s="895"/>
      <c r="EK93" s="895"/>
      <c r="EL93" s="895"/>
      <c r="EM93" s="895"/>
      <c r="EN93" s="895"/>
      <c r="EO93" s="895"/>
      <c r="EP93" s="895"/>
      <c r="EQ93" s="895"/>
      <c r="ER93" s="895"/>
      <c r="ES93" s="895"/>
      <c r="ET93" s="895"/>
      <c r="EU93" s="895"/>
      <c r="EV93" s="895"/>
      <c r="EW93" s="895"/>
      <c r="EX93" s="895"/>
      <c r="EY93" s="895"/>
      <c r="EZ93" s="218"/>
      <c r="FA93" s="218"/>
      <c r="FB93" s="218"/>
      <c r="FC93" s="218"/>
      <c r="FD93" s="218"/>
      <c r="FE93" s="218"/>
      <c r="FF93" s="218"/>
      <c r="FG93" s="218"/>
      <c r="FH93" s="218"/>
      <c r="FI93" s="218"/>
      <c r="FJ93" s="218"/>
      <c r="FK93" s="218"/>
      <c r="FL93" s="218"/>
      <c r="FN93" s="69"/>
      <c r="FO93" s="70"/>
      <c r="FP93" s="70"/>
      <c r="FQ93" s="70"/>
      <c r="FR93" s="70"/>
      <c r="FS93" s="70"/>
      <c r="FT93" s="70"/>
      <c r="FU93" s="70"/>
      <c r="FV93" s="70"/>
      <c r="FW93" s="70"/>
      <c r="FX93" s="70"/>
      <c r="FY93" s="70"/>
      <c r="FZ93" s="70"/>
      <c r="GA93" s="70"/>
      <c r="GB93" s="70"/>
      <c r="GC93" s="70"/>
      <c r="GD93" s="70"/>
      <c r="GE93" s="70"/>
      <c r="GF93" s="70"/>
      <c r="GG93" s="70"/>
      <c r="GH93" s="70"/>
      <c r="GI93" s="70"/>
      <c r="GJ93" s="70"/>
      <c r="GM93" s="214"/>
      <c r="GN93" s="214"/>
      <c r="GO93" s="214"/>
      <c r="GP93" s="214"/>
      <c r="GQ93" s="214"/>
      <c r="GR93" s="214"/>
      <c r="GS93" s="214"/>
      <c r="GT93" s="214"/>
      <c r="GU93" s="214"/>
      <c r="GV93" s="214"/>
      <c r="GW93" s="214"/>
      <c r="GX93" s="214"/>
      <c r="GY93" s="214"/>
    </row>
    <row r="94" spans="1:208" ht="6" customHeight="1">
      <c r="A94" s="65"/>
      <c r="B94" s="65"/>
      <c r="C94" s="65"/>
      <c r="D94" s="65"/>
      <c r="E94" s="65"/>
      <c r="F94" s="65"/>
      <c r="G94" s="65"/>
      <c r="H94" s="65"/>
      <c r="I94" s="65"/>
      <c r="J94" s="65"/>
      <c r="K94" s="65"/>
      <c r="L94" s="65"/>
      <c r="M94" s="65"/>
      <c r="N94" s="65"/>
      <c r="O94" s="65"/>
      <c r="P94" s="65"/>
      <c r="Q94" s="65"/>
      <c r="R94" s="65"/>
      <c r="S94" s="65"/>
      <c r="T94" s="214"/>
      <c r="U94" s="214"/>
      <c r="V94" s="214"/>
      <c r="W94" s="214"/>
      <c r="X94" s="214"/>
      <c r="Y94" s="214"/>
      <c r="Z94" s="214"/>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1"/>
      <c r="BX94" s="217"/>
      <c r="BY94" s="217"/>
      <c r="BZ94" s="217"/>
      <c r="CA94" s="217"/>
      <c r="CB94" s="217"/>
      <c r="CC94" s="217"/>
      <c r="CD94" s="217"/>
      <c r="CE94" s="217"/>
      <c r="CF94" s="217"/>
      <c r="CG94" s="217"/>
      <c r="CH94" s="217"/>
      <c r="CI94" s="217"/>
      <c r="CJ94" s="217"/>
      <c r="CK94" s="217"/>
      <c r="CL94" s="217"/>
      <c r="CM94" s="217"/>
      <c r="CN94" s="217"/>
      <c r="CO94" s="217"/>
      <c r="CP94" s="217"/>
      <c r="CQ94" s="217"/>
      <c r="CR94" s="217"/>
      <c r="CS94" s="217"/>
      <c r="CT94" s="217"/>
      <c r="CU94" s="217"/>
      <c r="CV94" s="217"/>
      <c r="CW94" s="217"/>
      <c r="CX94" s="217"/>
      <c r="CY94" s="217"/>
      <c r="CZ94" s="217"/>
      <c r="DA94" s="217"/>
      <c r="DB94" s="217"/>
      <c r="DC94" s="217"/>
      <c r="DD94" s="217"/>
      <c r="DE94" s="217"/>
      <c r="DF94" s="217"/>
      <c r="DG94" s="217"/>
      <c r="DH94" s="217"/>
      <c r="DI94" s="217"/>
      <c r="DJ94" s="217"/>
      <c r="DK94" s="217"/>
      <c r="DL94" s="217"/>
      <c r="DM94" s="217"/>
      <c r="DN94" s="217"/>
      <c r="DO94" s="217"/>
      <c r="DP94" s="217"/>
      <c r="DQ94" s="217"/>
      <c r="DR94" s="217"/>
      <c r="DS94" s="217"/>
      <c r="DT94" s="217"/>
      <c r="DU94" s="217"/>
      <c r="DV94" s="217"/>
      <c r="DW94" s="217"/>
      <c r="DY94" s="168"/>
      <c r="DZ94" s="168"/>
      <c r="EA94" s="168"/>
      <c r="EB94" s="168"/>
      <c r="EC94" s="168"/>
      <c r="ED94" s="168"/>
      <c r="EE94" s="168"/>
      <c r="EF94" s="168"/>
      <c r="EG94" s="168"/>
      <c r="EH94" s="168"/>
      <c r="EI94" s="168"/>
      <c r="EJ94" s="168"/>
      <c r="EK94" s="168"/>
      <c r="EL94" s="168"/>
      <c r="EM94" s="168"/>
      <c r="EN94" s="168"/>
      <c r="EO94" s="168"/>
      <c r="EP94" s="168"/>
      <c r="EQ94" s="168"/>
      <c r="ER94" s="168"/>
      <c r="ES94" s="168"/>
      <c r="ET94" s="168"/>
      <c r="EU94" s="168"/>
      <c r="EV94" s="168"/>
      <c r="EW94" s="168"/>
      <c r="EX94" s="168"/>
      <c r="EY94" s="168"/>
      <c r="EZ94" s="218"/>
      <c r="FA94" s="218"/>
      <c r="FB94" s="218"/>
      <c r="FC94" s="218"/>
      <c r="FD94" s="218"/>
      <c r="FE94" s="218"/>
      <c r="FF94" s="218"/>
      <c r="FG94" s="218"/>
      <c r="FH94" s="218"/>
      <c r="FI94" s="218"/>
      <c r="FJ94" s="218"/>
      <c r="FK94" s="218"/>
      <c r="FL94" s="218"/>
      <c r="FN94" s="69"/>
      <c r="FO94" s="70"/>
      <c r="FP94" s="70"/>
      <c r="FQ94" s="70"/>
      <c r="FR94" s="70"/>
      <c r="FS94" s="70"/>
      <c r="FT94" s="70"/>
      <c r="FU94" s="70"/>
      <c r="FV94" s="70"/>
      <c r="FW94" s="70"/>
      <c r="FX94" s="70"/>
      <c r="FY94" s="70"/>
      <c r="FZ94" s="70"/>
      <c r="GA94" s="70"/>
      <c r="GB94" s="70"/>
      <c r="GC94" s="70"/>
      <c r="GD94" s="70"/>
      <c r="GE94" s="70"/>
      <c r="GF94" s="70"/>
      <c r="GG94" s="70"/>
      <c r="GH94" s="70"/>
      <c r="GI94" s="70"/>
      <c r="GJ94" s="70"/>
      <c r="GM94" s="214"/>
      <c r="GN94" s="214"/>
      <c r="GO94" s="214"/>
      <c r="GP94" s="214"/>
      <c r="GQ94" s="214"/>
      <c r="GR94" s="214"/>
      <c r="GS94" s="214"/>
      <c r="GT94" s="214"/>
      <c r="GU94" s="214"/>
      <c r="GV94" s="214"/>
      <c r="GW94" s="214"/>
      <c r="GX94" s="214"/>
      <c r="GY94" s="214"/>
    </row>
    <row r="95" spans="1:208" ht="6" customHeight="1">
      <c r="A95" s="65"/>
      <c r="B95" s="65"/>
      <c r="C95" s="65"/>
      <c r="D95" s="65"/>
      <c r="E95" s="65"/>
      <c r="F95" s="65"/>
      <c r="G95" s="65"/>
      <c r="H95" s="65"/>
      <c r="I95" s="65"/>
      <c r="J95" s="65"/>
      <c r="K95" s="65"/>
      <c r="L95" s="65"/>
      <c r="M95" s="65"/>
      <c r="N95" s="65"/>
      <c r="O95" s="65"/>
      <c r="P95" s="65"/>
      <c r="Q95" s="65"/>
      <c r="R95" s="65"/>
      <c r="S95" s="65"/>
      <c r="T95" s="214"/>
      <c r="U95" s="214"/>
      <c r="V95" s="214"/>
      <c r="W95" s="214"/>
      <c r="X95" s="214"/>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4"/>
      <c r="BH95" s="214"/>
      <c r="BI95" s="214"/>
      <c r="BJ95" s="214"/>
      <c r="BK95" s="214"/>
      <c r="BL95" s="214"/>
      <c r="BM95" s="214"/>
      <c r="BN95" s="214"/>
      <c r="BO95" s="214"/>
      <c r="BP95" s="214"/>
      <c r="BQ95" s="214"/>
      <c r="BR95" s="214"/>
      <c r="BS95" s="214"/>
      <c r="BT95" s="214"/>
      <c r="BU95" s="214"/>
      <c r="BV95" s="214"/>
      <c r="BW95" s="211"/>
      <c r="BX95" s="217"/>
      <c r="BY95" s="217"/>
      <c r="BZ95" s="217"/>
      <c r="CA95" s="217"/>
      <c r="CB95" s="217"/>
      <c r="CC95" s="217"/>
      <c r="CD95" s="217"/>
      <c r="CE95" s="217"/>
      <c r="CF95" s="217"/>
      <c r="CG95" s="217"/>
      <c r="CH95" s="217"/>
      <c r="CI95" s="217"/>
      <c r="CJ95" s="217"/>
      <c r="CK95" s="217"/>
      <c r="CL95" s="217"/>
      <c r="CM95" s="217"/>
      <c r="CN95" s="217"/>
      <c r="CO95" s="217"/>
      <c r="CP95" s="217"/>
      <c r="CQ95" s="217"/>
      <c r="CR95" s="217"/>
      <c r="CS95" s="217"/>
      <c r="CT95" s="217"/>
      <c r="CU95" s="217"/>
      <c r="CV95" s="217"/>
      <c r="CW95" s="217"/>
      <c r="CX95" s="217"/>
      <c r="CY95" s="217"/>
      <c r="CZ95" s="217"/>
      <c r="DA95" s="217"/>
      <c r="DB95" s="217"/>
      <c r="DC95" s="217"/>
      <c r="DD95" s="217"/>
      <c r="DE95" s="217"/>
      <c r="DF95" s="217"/>
      <c r="DG95" s="217"/>
      <c r="DH95" s="217"/>
      <c r="DI95" s="217"/>
      <c r="DJ95" s="217"/>
      <c r="DK95" s="217"/>
      <c r="DL95" s="217"/>
      <c r="DM95" s="217"/>
      <c r="DN95" s="217"/>
      <c r="DO95" s="217"/>
      <c r="DP95" s="217"/>
      <c r="DQ95" s="217"/>
      <c r="DR95" s="217"/>
      <c r="DS95" s="217"/>
      <c r="DT95" s="217"/>
      <c r="DU95" s="217"/>
      <c r="DV95" s="217"/>
      <c r="DW95" s="217"/>
      <c r="DY95" s="168"/>
      <c r="DZ95" s="168"/>
      <c r="EA95" s="168"/>
      <c r="EB95" s="168"/>
      <c r="EC95" s="168"/>
      <c r="ED95" s="168"/>
      <c r="EE95" s="168"/>
      <c r="EF95" s="168"/>
      <c r="EG95" s="168"/>
      <c r="EH95" s="168"/>
      <c r="EI95" s="168"/>
      <c r="EJ95" s="168"/>
      <c r="EK95" s="168"/>
      <c r="EL95" s="168"/>
      <c r="EM95" s="168"/>
      <c r="EN95" s="168"/>
      <c r="EO95" s="168"/>
      <c r="EP95" s="168"/>
      <c r="EQ95" s="168"/>
      <c r="ER95" s="168"/>
      <c r="ES95" s="168"/>
      <c r="ET95" s="168"/>
      <c r="EU95" s="168"/>
      <c r="EV95" s="168"/>
      <c r="EW95" s="168"/>
      <c r="EX95" s="168"/>
      <c r="EY95" s="168"/>
      <c r="EZ95" s="218"/>
      <c r="FA95" s="218"/>
      <c r="FB95" s="218"/>
      <c r="FC95" s="218"/>
      <c r="FD95" s="218"/>
      <c r="FE95" s="218"/>
      <c r="FF95" s="218"/>
      <c r="FG95" s="218"/>
      <c r="FH95" s="218"/>
      <c r="FI95" s="218"/>
      <c r="FJ95" s="218"/>
      <c r="FK95" s="218"/>
      <c r="FL95" s="218"/>
      <c r="FN95" s="69"/>
      <c r="FO95" s="70"/>
      <c r="FP95" s="70"/>
      <c r="FQ95" s="70"/>
      <c r="FR95" s="70"/>
      <c r="FS95" s="70"/>
      <c r="FT95" s="70"/>
      <c r="FU95" s="70"/>
      <c r="FV95" s="70"/>
      <c r="FW95" s="70"/>
      <c r="FX95" s="70"/>
      <c r="FY95" s="70"/>
      <c r="FZ95" s="70"/>
      <c r="GA95" s="70"/>
      <c r="GB95" s="70"/>
      <c r="GC95" s="70"/>
      <c r="GD95" s="70"/>
      <c r="GE95" s="70"/>
      <c r="GF95" s="70"/>
      <c r="GG95" s="70"/>
      <c r="GH95" s="70"/>
      <c r="GI95" s="70"/>
      <c r="GJ95" s="70"/>
      <c r="GM95" s="214"/>
      <c r="GN95" s="214"/>
      <c r="GO95" s="214"/>
      <c r="GP95" s="214"/>
      <c r="GQ95" s="214"/>
      <c r="GR95" s="214"/>
      <c r="GS95" s="214"/>
      <c r="GT95" s="214"/>
      <c r="GU95" s="214"/>
      <c r="GV95" s="214"/>
      <c r="GW95" s="214"/>
      <c r="GX95" s="214"/>
      <c r="GY95" s="214"/>
    </row>
    <row r="96" spans="1:208" ht="12" customHeight="1">
      <c r="A96" s="984" t="s">
        <v>443</v>
      </c>
      <c r="B96" s="870"/>
      <c r="C96" s="870"/>
      <c r="D96" s="870"/>
      <c r="E96" s="870"/>
      <c r="F96" s="870"/>
      <c r="G96" s="870"/>
      <c r="H96" s="870"/>
      <c r="I96" s="870"/>
      <c r="J96" s="870"/>
      <c r="K96" s="870"/>
      <c r="L96" s="870"/>
      <c r="M96" s="871"/>
      <c r="N96" s="868" t="s">
        <v>444</v>
      </c>
      <c r="O96" s="870"/>
      <c r="P96" s="870"/>
      <c r="Q96" s="870"/>
      <c r="R96" s="870"/>
      <c r="S96" s="871"/>
      <c r="T96" s="100"/>
      <c r="U96" s="100"/>
      <c r="V96" s="984" t="s">
        <v>7</v>
      </c>
      <c r="W96" s="870"/>
      <c r="X96" s="870"/>
      <c r="Y96" s="870"/>
      <c r="Z96" s="870"/>
      <c r="AA96" s="870"/>
      <c r="AB96" s="870"/>
      <c r="AC96" s="870"/>
      <c r="AD96" s="870"/>
      <c r="AE96" s="870"/>
      <c r="AF96" s="870"/>
      <c r="AG96" s="870"/>
      <c r="AH96" s="870"/>
      <c r="AI96" s="870"/>
      <c r="AJ96" s="870"/>
      <c r="AK96" s="870"/>
      <c r="AL96" s="871"/>
      <c r="AM96" s="985" t="s">
        <v>458</v>
      </c>
      <c r="AN96" s="870"/>
      <c r="AO96" s="870"/>
      <c r="AP96" s="870"/>
      <c r="AQ96" s="870"/>
      <c r="AR96" s="870"/>
      <c r="AS96" s="870"/>
      <c r="AT96" s="870"/>
      <c r="AU96" s="870"/>
      <c r="AV96" s="870"/>
      <c r="AW96" s="870"/>
      <c r="AX96" s="870"/>
      <c r="AY96" s="870"/>
      <c r="AZ96" s="871"/>
      <c r="BA96" s="214"/>
      <c r="BB96" s="214"/>
      <c r="BC96" s="214"/>
      <c r="BD96" s="214"/>
      <c r="BE96" s="214"/>
      <c r="BF96" s="214"/>
      <c r="BG96" s="214"/>
      <c r="BH96" s="214"/>
      <c r="BI96" s="214"/>
      <c r="BJ96" s="214"/>
      <c r="EZ96" s="71"/>
      <c r="FA96" s="983">
        <f>+FB66+EZ21-V81</f>
        <v>0</v>
      </c>
      <c r="FB96" s="895"/>
      <c r="FC96" s="895"/>
      <c r="FD96" s="895"/>
      <c r="FE96" s="895"/>
      <c r="FF96" s="895"/>
      <c r="FG96" s="895"/>
      <c r="FH96" s="895"/>
      <c r="FI96" s="895"/>
      <c r="FJ96" s="895"/>
      <c r="FK96" s="895"/>
      <c r="FL96" s="895"/>
    </row>
    <row r="97" spans="1:168" ht="6" customHeight="1">
      <c r="A97" s="65"/>
      <c r="B97" s="65"/>
      <c r="C97" s="65"/>
      <c r="D97" s="65"/>
      <c r="E97" s="65"/>
      <c r="F97" s="65"/>
      <c r="G97" s="65"/>
      <c r="H97" s="65"/>
      <c r="I97" s="65"/>
      <c r="J97" s="65"/>
      <c r="K97" s="65"/>
      <c r="L97" s="65"/>
      <c r="M97" s="65"/>
      <c r="N97" s="65"/>
      <c r="O97" s="65"/>
      <c r="P97" s="65"/>
      <c r="Q97" s="65"/>
      <c r="R97" s="65"/>
      <c r="S97" s="65"/>
      <c r="T97" s="214"/>
      <c r="U97" s="214"/>
      <c r="V97" s="214"/>
      <c r="W97" s="214"/>
      <c r="X97" s="214"/>
      <c r="Y97" s="214"/>
      <c r="AB97" s="214"/>
      <c r="AC97" s="214"/>
      <c r="AD97" s="214"/>
      <c r="AE97" s="214"/>
      <c r="AF97" s="214"/>
      <c r="AG97" s="214"/>
      <c r="AH97" s="214"/>
      <c r="AI97" s="214"/>
      <c r="AJ97" s="214"/>
      <c r="AK97" s="214"/>
      <c r="AL97" s="214"/>
      <c r="AM97" s="214"/>
      <c r="AN97" s="214"/>
      <c r="AO97" s="214"/>
      <c r="AP97" s="214"/>
      <c r="AQ97" s="214"/>
      <c r="AR97" s="214"/>
      <c r="AS97" s="214"/>
      <c r="AT97" s="214"/>
      <c r="AU97" s="214"/>
      <c r="AV97" s="214"/>
      <c r="AW97" s="214"/>
      <c r="AX97" s="214"/>
      <c r="AY97" s="214"/>
      <c r="AZ97" s="214"/>
      <c r="BA97" s="214"/>
      <c r="BB97" s="214"/>
      <c r="BC97" s="214"/>
      <c r="BD97" s="214"/>
      <c r="BE97" s="214"/>
      <c r="BF97" s="214"/>
      <c r="BG97" s="214"/>
      <c r="BH97" s="214"/>
      <c r="BI97" s="214"/>
      <c r="BJ97" s="214"/>
      <c r="EZ97" s="71"/>
      <c r="FA97" s="71"/>
      <c r="FB97" s="71"/>
      <c r="FC97" s="71"/>
      <c r="FD97" s="71"/>
      <c r="FE97" s="71"/>
      <c r="FF97" s="71"/>
      <c r="FG97" s="71"/>
      <c r="FH97" s="71"/>
      <c r="FI97" s="71"/>
      <c r="FJ97" s="71"/>
      <c r="FK97" s="71"/>
      <c r="FL97" s="71"/>
    </row>
    <row r="98" spans="1:168" ht="6" customHeight="1">
      <c r="A98" s="65"/>
      <c r="B98" s="65"/>
      <c r="C98" s="65"/>
      <c r="D98" s="65"/>
      <c r="E98" s="65"/>
      <c r="F98" s="65"/>
      <c r="G98" s="65"/>
      <c r="H98" s="65"/>
      <c r="I98" s="65"/>
      <c r="J98" s="65"/>
      <c r="K98" s="65"/>
      <c r="L98" s="65"/>
      <c r="M98" s="65"/>
      <c r="N98" s="65"/>
      <c r="O98" s="65"/>
      <c r="P98" s="65"/>
      <c r="Q98" s="65"/>
      <c r="R98" s="65"/>
      <c r="S98" s="65"/>
      <c r="T98" s="214"/>
      <c r="U98" s="214"/>
      <c r="V98" s="214"/>
      <c r="W98" s="214"/>
      <c r="X98" s="214"/>
      <c r="Y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EZ98" s="71"/>
      <c r="FA98" s="71"/>
      <c r="FB98" s="71"/>
      <c r="FC98" s="71"/>
      <c r="FD98" s="71"/>
      <c r="FE98" s="71"/>
      <c r="FF98" s="71"/>
      <c r="FG98" s="71"/>
      <c r="FH98" s="71"/>
      <c r="FI98" s="71"/>
      <c r="FJ98" s="71"/>
      <c r="FK98" s="71"/>
      <c r="FL98" s="71"/>
    </row>
    <row r="99" spans="1:168" ht="6" customHeight="1">
      <c r="A99" s="65"/>
      <c r="B99" s="65"/>
      <c r="C99" s="65"/>
      <c r="D99" s="65"/>
      <c r="E99" s="65"/>
      <c r="F99" s="65"/>
      <c r="G99" s="65"/>
      <c r="H99" s="65"/>
      <c r="I99" s="65"/>
      <c r="J99" s="65"/>
      <c r="K99" s="65"/>
      <c r="L99" s="65"/>
      <c r="M99" s="65"/>
      <c r="N99" s="65"/>
      <c r="O99" s="65"/>
      <c r="P99" s="65"/>
      <c r="Q99" s="65"/>
      <c r="R99" s="65"/>
      <c r="S99" s="65"/>
      <c r="T99" s="214"/>
      <c r="U99" s="214"/>
      <c r="V99" s="214"/>
      <c r="W99" s="214"/>
      <c r="AA99" s="214"/>
      <c r="AB99" s="214"/>
      <c r="AC99" s="214"/>
      <c r="AD99" s="214"/>
      <c r="AE99" s="214"/>
      <c r="AF99" s="214"/>
      <c r="AG99" s="214"/>
      <c r="AH99" s="214"/>
      <c r="AI99" s="214"/>
      <c r="AJ99" s="214"/>
      <c r="AK99" s="214"/>
      <c r="AL99" s="214"/>
      <c r="AM99" s="214"/>
      <c r="AN99" s="214"/>
      <c r="AO99" s="214"/>
      <c r="AP99" s="214"/>
      <c r="AQ99" s="214"/>
      <c r="AR99" s="214"/>
      <c r="AS99" s="214"/>
      <c r="AT99" s="214"/>
      <c r="AU99" s="214"/>
      <c r="AV99" s="214"/>
      <c r="AW99" s="214"/>
      <c r="AX99" s="214"/>
      <c r="AY99" s="214"/>
      <c r="AZ99" s="214"/>
      <c r="BA99" s="214"/>
      <c r="BB99" s="214"/>
      <c r="BC99" s="214"/>
      <c r="BD99" s="214"/>
      <c r="BE99" s="214"/>
      <c r="BF99" s="214"/>
      <c r="BG99" s="214"/>
      <c r="BH99" s="214"/>
      <c r="BI99" s="214"/>
      <c r="BJ99" s="214"/>
      <c r="EZ99" s="71"/>
      <c r="FA99" s="71"/>
      <c r="FB99" s="71"/>
      <c r="FC99" s="71"/>
      <c r="FD99" s="71"/>
      <c r="FE99" s="71"/>
      <c r="FF99" s="71"/>
      <c r="FG99" s="71"/>
      <c r="FH99" s="71"/>
      <c r="FI99" s="71"/>
      <c r="FJ99" s="71"/>
      <c r="FK99" s="71"/>
      <c r="FL99" s="71"/>
    </row>
    <row r="100" spans="1:168" ht="6" customHeight="1">
      <c r="A100" s="65"/>
      <c r="B100" s="65"/>
      <c r="C100" s="65"/>
      <c r="D100" s="65"/>
      <c r="E100" s="65"/>
      <c r="F100" s="65"/>
      <c r="G100" s="65"/>
      <c r="H100" s="65"/>
      <c r="I100" s="65"/>
      <c r="J100" s="65"/>
      <c r="K100" s="65"/>
      <c r="L100" s="65"/>
      <c r="M100" s="65"/>
      <c r="N100" s="65"/>
      <c r="O100" s="65"/>
      <c r="P100" s="65"/>
      <c r="Q100" s="65"/>
      <c r="R100" s="65"/>
      <c r="S100" s="65"/>
      <c r="T100" s="214"/>
      <c r="U100" s="214"/>
      <c r="V100" s="214"/>
      <c r="W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EZ100" s="71"/>
      <c r="FA100" s="71"/>
      <c r="FB100" s="71"/>
      <c r="FC100" s="71"/>
      <c r="FD100" s="71"/>
      <c r="FE100" s="71"/>
      <c r="FF100" s="71"/>
      <c r="FG100" s="71"/>
      <c r="FH100" s="71"/>
      <c r="FI100" s="71"/>
      <c r="FJ100" s="71"/>
      <c r="FK100" s="71"/>
      <c r="FL100" s="71"/>
    </row>
    <row r="101" spans="1:168" ht="6" customHeight="1">
      <c r="A101" s="65"/>
      <c r="B101" s="65"/>
      <c r="C101" s="65"/>
      <c r="D101" s="65"/>
      <c r="E101" s="65"/>
      <c r="F101" s="65"/>
      <c r="G101" s="65"/>
      <c r="H101" s="65"/>
      <c r="I101" s="65"/>
      <c r="J101" s="65"/>
      <c r="K101" s="65"/>
      <c r="L101" s="65"/>
      <c r="M101" s="65"/>
      <c r="N101" s="65"/>
      <c r="O101" s="65"/>
      <c r="P101" s="65"/>
      <c r="Q101" s="65"/>
      <c r="R101" s="65"/>
      <c r="S101" s="65"/>
      <c r="T101" s="214"/>
      <c r="U101" s="214"/>
      <c r="V101" s="214"/>
      <c r="W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4"/>
      <c r="AZ101" s="214"/>
      <c r="BA101" s="214"/>
      <c r="BB101" s="214"/>
      <c r="BC101" s="214"/>
      <c r="BD101" s="214"/>
      <c r="BE101" s="214"/>
      <c r="BF101" s="214"/>
      <c r="BG101" s="214"/>
      <c r="BH101" s="214"/>
      <c r="BI101" s="214"/>
      <c r="BJ101" s="214"/>
    </row>
    <row r="102" spans="1:168" ht="6" customHeight="1">
      <c r="A102" s="65"/>
      <c r="B102" s="65"/>
      <c r="C102" s="65"/>
      <c r="D102" s="65"/>
      <c r="E102" s="65"/>
      <c r="F102" s="65"/>
      <c r="G102" s="65"/>
      <c r="H102" s="65"/>
      <c r="I102" s="65"/>
      <c r="J102" s="65"/>
      <c r="K102" s="65"/>
      <c r="L102" s="65"/>
      <c r="M102" s="65"/>
      <c r="N102" s="65"/>
      <c r="O102" s="65"/>
      <c r="P102" s="65"/>
      <c r="Q102" s="65"/>
      <c r="R102" s="65"/>
      <c r="S102" s="65"/>
      <c r="T102" s="214"/>
      <c r="U102" s="214"/>
      <c r="V102" s="214"/>
      <c r="W102" s="214"/>
      <c r="Z102" s="214"/>
      <c r="AA102" s="214"/>
      <c r="AB102" s="214"/>
      <c r="AC102" s="214"/>
      <c r="AD102" s="214"/>
      <c r="AE102" s="214"/>
      <c r="AF102" s="214"/>
      <c r="AG102" s="214"/>
      <c r="AH102" s="214"/>
      <c r="AI102" s="214"/>
      <c r="AJ102" s="214"/>
      <c r="AK102" s="214"/>
      <c r="AL102" s="214"/>
      <c r="AM102" s="214"/>
      <c r="AN102" s="214"/>
      <c r="AO102" s="214"/>
      <c r="AP102" s="214"/>
      <c r="AQ102" s="214"/>
      <c r="AR102" s="214"/>
      <c r="AS102" s="214"/>
      <c r="AT102" s="214"/>
      <c r="AU102" s="214"/>
      <c r="AV102" s="214"/>
      <c r="AW102" s="214"/>
      <c r="AX102" s="214"/>
      <c r="AY102" s="214"/>
      <c r="AZ102" s="214"/>
      <c r="BA102" s="214"/>
      <c r="BB102" s="214"/>
      <c r="BC102" s="214"/>
      <c r="BD102" s="214"/>
      <c r="BE102" s="214"/>
      <c r="BF102" s="214"/>
      <c r="BG102" s="214"/>
      <c r="BH102" s="214"/>
      <c r="BI102" s="214"/>
      <c r="BJ102" s="214"/>
    </row>
    <row r="103" spans="1:168" ht="6" customHeight="1">
      <c r="A103" s="65"/>
      <c r="B103" s="65"/>
      <c r="C103" s="65"/>
      <c r="D103" s="65"/>
      <c r="E103" s="65"/>
      <c r="F103" s="65"/>
      <c r="G103" s="65"/>
      <c r="H103" s="65"/>
      <c r="I103" s="65"/>
      <c r="J103" s="65"/>
      <c r="K103" s="65"/>
      <c r="L103" s="65"/>
      <c r="M103" s="65"/>
      <c r="N103" s="65"/>
      <c r="O103" s="65"/>
      <c r="P103" s="65"/>
      <c r="Q103" s="65"/>
      <c r="R103" s="65"/>
      <c r="S103" s="65"/>
      <c r="T103" s="214"/>
      <c r="U103" s="214"/>
      <c r="V103" s="214"/>
      <c r="W103" s="214"/>
      <c r="Z103" s="214"/>
      <c r="AA103" s="214"/>
      <c r="AB103" s="214"/>
      <c r="AC103" s="214"/>
      <c r="AD103" s="214"/>
      <c r="AE103" s="214"/>
      <c r="AF103" s="214"/>
      <c r="AG103" s="214"/>
      <c r="AH103" s="214"/>
      <c r="AI103" s="214"/>
      <c r="AJ103" s="214"/>
      <c r="AK103" s="214"/>
      <c r="AL103" s="214"/>
      <c r="AM103" s="214"/>
      <c r="AN103" s="214"/>
      <c r="AO103" s="214"/>
      <c r="AP103" s="214"/>
      <c r="AQ103" s="214"/>
      <c r="AR103" s="214"/>
      <c r="AS103" s="214"/>
      <c r="AT103" s="214"/>
      <c r="AU103" s="214"/>
      <c r="AV103" s="214"/>
      <c r="AW103" s="214"/>
      <c r="AX103" s="214"/>
      <c r="AY103" s="214"/>
      <c r="AZ103" s="214"/>
      <c r="BA103" s="214"/>
      <c r="BB103" s="214"/>
      <c r="BC103" s="214"/>
      <c r="BD103" s="214"/>
      <c r="BE103" s="214"/>
      <c r="BF103" s="214"/>
      <c r="BG103" s="214"/>
      <c r="BH103" s="214"/>
      <c r="BI103" s="214"/>
      <c r="BJ103" s="214"/>
    </row>
    <row r="104" spans="1:168" ht="6" customHeight="1">
      <c r="A104" s="65"/>
      <c r="B104" s="65"/>
      <c r="C104" s="65"/>
      <c r="D104" s="65"/>
      <c r="E104" s="65"/>
      <c r="F104" s="65"/>
      <c r="G104" s="65"/>
      <c r="H104" s="65"/>
      <c r="I104" s="65"/>
      <c r="J104" s="65"/>
      <c r="K104" s="65"/>
      <c r="L104" s="65"/>
      <c r="M104" s="65"/>
      <c r="N104" s="65"/>
      <c r="O104" s="65"/>
      <c r="P104" s="65"/>
      <c r="Q104" s="65"/>
      <c r="R104" s="65"/>
      <c r="S104" s="65"/>
      <c r="T104" s="214"/>
      <c r="U104" s="214"/>
      <c r="V104" s="214"/>
      <c r="W104" s="214"/>
      <c r="Z104" s="214"/>
      <c r="AA104" s="214"/>
      <c r="AB104" s="214"/>
      <c r="AC104" s="214"/>
      <c r="AD104" s="214"/>
      <c r="AE104" s="214"/>
      <c r="AF104" s="214"/>
      <c r="AG104" s="214"/>
      <c r="AH104" s="214"/>
      <c r="AI104" s="214"/>
      <c r="AJ104" s="214"/>
      <c r="AK104" s="214"/>
      <c r="AL104" s="214"/>
      <c r="AM104" s="214"/>
      <c r="AN104" s="214"/>
      <c r="AO104" s="214"/>
      <c r="AP104" s="214"/>
      <c r="AQ104" s="214"/>
      <c r="AR104" s="214"/>
      <c r="AS104" s="214"/>
      <c r="AT104" s="214"/>
      <c r="AU104" s="214"/>
      <c r="AV104" s="214"/>
      <c r="AW104" s="214"/>
      <c r="AX104" s="214"/>
      <c r="AY104" s="214"/>
      <c r="AZ104" s="214"/>
      <c r="BA104" s="214"/>
      <c r="BB104" s="214"/>
      <c r="BC104" s="214"/>
      <c r="BD104" s="214"/>
      <c r="BE104" s="214"/>
      <c r="BF104" s="214"/>
      <c r="BG104" s="214"/>
      <c r="BH104" s="214"/>
      <c r="BI104" s="214"/>
      <c r="BJ104" s="214"/>
    </row>
    <row r="105" spans="1:168" ht="6" customHeight="1">
      <c r="A105" s="72"/>
      <c r="B105" s="65"/>
      <c r="C105" s="65"/>
      <c r="D105" s="65"/>
      <c r="E105" s="65"/>
      <c r="F105" s="65"/>
      <c r="G105" s="65"/>
      <c r="H105" s="65"/>
      <c r="I105" s="65"/>
      <c r="J105" s="65"/>
      <c r="K105" s="65"/>
      <c r="L105" s="65"/>
      <c r="M105" s="65"/>
      <c r="N105" s="65"/>
      <c r="O105" s="65"/>
      <c r="P105" s="65"/>
      <c r="Q105" s="65"/>
      <c r="R105" s="65"/>
      <c r="S105" s="65"/>
      <c r="T105" s="214"/>
      <c r="U105" s="214"/>
      <c r="V105" s="214"/>
      <c r="Z105" s="214"/>
      <c r="AA105" s="214"/>
      <c r="AB105" s="214"/>
      <c r="AC105" s="214"/>
      <c r="AD105" s="214"/>
      <c r="AE105" s="214"/>
      <c r="AF105" s="214"/>
      <c r="AG105" s="214"/>
      <c r="AH105" s="214"/>
      <c r="AI105" s="214"/>
      <c r="AJ105" s="214"/>
      <c r="AK105" s="214"/>
      <c r="AL105" s="214"/>
      <c r="AM105" s="214"/>
      <c r="AN105" s="214"/>
      <c r="AO105" s="214"/>
      <c r="AP105" s="214"/>
      <c r="AQ105" s="214"/>
      <c r="AR105" s="214"/>
      <c r="AS105" s="214"/>
      <c r="AT105" s="214"/>
      <c r="AU105" s="214"/>
      <c r="AV105" s="214"/>
      <c r="AW105" s="214"/>
      <c r="AX105" s="214"/>
      <c r="AY105" s="214"/>
      <c r="AZ105" s="214"/>
      <c r="BA105" s="214"/>
      <c r="BB105" s="214"/>
      <c r="BC105" s="214"/>
      <c r="BD105" s="214"/>
      <c r="BE105" s="214"/>
      <c r="BF105" s="214"/>
      <c r="BG105" s="214"/>
      <c r="BH105" s="214"/>
      <c r="BI105" s="214"/>
      <c r="BJ105" s="214"/>
    </row>
    <row r="106" spans="1:168" ht="6" customHeight="1">
      <c r="A106" s="72"/>
      <c r="B106" s="65"/>
      <c r="C106" s="65"/>
      <c r="D106" s="65"/>
      <c r="E106" s="65"/>
      <c r="F106" s="65"/>
      <c r="G106" s="65"/>
      <c r="H106" s="65"/>
      <c r="I106" s="65"/>
      <c r="J106" s="65"/>
      <c r="K106" s="65"/>
      <c r="L106" s="65"/>
      <c r="M106" s="65"/>
      <c r="N106" s="65"/>
      <c r="O106" s="65"/>
      <c r="P106" s="65"/>
      <c r="Q106" s="65"/>
      <c r="R106" s="65"/>
      <c r="S106" s="65"/>
      <c r="T106" s="214"/>
      <c r="U106" s="214"/>
      <c r="V106" s="214"/>
      <c r="Z106" s="214"/>
      <c r="AA106" s="214"/>
      <c r="AB106" s="214"/>
      <c r="AC106" s="214"/>
      <c r="AD106" s="214"/>
      <c r="AE106" s="214"/>
      <c r="AF106" s="214"/>
      <c r="AG106" s="214"/>
      <c r="AH106" s="214"/>
      <c r="AI106" s="214"/>
      <c r="AJ106" s="214"/>
      <c r="AK106" s="214"/>
      <c r="AL106" s="214"/>
      <c r="AM106" s="214"/>
      <c r="AN106" s="214"/>
      <c r="AO106" s="214"/>
      <c r="AP106" s="214"/>
      <c r="AQ106" s="214"/>
      <c r="AR106" s="214"/>
      <c r="AS106" s="214"/>
      <c r="AT106" s="214"/>
      <c r="AU106" s="214"/>
      <c r="AV106" s="214"/>
      <c r="AW106" s="214"/>
      <c r="AX106" s="214"/>
      <c r="AY106" s="214"/>
      <c r="AZ106" s="214"/>
      <c r="BA106" s="214"/>
      <c r="BB106" s="214"/>
      <c r="BC106" s="214"/>
      <c r="BD106" s="214"/>
      <c r="BE106" s="214"/>
      <c r="BF106" s="214"/>
      <c r="BG106" s="214"/>
      <c r="BH106" s="214"/>
      <c r="BI106" s="214"/>
      <c r="BJ106" s="214"/>
    </row>
    <row r="107" spans="1:168" ht="6" customHeight="1">
      <c r="A107" s="72"/>
      <c r="B107" s="65"/>
      <c r="C107" s="65"/>
      <c r="D107" s="65"/>
      <c r="E107" s="65"/>
      <c r="F107" s="65"/>
      <c r="G107" s="65"/>
      <c r="H107" s="65"/>
      <c r="I107" s="65"/>
      <c r="J107" s="65"/>
      <c r="K107" s="65"/>
      <c r="L107" s="65"/>
      <c r="M107" s="65"/>
      <c r="N107" s="65"/>
      <c r="O107" s="65"/>
      <c r="P107" s="65"/>
      <c r="Q107" s="65"/>
      <c r="R107" s="65"/>
      <c r="S107" s="65"/>
      <c r="T107" s="214"/>
      <c r="U107" s="214"/>
      <c r="V107" s="214"/>
      <c r="Z107" s="214"/>
      <c r="AA107" s="214"/>
      <c r="AB107" s="214"/>
      <c r="AC107" s="214"/>
      <c r="AD107" s="214"/>
      <c r="AE107" s="214"/>
      <c r="AF107" s="214"/>
      <c r="AG107" s="214"/>
      <c r="AH107" s="214"/>
      <c r="AI107" s="214"/>
      <c r="AJ107" s="214"/>
      <c r="AK107" s="214"/>
      <c r="AL107" s="214"/>
      <c r="AM107" s="214"/>
      <c r="AN107" s="214"/>
      <c r="AO107" s="214"/>
      <c r="AP107" s="214"/>
      <c r="AQ107" s="214"/>
      <c r="AR107" s="214"/>
      <c r="AS107" s="214"/>
      <c r="AT107" s="214"/>
      <c r="AU107" s="214"/>
      <c r="AV107" s="214"/>
      <c r="AW107" s="214"/>
      <c r="AX107" s="214"/>
      <c r="AY107" s="214"/>
      <c r="AZ107" s="214"/>
      <c r="BA107" s="214"/>
      <c r="BB107" s="214"/>
      <c r="BC107" s="214"/>
      <c r="BD107" s="214"/>
      <c r="BE107" s="214"/>
      <c r="BF107" s="214"/>
      <c r="BG107" s="214"/>
      <c r="BH107" s="214"/>
      <c r="BI107" s="214"/>
      <c r="BJ107" s="214"/>
    </row>
    <row r="108" spans="1:168" ht="6" customHeight="1">
      <c r="A108" s="72"/>
      <c r="B108" s="65"/>
      <c r="C108" s="65"/>
      <c r="D108" s="65"/>
      <c r="E108" s="65"/>
      <c r="F108" s="65"/>
      <c r="G108" s="65"/>
      <c r="H108" s="65"/>
      <c r="I108" s="65"/>
      <c r="J108" s="65"/>
      <c r="K108" s="65"/>
      <c r="L108" s="65"/>
      <c r="M108" s="65"/>
      <c r="N108" s="65"/>
      <c r="O108" s="65"/>
      <c r="P108" s="65"/>
      <c r="Q108" s="65"/>
      <c r="R108" s="65"/>
      <c r="S108" s="72"/>
      <c r="T108" s="214"/>
      <c r="U108" s="214"/>
      <c r="X108" s="214"/>
      <c r="Y108" s="214"/>
      <c r="Z108" s="214"/>
      <c r="AA108" s="214"/>
      <c r="AB108" s="214"/>
      <c r="AC108" s="214"/>
      <c r="AD108" s="214"/>
      <c r="AE108" s="214"/>
      <c r="AF108" s="214"/>
      <c r="AG108" s="214"/>
      <c r="AH108" s="214"/>
      <c r="AI108" s="214"/>
      <c r="AJ108" s="214"/>
      <c r="AK108" s="214"/>
      <c r="AL108" s="214"/>
      <c r="AM108" s="214"/>
      <c r="AN108" s="214"/>
      <c r="AO108" s="214"/>
      <c r="AP108" s="214"/>
      <c r="AQ108" s="214"/>
      <c r="AR108" s="214"/>
      <c r="AS108" s="214"/>
      <c r="AT108" s="214"/>
      <c r="AU108" s="214"/>
      <c r="AV108" s="214"/>
      <c r="AW108" s="214"/>
      <c r="AX108" s="214"/>
      <c r="AY108" s="214"/>
      <c r="AZ108" s="214"/>
      <c r="BA108" s="214"/>
      <c r="BB108" s="214"/>
      <c r="BC108" s="214"/>
      <c r="BD108" s="214"/>
      <c r="BE108" s="214"/>
      <c r="BF108" s="214"/>
      <c r="BG108" s="214"/>
      <c r="BH108" s="214"/>
      <c r="BI108" s="214"/>
      <c r="BJ108" s="214"/>
    </row>
    <row r="109" spans="1:168" ht="6" customHeight="1">
      <c r="A109" s="72"/>
      <c r="B109" s="65"/>
      <c r="C109" s="65"/>
      <c r="D109" s="65"/>
      <c r="E109" s="65"/>
      <c r="F109" s="65"/>
      <c r="G109" s="65"/>
      <c r="H109" s="65"/>
      <c r="I109" s="65"/>
      <c r="J109" s="65"/>
      <c r="K109" s="65"/>
      <c r="L109" s="65"/>
      <c r="M109" s="65"/>
      <c r="N109" s="65"/>
      <c r="O109" s="65"/>
      <c r="P109" s="65"/>
      <c r="Q109" s="65"/>
      <c r="R109" s="65"/>
      <c r="S109" s="72"/>
      <c r="T109" s="214"/>
      <c r="X109" s="214"/>
      <c r="Y109" s="214"/>
      <c r="Z109" s="214"/>
      <c r="AA109" s="214"/>
      <c r="AB109" s="214"/>
      <c r="AC109" s="214"/>
      <c r="AD109" s="214"/>
      <c r="AE109" s="214"/>
      <c r="AF109" s="214"/>
      <c r="AG109" s="214"/>
      <c r="AH109" s="214"/>
      <c r="AI109" s="214"/>
      <c r="AJ109" s="214"/>
      <c r="AK109" s="214"/>
      <c r="AL109" s="214"/>
      <c r="AM109" s="214"/>
      <c r="AN109" s="214"/>
      <c r="AO109" s="214"/>
      <c r="AP109" s="214"/>
      <c r="AQ109" s="214"/>
      <c r="AR109" s="214"/>
      <c r="AS109" s="214"/>
      <c r="AT109" s="214"/>
      <c r="AU109" s="214"/>
      <c r="AV109" s="214"/>
      <c r="AW109" s="214"/>
      <c r="AX109" s="214"/>
      <c r="AY109" s="214"/>
      <c r="AZ109" s="214"/>
      <c r="BA109" s="214"/>
      <c r="BB109" s="214"/>
      <c r="BC109" s="214"/>
      <c r="BD109" s="214"/>
      <c r="BE109" s="214"/>
      <c r="BF109" s="214"/>
      <c r="BG109" s="214"/>
      <c r="BH109" s="214"/>
      <c r="BI109" s="214"/>
      <c r="BJ109" s="214"/>
    </row>
    <row r="110" spans="1:168" ht="6" customHeight="1">
      <c r="A110" s="72"/>
      <c r="B110" s="65"/>
      <c r="C110" s="65"/>
      <c r="D110" s="65"/>
      <c r="E110" s="65"/>
      <c r="F110" s="65"/>
      <c r="G110" s="65"/>
      <c r="H110" s="65"/>
      <c r="I110" s="65"/>
      <c r="J110" s="65"/>
      <c r="K110" s="65"/>
      <c r="L110" s="65"/>
      <c r="M110" s="65"/>
      <c r="N110" s="65"/>
      <c r="O110" s="65"/>
      <c r="P110" s="65"/>
      <c r="Q110" s="65"/>
      <c r="R110" s="72"/>
      <c r="S110" s="65"/>
      <c r="T110" s="214"/>
      <c r="X110" s="214"/>
      <c r="Y110" s="214"/>
      <c r="Z110" s="214"/>
      <c r="AA110" s="214"/>
      <c r="AB110" s="214"/>
      <c r="AC110" s="214"/>
      <c r="AD110" s="214"/>
      <c r="AE110" s="214"/>
      <c r="AF110" s="214"/>
      <c r="AG110" s="214"/>
      <c r="AH110" s="214"/>
      <c r="AI110" s="214"/>
      <c r="AJ110" s="214"/>
      <c r="AK110" s="214"/>
      <c r="AL110" s="214"/>
      <c r="AM110" s="214"/>
      <c r="AN110" s="214"/>
      <c r="AO110" s="214"/>
      <c r="AP110" s="214"/>
      <c r="AQ110" s="214"/>
      <c r="AR110" s="214"/>
      <c r="AS110" s="214"/>
      <c r="AT110" s="214"/>
      <c r="AU110" s="214"/>
      <c r="AV110" s="214"/>
      <c r="AW110" s="214"/>
      <c r="AX110" s="214"/>
      <c r="AY110" s="214"/>
      <c r="AZ110" s="214"/>
      <c r="BA110" s="214"/>
      <c r="BB110" s="214"/>
      <c r="BC110" s="214"/>
      <c r="BD110" s="214"/>
      <c r="BE110" s="214"/>
      <c r="BF110" s="214"/>
      <c r="BG110" s="214"/>
      <c r="BH110" s="214"/>
      <c r="BI110" s="214"/>
      <c r="BJ110" s="214"/>
    </row>
    <row r="111" spans="1:168" ht="6" customHeight="1">
      <c r="A111" s="72"/>
      <c r="B111" s="65"/>
      <c r="C111" s="65"/>
      <c r="D111" s="65"/>
      <c r="E111" s="65"/>
      <c r="F111" s="65"/>
      <c r="G111" s="65"/>
      <c r="H111" s="65"/>
      <c r="I111" s="65"/>
      <c r="J111" s="65"/>
      <c r="K111" s="65"/>
      <c r="L111" s="65"/>
      <c r="M111" s="65"/>
      <c r="N111" s="65"/>
      <c r="O111" s="65"/>
      <c r="P111" s="65"/>
      <c r="Q111" s="65"/>
      <c r="R111" s="72"/>
      <c r="S111" s="65"/>
      <c r="T111" s="214"/>
      <c r="X111" s="214"/>
      <c r="Y111" s="214"/>
      <c r="Z111" s="214"/>
      <c r="AA111" s="214"/>
      <c r="AB111" s="214"/>
      <c r="AC111" s="214"/>
      <c r="AD111" s="214"/>
      <c r="AE111" s="214"/>
      <c r="AF111" s="214"/>
      <c r="AG111" s="214"/>
      <c r="AH111" s="214"/>
      <c r="AI111" s="214"/>
      <c r="AJ111" s="214"/>
      <c r="AK111" s="214"/>
      <c r="AL111" s="214"/>
      <c r="AM111" s="214"/>
      <c r="AN111" s="214"/>
      <c r="AO111" s="214"/>
      <c r="AP111" s="214"/>
      <c r="AQ111" s="214"/>
      <c r="AR111" s="214"/>
      <c r="AS111" s="214"/>
      <c r="AT111" s="214"/>
      <c r="AU111" s="214"/>
      <c r="AV111" s="214"/>
      <c r="AW111" s="214"/>
      <c r="AX111" s="214"/>
      <c r="AY111" s="214"/>
      <c r="AZ111" s="214"/>
      <c r="BA111" s="214"/>
      <c r="BB111" s="214"/>
      <c r="BC111" s="214"/>
      <c r="BD111" s="214"/>
      <c r="BE111" s="214"/>
      <c r="BF111" s="214"/>
      <c r="BG111" s="214"/>
      <c r="BH111" s="214"/>
      <c r="BI111" s="214"/>
      <c r="BJ111" s="214"/>
    </row>
    <row r="112" spans="1:168" ht="6" customHeight="1">
      <c r="A112" s="72"/>
      <c r="B112" s="72"/>
      <c r="C112" s="65"/>
      <c r="D112" s="65"/>
      <c r="E112" s="65"/>
      <c r="F112" s="65"/>
      <c r="G112" s="65"/>
      <c r="H112" s="65"/>
      <c r="I112" s="65"/>
      <c r="J112" s="65"/>
      <c r="K112" s="65"/>
      <c r="L112" s="65"/>
      <c r="M112" s="65"/>
      <c r="N112" s="65"/>
      <c r="O112" s="65"/>
      <c r="P112" s="65"/>
      <c r="Q112" s="72"/>
      <c r="R112" s="65"/>
      <c r="X112" s="214"/>
      <c r="Y112" s="214"/>
      <c r="Z112" s="214"/>
      <c r="AA112" s="214"/>
      <c r="AB112" s="214"/>
      <c r="AC112" s="214"/>
      <c r="AD112" s="214"/>
      <c r="AE112" s="214"/>
      <c r="AF112" s="214"/>
      <c r="AG112" s="214"/>
      <c r="AH112" s="214"/>
      <c r="AI112" s="214"/>
      <c r="AJ112" s="214"/>
      <c r="AK112" s="214"/>
      <c r="AL112" s="214"/>
      <c r="AM112" s="214"/>
      <c r="AN112" s="214"/>
      <c r="AO112" s="214"/>
      <c r="AP112" s="214"/>
      <c r="AQ112" s="214"/>
      <c r="AR112" s="214"/>
      <c r="AS112" s="214"/>
      <c r="AT112" s="214"/>
      <c r="AU112" s="214"/>
      <c r="AV112" s="214"/>
      <c r="AW112" s="214"/>
      <c r="AX112" s="214"/>
      <c r="AY112" s="214"/>
      <c r="AZ112" s="214"/>
      <c r="BA112" s="214"/>
      <c r="BB112" s="214"/>
      <c r="BC112" s="214"/>
      <c r="BD112" s="214"/>
      <c r="BE112" s="214"/>
      <c r="BF112" s="214"/>
      <c r="BG112" s="214"/>
      <c r="BH112" s="214"/>
      <c r="BI112" s="214"/>
      <c r="BJ112" s="214"/>
    </row>
    <row r="113" spans="1:62" ht="6" customHeight="1">
      <c r="A113" s="72"/>
      <c r="B113" s="72"/>
      <c r="C113" s="65"/>
      <c r="D113" s="65"/>
      <c r="E113" s="65"/>
      <c r="F113" s="65"/>
      <c r="G113" s="65"/>
      <c r="H113" s="65"/>
      <c r="I113" s="65"/>
      <c r="J113" s="65"/>
      <c r="K113" s="65"/>
      <c r="L113" s="65"/>
      <c r="M113" s="65"/>
      <c r="N113" s="65"/>
      <c r="O113" s="65"/>
      <c r="P113" s="65"/>
      <c r="Q113" s="72"/>
      <c r="R113" s="65"/>
      <c r="X113" s="214"/>
      <c r="Y113" s="214"/>
      <c r="Z113" s="214"/>
      <c r="AA113" s="214"/>
      <c r="AB113" s="214"/>
      <c r="AC113" s="214"/>
      <c r="AD113" s="214"/>
      <c r="AE113" s="214"/>
      <c r="AF113" s="214"/>
      <c r="AG113" s="214"/>
      <c r="AH113" s="214"/>
      <c r="AI113" s="214"/>
      <c r="AJ113" s="214"/>
      <c r="AK113" s="214"/>
      <c r="AL113" s="214"/>
      <c r="AM113" s="214"/>
      <c r="AN113" s="214"/>
      <c r="AO113" s="214"/>
      <c r="AP113" s="214"/>
      <c r="AQ113" s="214"/>
      <c r="AR113" s="214"/>
      <c r="AS113" s="214"/>
      <c r="AT113" s="214"/>
      <c r="AU113" s="214"/>
      <c r="AV113" s="214"/>
      <c r="AW113" s="214"/>
      <c r="AX113" s="214"/>
      <c r="AY113" s="214"/>
      <c r="AZ113" s="214"/>
      <c r="BA113" s="214"/>
      <c r="BB113" s="214"/>
      <c r="BC113" s="214"/>
      <c r="BD113" s="214"/>
      <c r="BE113" s="214"/>
      <c r="BF113" s="214"/>
      <c r="BG113" s="214"/>
      <c r="BH113" s="214"/>
      <c r="BI113" s="214"/>
      <c r="BJ113" s="214"/>
    </row>
    <row r="114" spans="1:62" ht="6" customHeight="1">
      <c r="A114" s="72"/>
      <c r="B114" s="72"/>
      <c r="C114" s="65"/>
      <c r="D114" s="65"/>
      <c r="E114" s="65"/>
      <c r="F114" s="65"/>
      <c r="G114" s="65"/>
      <c r="H114" s="65"/>
      <c r="I114" s="65"/>
      <c r="J114" s="65"/>
      <c r="K114" s="65"/>
      <c r="L114" s="65"/>
      <c r="M114" s="65"/>
      <c r="N114" s="65"/>
      <c r="O114" s="65"/>
      <c r="P114" s="72"/>
      <c r="Q114" s="65"/>
      <c r="W114" s="214"/>
      <c r="X114" s="214"/>
      <c r="Y114" s="214"/>
      <c r="Z114" s="214"/>
      <c r="AA114" s="214"/>
      <c r="AB114" s="214"/>
      <c r="AC114" s="214"/>
      <c r="AD114" s="214"/>
      <c r="AE114" s="214"/>
      <c r="AF114" s="214"/>
      <c r="AG114" s="214"/>
      <c r="AH114" s="214"/>
      <c r="AI114" s="214"/>
      <c r="AJ114" s="214"/>
      <c r="AK114" s="214"/>
      <c r="AL114" s="214"/>
      <c r="AM114" s="214"/>
      <c r="AN114" s="214"/>
      <c r="AO114" s="214"/>
      <c r="AP114" s="214"/>
      <c r="AQ114" s="214"/>
      <c r="AR114" s="214"/>
      <c r="AS114" s="214"/>
      <c r="AT114" s="214"/>
      <c r="AU114" s="214"/>
      <c r="AV114" s="214"/>
      <c r="AW114" s="214"/>
      <c r="AX114" s="214"/>
      <c r="AY114" s="214"/>
      <c r="AZ114" s="214"/>
      <c r="BA114" s="214"/>
      <c r="BB114" s="214"/>
      <c r="BC114" s="214"/>
      <c r="BD114" s="214"/>
      <c r="BE114" s="214"/>
      <c r="BF114" s="214"/>
      <c r="BG114" s="214"/>
      <c r="BH114" s="214"/>
      <c r="BI114" s="214"/>
      <c r="BJ114" s="214"/>
    </row>
    <row r="115" spans="1:62" ht="6" customHeight="1">
      <c r="A115" s="65"/>
      <c r="B115" s="72"/>
      <c r="C115" s="65"/>
      <c r="D115" s="65"/>
      <c r="E115" s="65"/>
      <c r="F115" s="65"/>
      <c r="G115" s="65"/>
      <c r="H115" s="65"/>
      <c r="I115" s="65"/>
      <c r="J115" s="65"/>
      <c r="K115" s="65"/>
      <c r="L115" s="65"/>
      <c r="M115" s="65"/>
      <c r="N115" s="65"/>
      <c r="O115" s="72"/>
      <c r="P115" s="72"/>
      <c r="Q115" s="65"/>
      <c r="W115" s="214"/>
      <c r="X115" s="214"/>
      <c r="Y115" s="214"/>
      <c r="Z115" s="214"/>
      <c r="AA115" s="214"/>
      <c r="AB115" s="214"/>
      <c r="AC115" s="214"/>
      <c r="AD115" s="214"/>
      <c r="AE115" s="214"/>
      <c r="AF115" s="214"/>
      <c r="AG115" s="214"/>
      <c r="AH115" s="214"/>
      <c r="AI115" s="214"/>
      <c r="AJ115" s="214"/>
      <c r="AK115" s="214"/>
      <c r="AL115" s="214"/>
      <c r="AM115" s="214"/>
      <c r="AN115" s="214"/>
      <c r="AO115" s="214"/>
      <c r="AP115" s="214"/>
      <c r="AQ115" s="214"/>
      <c r="AR115" s="214"/>
      <c r="AS115" s="214"/>
      <c r="AT115" s="214"/>
      <c r="AU115" s="214"/>
      <c r="AV115" s="214"/>
      <c r="AW115" s="214"/>
      <c r="AX115" s="214"/>
      <c r="AY115" s="214"/>
      <c r="AZ115" s="214"/>
      <c r="BA115" s="214"/>
      <c r="BB115" s="214"/>
      <c r="BC115" s="214"/>
      <c r="BD115" s="214"/>
      <c r="BE115" s="214"/>
      <c r="BF115" s="214"/>
      <c r="BG115" s="214"/>
      <c r="BH115" s="214"/>
      <c r="BI115" s="214"/>
      <c r="BJ115" s="214"/>
    </row>
    <row r="116" spans="1:62" ht="6" customHeight="1">
      <c r="A116" s="65"/>
      <c r="B116" s="72"/>
      <c r="C116" s="65"/>
      <c r="D116" s="65"/>
      <c r="E116" s="65"/>
      <c r="F116" s="65"/>
      <c r="G116" s="65"/>
      <c r="H116" s="65"/>
      <c r="I116" s="65"/>
      <c r="J116" s="65"/>
      <c r="K116" s="65"/>
      <c r="L116" s="65"/>
      <c r="M116" s="65"/>
      <c r="N116" s="65"/>
      <c r="O116" s="72"/>
      <c r="P116" s="65"/>
      <c r="W116" s="214"/>
      <c r="X116" s="214"/>
      <c r="Y116" s="214"/>
      <c r="Z116" s="214"/>
      <c r="AA116" s="214"/>
      <c r="AB116" s="214"/>
      <c r="AC116" s="214"/>
      <c r="AD116" s="214"/>
      <c r="AE116" s="214"/>
      <c r="AF116" s="214"/>
      <c r="AG116" s="214"/>
      <c r="AH116" s="214"/>
      <c r="AI116" s="214"/>
      <c r="AJ116" s="214"/>
      <c r="AK116" s="214"/>
      <c r="AL116" s="214"/>
      <c r="AM116" s="214"/>
      <c r="AN116" s="214"/>
      <c r="AO116" s="214"/>
      <c r="AP116" s="214"/>
      <c r="AQ116" s="214"/>
      <c r="AR116" s="214"/>
      <c r="AS116" s="214"/>
      <c r="AT116" s="214"/>
      <c r="AU116" s="214"/>
      <c r="AV116" s="214"/>
      <c r="AW116" s="214"/>
      <c r="AX116" s="214"/>
      <c r="AY116" s="214"/>
      <c r="AZ116" s="214"/>
      <c r="BA116" s="214"/>
      <c r="BB116" s="214"/>
      <c r="BC116" s="214"/>
      <c r="BD116" s="214"/>
      <c r="BE116" s="214"/>
      <c r="BF116" s="214"/>
      <c r="BG116" s="214"/>
      <c r="BH116" s="214"/>
      <c r="BI116" s="214"/>
      <c r="BJ116" s="214"/>
    </row>
    <row r="117" spans="1:62" ht="6" customHeight="1">
      <c r="A117" s="72"/>
      <c r="B117" s="72"/>
      <c r="C117" s="65"/>
      <c r="D117" s="65"/>
      <c r="E117" s="65"/>
      <c r="F117" s="65"/>
      <c r="G117" s="65"/>
      <c r="H117" s="65"/>
      <c r="I117" s="65"/>
      <c r="J117" s="65"/>
      <c r="K117" s="65"/>
      <c r="L117" s="65"/>
      <c r="M117" s="65"/>
      <c r="N117" s="65"/>
      <c r="O117" s="65"/>
      <c r="P117" s="65"/>
      <c r="V117" s="214"/>
      <c r="W117" s="214"/>
      <c r="X117" s="214"/>
      <c r="Y117" s="214"/>
      <c r="Z117" s="214"/>
      <c r="AA117" s="214"/>
      <c r="AB117" s="214"/>
      <c r="AC117" s="214"/>
      <c r="AD117" s="214"/>
      <c r="AE117" s="214"/>
      <c r="AF117" s="214"/>
      <c r="AG117" s="214"/>
      <c r="AH117" s="214"/>
      <c r="AI117" s="214"/>
      <c r="AJ117" s="214"/>
      <c r="AK117" s="214"/>
      <c r="AL117" s="214"/>
      <c r="AM117" s="214"/>
      <c r="AN117" s="214"/>
      <c r="AO117" s="214"/>
      <c r="AP117" s="214"/>
      <c r="AQ117" s="214"/>
      <c r="AR117" s="214"/>
      <c r="AS117" s="214"/>
      <c r="AT117" s="214"/>
      <c r="AU117" s="214"/>
      <c r="AV117" s="214"/>
      <c r="AW117" s="214"/>
      <c r="AX117" s="214"/>
      <c r="AY117" s="214"/>
      <c r="AZ117" s="214"/>
      <c r="BA117" s="214"/>
      <c r="BB117" s="214"/>
      <c r="BC117" s="214"/>
      <c r="BD117" s="214"/>
      <c r="BE117" s="214"/>
      <c r="BF117" s="214"/>
      <c r="BG117" s="214"/>
      <c r="BH117" s="214"/>
      <c r="BI117" s="214"/>
      <c r="BJ117" s="214"/>
    </row>
    <row r="118" spans="1:62" ht="6" customHeight="1">
      <c r="A118" s="72"/>
      <c r="B118" s="65"/>
      <c r="C118" s="65"/>
      <c r="D118" s="65"/>
      <c r="E118" s="65"/>
      <c r="F118" s="65"/>
      <c r="G118" s="65"/>
      <c r="H118" s="65"/>
      <c r="I118" s="65"/>
      <c r="J118" s="65"/>
      <c r="K118" s="65"/>
      <c r="L118" s="65"/>
      <c r="M118" s="65"/>
      <c r="N118" s="72"/>
      <c r="O118" s="65"/>
      <c r="U118" s="214"/>
      <c r="V118" s="214"/>
      <c r="W118" s="214"/>
      <c r="X118" s="214"/>
      <c r="Y118" s="214"/>
      <c r="Z118" s="214"/>
      <c r="AA118" s="214"/>
      <c r="AB118" s="214"/>
      <c r="AC118" s="214"/>
      <c r="AD118" s="214"/>
      <c r="AE118" s="214"/>
      <c r="AF118" s="214"/>
      <c r="AG118" s="214"/>
      <c r="AH118" s="214"/>
      <c r="AI118" s="214"/>
      <c r="AJ118" s="214"/>
      <c r="AK118" s="214"/>
      <c r="AL118" s="214"/>
      <c r="AM118" s="214"/>
      <c r="AN118" s="214"/>
      <c r="AO118" s="214"/>
      <c r="AP118" s="214"/>
      <c r="AQ118" s="214"/>
      <c r="AR118" s="214"/>
      <c r="AS118" s="214"/>
      <c r="AT118" s="214"/>
      <c r="AU118" s="214"/>
      <c r="AV118" s="214"/>
      <c r="AW118" s="214"/>
      <c r="AX118" s="214"/>
      <c r="AY118" s="214"/>
      <c r="AZ118" s="214"/>
      <c r="BA118" s="214"/>
      <c r="BB118" s="214"/>
      <c r="BC118" s="214"/>
      <c r="BD118" s="214"/>
      <c r="BE118" s="214"/>
      <c r="BF118" s="214"/>
      <c r="BG118" s="214"/>
      <c r="BH118" s="214"/>
      <c r="BI118" s="214"/>
      <c r="BJ118" s="214"/>
    </row>
    <row r="119" spans="1:62" ht="6" customHeight="1">
      <c r="A119" s="65"/>
      <c r="B119" s="65"/>
      <c r="C119" s="65"/>
      <c r="D119" s="65"/>
      <c r="E119" s="65"/>
      <c r="F119" s="65"/>
      <c r="G119" s="65"/>
      <c r="H119" s="65"/>
      <c r="I119" s="65"/>
      <c r="J119" s="65"/>
      <c r="K119" s="65"/>
      <c r="L119" s="65"/>
      <c r="M119" s="72"/>
      <c r="N119" s="72"/>
      <c r="U119" s="214"/>
      <c r="V119" s="214"/>
      <c r="W119" s="214"/>
      <c r="X119" s="214"/>
      <c r="Y119" s="214"/>
      <c r="Z119" s="214"/>
      <c r="AA119" s="214"/>
      <c r="AB119" s="214"/>
      <c r="AC119" s="214"/>
      <c r="AD119" s="214"/>
      <c r="AE119" s="214"/>
      <c r="AF119" s="214"/>
      <c r="AG119" s="214"/>
      <c r="AH119" s="214"/>
      <c r="AI119" s="214"/>
      <c r="AJ119" s="214"/>
      <c r="AK119" s="214"/>
      <c r="AL119" s="214"/>
      <c r="AM119" s="214"/>
      <c r="AN119" s="214"/>
      <c r="AO119" s="214"/>
      <c r="AP119" s="214"/>
      <c r="AQ119" s="214"/>
      <c r="AR119" s="214"/>
      <c r="AS119" s="214"/>
      <c r="AT119" s="214"/>
      <c r="AU119" s="214"/>
      <c r="AV119" s="214"/>
      <c r="AW119" s="214"/>
      <c r="AX119" s="214"/>
      <c r="AY119" s="214"/>
      <c r="AZ119" s="214"/>
      <c r="BA119" s="214"/>
      <c r="BB119" s="214"/>
      <c r="BC119" s="214"/>
      <c r="BD119" s="214"/>
      <c r="BE119" s="214"/>
      <c r="BF119" s="214"/>
      <c r="BG119" s="214"/>
      <c r="BH119" s="214"/>
      <c r="BI119" s="214"/>
      <c r="BJ119" s="214"/>
    </row>
    <row r="120" spans="1:62" ht="6" customHeight="1">
      <c r="A120" s="65"/>
      <c r="B120" s="65"/>
      <c r="C120" s="65"/>
      <c r="D120" s="65"/>
      <c r="E120" s="65"/>
      <c r="F120" s="65"/>
      <c r="G120" s="65"/>
      <c r="H120" s="65"/>
      <c r="I120" s="65"/>
      <c r="J120" s="65"/>
      <c r="K120" s="65"/>
      <c r="L120" s="65"/>
      <c r="M120" s="72"/>
      <c r="N120" s="65"/>
      <c r="U120" s="214"/>
      <c r="V120" s="214"/>
      <c r="W120" s="214"/>
      <c r="X120" s="214"/>
      <c r="Y120" s="214"/>
      <c r="Z120" s="214"/>
      <c r="AA120" s="214"/>
      <c r="AB120" s="214"/>
      <c r="AC120" s="214"/>
      <c r="AD120" s="214"/>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4"/>
      <c r="BD120" s="214"/>
      <c r="BE120" s="214"/>
      <c r="BF120" s="214"/>
      <c r="BG120" s="214"/>
      <c r="BH120" s="214"/>
      <c r="BI120" s="214"/>
      <c r="BJ120" s="214"/>
    </row>
    <row r="121" spans="1:62" ht="6" customHeight="1">
      <c r="B121" s="65"/>
      <c r="C121" s="65"/>
      <c r="D121" s="65"/>
      <c r="E121" s="65"/>
      <c r="F121" s="65"/>
      <c r="G121" s="65"/>
      <c r="H121" s="65"/>
      <c r="I121" s="65"/>
      <c r="J121" s="65"/>
      <c r="K121" s="65"/>
      <c r="L121" s="72"/>
      <c r="M121" s="65"/>
      <c r="N121" s="65"/>
      <c r="S121" s="65"/>
      <c r="T121" s="214"/>
      <c r="U121" s="214"/>
      <c r="V121" s="214"/>
      <c r="W121" s="214"/>
      <c r="X121" s="214"/>
      <c r="Y121" s="214"/>
      <c r="Z121" s="214"/>
      <c r="AA121" s="214"/>
      <c r="AB121" s="214"/>
      <c r="AC121" s="214"/>
      <c r="AD121" s="214"/>
      <c r="AE121" s="214"/>
      <c r="AF121" s="214"/>
      <c r="AG121" s="214"/>
      <c r="AH121" s="214"/>
      <c r="AI121" s="214"/>
      <c r="AJ121" s="214"/>
      <c r="AK121" s="214"/>
      <c r="AL121" s="214"/>
      <c r="AM121" s="214"/>
      <c r="AN121" s="214"/>
      <c r="AO121" s="214"/>
      <c r="AP121" s="214"/>
      <c r="AQ121" s="214"/>
      <c r="AR121" s="214"/>
      <c r="AS121" s="214"/>
      <c r="AT121" s="214"/>
      <c r="AU121" s="214"/>
      <c r="AV121" s="214"/>
      <c r="AW121" s="214"/>
      <c r="AX121" s="214"/>
      <c r="AY121" s="214"/>
      <c r="AZ121" s="214"/>
      <c r="BA121" s="214"/>
      <c r="BB121" s="214"/>
      <c r="BC121" s="214"/>
      <c r="BD121" s="214"/>
      <c r="BE121" s="214"/>
      <c r="BF121" s="214"/>
      <c r="BG121" s="214"/>
      <c r="BH121" s="214"/>
      <c r="BI121" s="214"/>
      <c r="BJ121" s="214"/>
    </row>
    <row r="122" spans="1:62" ht="6" customHeight="1">
      <c r="B122" s="65"/>
      <c r="C122" s="65"/>
      <c r="D122" s="65"/>
      <c r="E122" s="65"/>
      <c r="F122" s="65"/>
      <c r="G122" s="65"/>
      <c r="H122" s="65"/>
      <c r="I122" s="65"/>
      <c r="J122" s="65"/>
      <c r="K122" s="72"/>
      <c r="L122" s="72"/>
      <c r="M122" s="65"/>
      <c r="S122" s="65"/>
      <c r="T122" s="214"/>
      <c r="U122" s="214"/>
      <c r="V122" s="214"/>
      <c r="W122" s="214"/>
      <c r="X122" s="214"/>
      <c r="Y122" s="214"/>
      <c r="Z122" s="214"/>
      <c r="AA122" s="214"/>
      <c r="AB122" s="214"/>
      <c r="AC122" s="214"/>
      <c r="AD122" s="214"/>
      <c r="AE122" s="214"/>
      <c r="AF122" s="214"/>
      <c r="AG122" s="214"/>
      <c r="AH122" s="214"/>
      <c r="AI122" s="214"/>
      <c r="AJ122" s="214"/>
      <c r="AK122" s="214"/>
      <c r="AL122" s="214"/>
      <c r="AM122" s="214"/>
      <c r="AN122" s="214"/>
      <c r="AO122" s="214"/>
      <c r="AP122" s="214"/>
      <c r="AQ122" s="214"/>
      <c r="AR122" s="214"/>
      <c r="AS122" s="214"/>
      <c r="AT122" s="214"/>
      <c r="AU122" s="214"/>
      <c r="AV122" s="214"/>
      <c r="AW122" s="214"/>
      <c r="AX122" s="214"/>
      <c r="AY122" s="214"/>
      <c r="AZ122" s="214"/>
      <c r="BA122" s="214"/>
      <c r="BB122" s="214"/>
      <c r="BC122" s="214"/>
      <c r="BD122" s="214"/>
      <c r="BE122" s="214"/>
      <c r="BF122" s="214"/>
      <c r="BG122" s="214"/>
      <c r="BH122" s="214"/>
      <c r="BI122" s="214"/>
      <c r="BJ122" s="214"/>
    </row>
    <row r="123" spans="1:62" ht="6" customHeight="1">
      <c r="B123" s="65"/>
      <c r="C123" s="65"/>
      <c r="D123" s="65"/>
      <c r="E123" s="65"/>
      <c r="F123" s="65"/>
      <c r="G123" s="65"/>
      <c r="H123" s="65"/>
      <c r="I123" s="65"/>
      <c r="J123" s="65"/>
      <c r="K123" s="72"/>
      <c r="L123" s="65"/>
      <c r="R123" s="65"/>
      <c r="S123" s="65"/>
      <c r="T123" s="214"/>
      <c r="U123" s="214"/>
      <c r="V123" s="214"/>
      <c r="W123" s="214"/>
      <c r="X123" s="214"/>
      <c r="Y123" s="214"/>
      <c r="Z123" s="214"/>
      <c r="AA123" s="214"/>
      <c r="AB123" s="214"/>
      <c r="AC123" s="214"/>
      <c r="AD123" s="214"/>
      <c r="AE123" s="214"/>
      <c r="AF123" s="214"/>
      <c r="AG123" s="214"/>
      <c r="AH123" s="214"/>
      <c r="AI123" s="214"/>
      <c r="AJ123" s="214"/>
      <c r="AK123" s="214"/>
      <c r="AL123" s="214"/>
      <c r="AM123" s="214"/>
      <c r="AN123" s="214"/>
      <c r="AO123" s="214"/>
      <c r="AP123" s="214"/>
      <c r="AQ123" s="214"/>
      <c r="AR123" s="214"/>
      <c r="AS123" s="214"/>
      <c r="AT123" s="214"/>
      <c r="AU123" s="214"/>
      <c r="AV123" s="214"/>
      <c r="AW123" s="214"/>
      <c r="AX123" s="214"/>
      <c r="AY123" s="214"/>
      <c r="AZ123" s="214"/>
      <c r="BA123" s="214"/>
      <c r="BB123" s="214"/>
      <c r="BC123" s="214"/>
      <c r="BD123" s="214"/>
      <c r="BE123" s="214"/>
      <c r="BF123" s="214"/>
      <c r="BG123" s="214"/>
      <c r="BH123" s="214"/>
      <c r="BI123" s="214"/>
      <c r="BJ123" s="214"/>
    </row>
    <row r="124" spans="1:62" ht="6" customHeight="1">
      <c r="B124" s="72"/>
      <c r="C124" s="72"/>
      <c r="D124" s="72"/>
      <c r="E124" s="72"/>
      <c r="F124" s="72"/>
      <c r="G124" s="72"/>
      <c r="H124" s="72"/>
      <c r="I124" s="72"/>
      <c r="J124" s="72"/>
      <c r="K124" s="65"/>
      <c r="L124" s="65"/>
      <c r="R124" s="65"/>
      <c r="S124" s="65"/>
      <c r="T124" s="214"/>
      <c r="U124" s="214"/>
      <c r="V124" s="214"/>
      <c r="W124" s="214"/>
      <c r="X124" s="214"/>
      <c r="Y124" s="214"/>
      <c r="Z124" s="214"/>
      <c r="AA124" s="214"/>
      <c r="AB124" s="214"/>
      <c r="AC124" s="214"/>
      <c r="AD124" s="214"/>
      <c r="AE124" s="214"/>
      <c r="AF124" s="214"/>
      <c r="AG124" s="214"/>
      <c r="AH124" s="214"/>
      <c r="AI124" s="214"/>
      <c r="AJ124" s="214"/>
      <c r="AK124" s="214"/>
      <c r="AL124" s="214"/>
      <c r="AM124" s="214"/>
      <c r="AN124" s="214"/>
      <c r="AO124" s="214"/>
      <c r="AP124" s="214"/>
      <c r="AQ124" s="214"/>
      <c r="AR124" s="214"/>
      <c r="AS124" s="214"/>
      <c r="AT124" s="214"/>
      <c r="AU124" s="214"/>
      <c r="AV124" s="214"/>
      <c r="AW124" s="214"/>
      <c r="AX124" s="214"/>
      <c r="AY124" s="214"/>
      <c r="AZ124" s="214"/>
      <c r="BA124" s="214"/>
      <c r="BB124" s="214"/>
      <c r="BC124" s="214"/>
      <c r="BD124" s="214"/>
      <c r="BE124" s="214"/>
      <c r="BF124" s="214"/>
      <c r="BG124" s="214"/>
      <c r="BH124" s="214"/>
      <c r="BI124" s="214"/>
      <c r="BJ124" s="214"/>
    </row>
    <row r="125" spans="1:62" ht="6" customHeight="1">
      <c r="B125" s="72"/>
      <c r="C125" s="72"/>
      <c r="D125" s="72"/>
      <c r="E125" s="72"/>
      <c r="F125" s="72"/>
      <c r="G125" s="72"/>
      <c r="H125" s="72"/>
      <c r="I125" s="72"/>
      <c r="J125" s="72"/>
      <c r="K125" s="65"/>
      <c r="Q125" s="65"/>
      <c r="R125" s="65"/>
      <c r="S125" s="65"/>
      <c r="T125" s="214"/>
      <c r="U125" s="214"/>
      <c r="V125" s="214"/>
      <c r="W125" s="214"/>
      <c r="X125" s="214"/>
      <c r="Y125" s="214"/>
      <c r="Z125" s="214"/>
      <c r="AA125" s="214"/>
      <c r="AB125" s="214"/>
      <c r="AC125" s="214"/>
      <c r="AD125" s="214"/>
      <c r="AE125" s="214"/>
      <c r="AF125" s="214"/>
      <c r="AG125" s="214"/>
      <c r="AH125" s="214"/>
      <c r="AI125" s="214"/>
      <c r="AJ125" s="214"/>
      <c r="AK125" s="214"/>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row>
    <row r="126" spans="1:62" ht="6" customHeight="1">
      <c r="B126" s="65"/>
      <c r="C126" s="65"/>
      <c r="D126" s="65"/>
      <c r="E126" s="65"/>
      <c r="F126" s="65"/>
      <c r="G126" s="65"/>
      <c r="H126" s="65"/>
      <c r="I126" s="65"/>
      <c r="J126" s="65"/>
      <c r="Q126" s="65"/>
      <c r="R126" s="65"/>
      <c r="S126" s="65"/>
      <c r="T126" s="214"/>
      <c r="U126" s="214"/>
      <c r="V126" s="214"/>
      <c r="W126" s="214"/>
      <c r="X126" s="214"/>
      <c r="Y126" s="214"/>
      <c r="Z126" s="214"/>
      <c r="AA126" s="214"/>
      <c r="AB126" s="214"/>
      <c r="AC126" s="214"/>
      <c r="AD126" s="214"/>
      <c r="AE126" s="214"/>
      <c r="AF126" s="214"/>
      <c r="AG126" s="214"/>
      <c r="AH126" s="214"/>
      <c r="AI126" s="214"/>
      <c r="AJ126" s="214"/>
      <c r="AK126" s="214"/>
      <c r="AL126" s="214"/>
      <c r="AM126" s="214"/>
      <c r="AN126" s="214"/>
      <c r="AO126" s="214"/>
      <c r="AP126" s="214"/>
      <c r="AQ126" s="214"/>
      <c r="AR126" s="214"/>
      <c r="AS126" s="214"/>
      <c r="AT126" s="214"/>
      <c r="AU126" s="214"/>
      <c r="AV126" s="214"/>
      <c r="AW126" s="214"/>
      <c r="AX126" s="214"/>
      <c r="AY126" s="214"/>
      <c r="AZ126" s="214"/>
      <c r="BA126" s="214"/>
      <c r="BB126" s="214"/>
      <c r="BC126" s="214"/>
      <c r="BD126" s="214"/>
      <c r="BE126" s="214"/>
      <c r="BF126" s="214"/>
      <c r="BG126" s="214"/>
      <c r="BH126" s="214"/>
      <c r="BI126" s="214"/>
      <c r="BJ126" s="214"/>
    </row>
    <row r="127" spans="1:62" ht="6" customHeight="1">
      <c r="B127" s="65"/>
      <c r="C127" s="65"/>
      <c r="D127" s="65"/>
      <c r="E127" s="65"/>
      <c r="F127" s="65"/>
      <c r="G127" s="65"/>
      <c r="H127" s="65"/>
      <c r="I127" s="65"/>
      <c r="J127" s="65"/>
      <c r="P127" s="65"/>
      <c r="Q127" s="65"/>
      <c r="R127" s="65"/>
      <c r="S127" s="65"/>
      <c r="T127" s="214"/>
      <c r="U127" s="214"/>
      <c r="V127" s="214"/>
      <c r="W127" s="214"/>
      <c r="X127" s="214"/>
      <c r="Y127" s="214"/>
      <c r="Z127" s="214"/>
      <c r="AA127" s="214"/>
      <c r="AB127" s="214"/>
      <c r="AC127" s="214"/>
      <c r="AD127" s="214"/>
      <c r="AE127" s="214"/>
      <c r="AF127" s="214"/>
      <c r="AG127" s="214"/>
      <c r="AH127" s="214"/>
      <c r="AI127" s="214"/>
      <c r="AJ127" s="214"/>
      <c r="AK127" s="214"/>
      <c r="AL127" s="214"/>
      <c r="AM127" s="214"/>
      <c r="AN127" s="214"/>
      <c r="AO127" s="214"/>
      <c r="AP127" s="214"/>
      <c r="AQ127" s="214"/>
      <c r="AR127" s="214"/>
      <c r="AS127" s="214"/>
      <c r="AT127" s="214"/>
      <c r="AU127" s="214"/>
      <c r="AV127" s="214"/>
      <c r="AW127" s="214"/>
      <c r="AX127" s="214"/>
      <c r="AY127" s="214"/>
      <c r="AZ127" s="214"/>
      <c r="BA127" s="214"/>
      <c r="BB127" s="214"/>
      <c r="BC127" s="214"/>
      <c r="BD127" s="214"/>
      <c r="BE127" s="214"/>
      <c r="BF127" s="214"/>
      <c r="BG127" s="214"/>
      <c r="BH127" s="214"/>
      <c r="BI127" s="214"/>
      <c r="BJ127" s="214"/>
    </row>
    <row r="128" spans="1:62" ht="6" customHeight="1">
      <c r="O128" s="65"/>
      <c r="P128" s="65"/>
      <c r="Q128" s="65"/>
      <c r="R128" s="65"/>
      <c r="S128" s="65"/>
      <c r="T128" s="214"/>
      <c r="U128" s="214"/>
      <c r="V128" s="214"/>
      <c r="W128" s="214"/>
      <c r="X128" s="214"/>
      <c r="Y128" s="214"/>
      <c r="Z128" s="214"/>
      <c r="AA128" s="214"/>
      <c r="AB128" s="214"/>
      <c r="AC128" s="214"/>
      <c r="AD128" s="214"/>
      <c r="AE128" s="214"/>
      <c r="AF128" s="214"/>
      <c r="AG128" s="214"/>
      <c r="AH128" s="214"/>
      <c r="AI128" s="214"/>
      <c r="AJ128" s="214"/>
      <c r="AK128" s="214"/>
      <c r="AL128" s="214"/>
      <c r="AM128" s="214"/>
      <c r="AN128" s="214"/>
      <c r="AO128" s="214"/>
      <c r="AP128" s="214"/>
      <c r="AQ128" s="214"/>
      <c r="AR128" s="214"/>
      <c r="AS128" s="214"/>
      <c r="AT128" s="214"/>
      <c r="AU128" s="214"/>
      <c r="AV128" s="214"/>
      <c r="AW128" s="214"/>
      <c r="AX128" s="214"/>
      <c r="AY128" s="214"/>
      <c r="AZ128" s="214"/>
      <c r="BA128" s="214"/>
      <c r="BB128" s="214"/>
      <c r="BC128" s="214"/>
      <c r="BD128" s="214"/>
      <c r="BE128" s="214"/>
      <c r="BF128" s="214"/>
      <c r="BG128" s="214"/>
      <c r="BH128" s="214"/>
      <c r="BI128" s="214"/>
      <c r="BJ128" s="214"/>
    </row>
    <row r="129" spans="1:62" ht="6" customHeight="1">
      <c r="O129" s="65"/>
      <c r="P129" s="65"/>
      <c r="Q129" s="65"/>
      <c r="R129" s="65"/>
      <c r="S129" s="65"/>
      <c r="T129" s="214"/>
      <c r="U129" s="214"/>
      <c r="V129" s="214"/>
      <c r="W129" s="214"/>
      <c r="X129" s="214"/>
      <c r="Y129" s="214"/>
      <c r="Z129" s="214"/>
      <c r="AA129" s="214"/>
      <c r="AB129" s="214"/>
      <c r="AC129" s="214"/>
      <c r="AD129" s="214"/>
      <c r="AE129" s="214"/>
      <c r="AF129" s="214"/>
      <c r="AG129" s="214"/>
      <c r="AH129" s="214"/>
      <c r="AI129" s="214"/>
      <c r="AJ129" s="214"/>
      <c r="AK129" s="214"/>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row>
    <row r="130" spans="1:62" ht="6" customHeight="1">
      <c r="A130" s="65"/>
      <c r="O130" s="65"/>
      <c r="P130" s="65"/>
      <c r="Q130" s="65"/>
      <c r="R130" s="65"/>
      <c r="S130" s="65"/>
      <c r="T130" s="214"/>
      <c r="U130" s="214"/>
      <c r="V130" s="214"/>
      <c r="W130" s="214"/>
      <c r="X130" s="214"/>
      <c r="Y130" s="214"/>
      <c r="Z130" s="214"/>
      <c r="AA130" s="214"/>
      <c r="AB130" s="214"/>
      <c r="AC130" s="214"/>
      <c r="AD130" s="214"/>
      <c r="AE130" s="214"/>
      <c r="AF130" s="214"/>
      <c r="AG130" s="214"/>
      <c r="AH130" s="214"/>
      <c r="AI130" s="214"/>
      <c r="AJ130" s="214"/>
      <c r="AK130" s="214"/>
      <c r="AL130" s="214"/>
      <c r="AM130" s="214"/>
      <c r="AN130" s="214"/>
      <c r="AO130" s="214"/>
      <c r="AP130" s="214"/>
      <c r="AQ130" s="214"/>
      <c r="AR130" s="214"/>
      <c r="AS130" s="214"/>
      <c r="AT130" s="214"/>
      <c r="AU130" s="214"/>
      <c r="AV130" s="214"/>
      <c r="AW130" s="214"/>
      <c r="AX130" s="214"/>
      <c r="AY130" s="214"/>
      <c r="AZ130" s="214"/>
      <c r="BA130" s="214"/>
      <c r="BB130" s="214"/>
      <c r="BC130" s="214"/>
      <c r="BD130" s="214"/>
      <c r="BE130" s="214"/>
      <c r="BF130" s="214"/>
      <c r="BG130" s="214"/>
      <c r="BH130" s="214"/>
      <c r="BI130" s="214"/>
      <c r="BJ130" s="214"/>
    </row>
    <row r="131" spans="1:62" ht="6" customHeight="1">
      <c r="A131" s="65"/>
      <c r="N131" s="65"/>
      <c r="O131" s="65"/>
      <c r="P131" s="65"/>
      <c r="Q131" s="65"/>
      <c r="R131" s="65"/>
      <c r="S131" s="65"/>
      <c r="T131" s="214"/>
      <c r="U131" s="214"/>
      <c r="V131" s="214"/>
      <c r="W131" s="214"/>
      <c r="X131" s="214"/>
      <c r="Y131" s="214"/>
      <c r="Z131" s="214"/>
      <c r="AA131" s="214"/>
      <c r="AB131" s="214"/>
      <c r="AC131" s="214"/>
      <c r="AD131" s="214"/>
      <c r="AE131" s="214"/>
      <c r="AF131" s="214"/>
      <c r="AG131" s="214"/>
      <c r="AH131" s="214"/>
      <c r="AI131" s="214"/>
      <c r="AJ131" s="214"/>
      <c r="AK131" s="214"/>
      <c r="AL131" s="214"/>
      <c r="AM131" s="214"/>
      <c r="AN131" s="214"/>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row>
    <row r="132" spans="1:62" ht="6" customHeight="1">
      <c r="A132" s="65"/>
      <c r="M132" s="65"/>
      <c r="N132" s="65"/>
      <c r="O132" s="65"/>
      <c r="P132" s="65"/>
      <c r="Q132" s="65"/>
      <c r="R132" s="65"/>
      <c r="S132" s="65"/>
      <c r="T132" s="214"/>
      <c r="U132" s="214"/>
      <c r="V132" s="214"/>
      <c r="W132" s="214"/>
      <c r="X132" s="214"/>
      <c r="Y132" s="214"/>
      <c r="Z132" s="214"/>
      <c r="AA132" s="214"/>
      <c r="AB132" s="214"/>
      <c r="AC132" s="214"/>
      <c r="AD132" s="214"/>
      <c r="AE132" s="214"/>
      <c r="AF132" s="214"/>
      <c r="AG132" s="214"/>
      <c r="AH132" s="214"/>
      <c r="AI132" s="214"/>
      <c r="AJ132" s="214"/>
      <c r="AK132" s="214"/>
      <c r="AL132" s="214"/>
      <c r="AM132" s="214"/>
      <c r="AN132" s="214"/>
      <c r="AO132" s="214"/>
      <c r="AP132" s="214"/>
      <c r="AQ132" s="214"/>
      <c r="AR132" s="214"/>
      <c r="AS132" s="214"/>
      <c r="AT132" s="214"/>
      <c r="AU132" s="214"/>
      <c r="AV132" s="214"/>
      <c r="AW132" s="214"/>
      <c r="AX132" s="214"/>
      <c r="AY132" s="214"/>
      <c r="AZ132" s="214"/>
      <c r="BA132" s="214"/>
      <c r="BB132" s="214"/>
      <c r="BC132" s="214"/>
      <c r="BD132" s="214"/>
      <c r="BE132" s="214"/>
      <c r="BF132" s="214"/>
      <c r="BG132" s="214"/>
      <c r="BH132" s="214"/>
      <c r="BI132" s="214"/>
      <c r="BJ132" s="214"/>
    </row>
    <row r="133" spans="1:62" ht="6" customHeight="1">
      <c r="A133" s="65"/>
      <c r="M133" s="65"/>
      <c r="N133" s="65"/>
      <c r="O133" s="65"/>
      <c r="P133" s="65"/>
      <c r="Q133" s="65"/>
      <c r="R133" s="65"/>
      <c r="S133" s="65"/>
      <c r="T133" s="214"/>
      <c r="U133" s="214"/>
      <c r="V133" s="214"/>
      <c r="W133" s="214"/>
      <c r="X133" s="214"/>
      <c r="Y133" s="214"/>
      <c r="Z133" s="214"/>
      <c r="AA133" s="214"/>
      <c r="AB133" s="214"/>
      <c r="AC133" s="214"/>
      <c r="AD133" s="214"/>
      <c r="AE133" s="214"/>
      <c r="AF133" s="214"/>
      <c r="AG133" s="214"/>
      <c r="AH133" s="214"/>
      <c r="AI133" s="214"/>
      <c r="AJ133" s="214"/>
      <c r="AK133" s="214"/>
      <c r="AL133" s="214"/>
      <c r="AM133" s="214"/>
      <c r="AN133" s="214"/>
      <c r="AO133" s="214"/>
      <c r="AP133" s="214"/>
      <c r="AQ133" s="214"/>
      <c r="AR133" s="214"/>
      <c r="AS133" s="214"/>
      <c r="AT133" s="214"/>
      <c r="AU133" s="214"/>
      <c r="AV133" s="214"/>
      <c r="AW133" s="214"/>
      <c r="AX133" s="214"/>
      <c r="AY133" s="214"/>
      <c r="AZ133" s="214"/>
      <c r="BA133" s="214"/>
      <c r="BB133" s="214"/>
      <c r="BC133" s="214"/>
      <c r="BD133" s="214"/>
      <c r="BE133" s="214"/>
      <c r="BF133" s="214"/>
      <c r="BG133" s="214"/>
      <c r="BH133" s="214"/>
      <c r="BI133" s="214"/>
      <c r="BJ133" s="214"/>
    </row>
    <row r="134" spans="1:62" ht="6" customHeight="1">
      <c r="A134" s="65"/>
      <c r="L134" s="65"/>
      <c r="M134" s="65"/>
      <c r="N134" s="65"/>
      <c r="O134" s="65"/>
      <c r="P134" s="65"/>
      <c r="Q134" s="65"/>
      <c r="R134" s="65"/>
      <c r="S134" s="65"/>
      <c r="T134" s="214"/>
      <c r="U134" s="214"/>
      <c r="V134" s="214"/>
      <c r="W134" s="214"/>
      <c r="X134" s="214"/>
      <c r="Y134" s="214"/>
      <c r="Z134" s="214"/>
      <c r="AA134" s="214"/>
      <c r="AB134" s="214"/>
      <c r="AC134" s="214"/>
      <c r="AD134" s="214"/>
      <c r="AE134" s="214"/>
      <c r="AF134" s="214"/>
      <c r="AG134" s="214"/>
      <c r="AH134" s="214"/>
      <c r="AI134" s="214"/>
      <c r="AJ134" s="214"/>
      <c r="AK134" s="214"/>
      <c r="AL134" s="214"/>
      <c r="AM134" s="214"/>
      <c r="AN134" s="214"/>
      <c r="AO134" s="214"/>
      <c r="AP134" s="214"/>
      <c r="AQ134" s="214"/>
      <c r="AR134" s="214"/>
      <c r="AS134" s="214"/>
      <c r="AT134" s="214"/>
      <c r="AU134" s="214"/>
      <c r="AV134" s="214"/>
      <c r="AW134" s="214"/>
      <c r="AX134" s="214"/>
      <c r="AY134" s="214"/>
      <c r="AZ134" s="214"/>
      <c r="BA134" s="214"/>
      <c r="BB134" s="214"/>
      <c r="BC134" s="214"/>
      <c r="BD134" s="214"/>
      <c r="BE134" s="214"/>
      <c r="BF134" s="214"/>
      <c r="BG134" s="214"/>
      <c r="BH134" s="214"/>
      <c r="BI134" s="214"/>
      <c r="BJ134" s="214"/>
    </row>
    <row r="135" spans="1:62" ht="6" customHeight="1">
      <c r="A135" s="65"/>
      <c r="K135" s="65"/>
      <c r="L135" s="65"/>
      <c r="M135" s="65"/>
      <c r="N135" s="65"/>
      <c r="O135" s="65"/>
      <c r="P135" s="65"/>
      <c r="Q135" s="65"/>
      <c r="R135" s="65"/>
      <c r="S135" s="65"/>
      <c r="T135" s="214"/>
      <c r="U135" s="214"/>
      <c r="V135" s="214"/>
      <c r="W135" s="214"/>
      <c r="X135" s="214"/>
      <c r="Y135" s="214"/>
      <c r="Z135" s="214"/>
      <c r="AA135" s="214"/>
      <c r="AB135" s="214"/>
      <c r="AC135" s="214"/>
      <c r="AD135" s="214"/>
      <c r="AE135" s="214"/>
      <c r="AF135" s="214"/>
      <c r="AG135" s="214"/>
      <c r="AH135" s="214"/>
      <c r="AI135" s="214"/>
      <c r="AJ135" s="214"/>
      <c r="AK135" s="214"/>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row>
    <row r="136" spans="1:62" ht="6" customHeight="1">
      <c r="A136" s="65"/>
      <c r="K136" s="65"/>
      <c r="L136" s="65"/>
      <c r="M136" s="65"/>
      <c r="N136" s="65"/>
      <c r="O136" s="65"/>
      <c r="P136" s="65"/>
      <c r="Q136" s="65"/>
      <c r="R136" s="65"/>
      <c r="S136" s="65"/>
      <c r="T136" s="214"/>
      <c r="U136" s="214"/>
      <c r="V136" s="214"/>
      <c r="W136" s="214"/>
      <c r="X136" s="214"/>
      <c r="Y136" s="214"/>
      <c r="Z136" s="214"/>
      <c r="AA136" s="214"/>
      <c r="AB136" s="214"/>
      <c r="AC136" s="214"/>
      <c r="AD136" s="214"/>
      <c r="AE136" s="214"/>
      <c r="AF136" s="214"/>
      <c r="AG136" s="214"/>
      <c r="AH136" s="214"/>
      <c r="AI136" s="214"/>
      <c r="AJ136" s="214"/>
      <c r="AK136" s="214"/>
      <c r="AL136" s="214"/>
      <c r="AM136" s="214"/>
      <c r="AN136" s="214"/>
      <c r="AO136" s="214"/>
      <c r="AP136" s="214"/>
      <c r="AQ136" s="214"/>
      <c r="AR136" s="214"/>
      <c r="AS136" s="214"/>
      <c r="AT136" s="214"/>
      <c r="AU136" s="214"/>
      <c r="AV136" s="214"/>
      <c r="AW136" s="214"/>
      <c r="AX136" s="214"/>
      <c r="AY136" s="214"/>
      <c r="AZ136" s="214"/>
      <c r="BA136" s="214"/>
      <c r="BB136" s="214"/>
      <c r="BC136" s="214"/>
      <c r="BD136" s="214"/>
      <c r="BE136" s="214"/>
      <c r="BF136" s="214"/>
      <c r="BG136" s="214"/>
      <c r="BH136" s="214"/>
      <c r="BI136" s="214"/>
      <c r="BJ136" s="214"/>
    </row>
    <row r="137" spans="1:62" ht="6" customHeight="1">
      <c r="O137" s="65"/>
      <c r="P137" s="65"/>
      <c r="Q137" s="65"/>
      <c r="R137" s="65"/>
      <c r="S137" s="65"/>
      <c r="T137" s="214"/>
      <c r="U137" s="214"/>
      <c r="V137" s="214"/>
      <c r="W137" s="214"/>
      <c r="X137" s="214"/>
      <c r="Y137" s="214"/>
      <c r="Z137" s="214"/>
      <c r="AA137" s="214"/>
      <c r="AB137" s="214"/>
      <c r="AC137" s="214"/>
      <c r="AD137" s="214"/>
      <c r="AE137" s="214"/>
      <c r="AF137" s="214"/>
      <c r="AG137" s="214"/>
      <c r="AH137" s="214"/>
      <c r="AI137" s="214"/>
      <c r="AJ137" s="214"/>
      <c r="AK137" s="214"/>
      <c r="AL137" s="214"/>
      <c r="AM137" s="214"/>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214"/>
      <c r="BI137" s="214"/>
      <c r="BJ137" s="214"/>
    </row>
    <row r="138" spans="1:62" ht="6" customHeight="1">
      <c r="O138" s="65"/>
      <c r="P138" s="65"/>
      <c r="Q138" s="65"/>
      <c r="R138" s="65"/>
      <c r="S138" s="65"/>
      <c r="T138" s="214"/>
      <c r="U138" s="214"/>
      <c r="V138" s="214"/>
      <c r="W138" s="214"/>
      <c r="X138" s="214"/>
      <c r="Y138" s="214"/>
      <c r="Z138" s="214"/>
      <c r="AA138" s="214"/>
      <c r="AB138" s="214"/>
      <c r="AC138" s="214"/>
      <c r="AD138" s="214"/>
      <c r="AE138" s="214"/>
      <c r="AF138" s="214"/>
      <c r="AG138" s="214"/>
      <c r="AH138" s="214"/>
      <c r="AI138" s="214"/>
      <c r="AJ138" s="214"/>
      <c r="AK138" s="214"/>
      <c r="AL138" s="214"/>
      <c r="AM138" s="214"/>
      <c r="AN138" s="214"/>
      <c r="AO138" s="214"/>
      <c r="AP138" s="214"/>
      <c r="AQ138" s="214"/>
      <c r="AR138" s="214"/>
      <c r="AS138" s="214"/>
      <c r="AT138" s="214"/>
      <c r="AU138" s="214"/>
      <c r="AV138" s="214"/>
      <c r="AW138" s="214"/>
      <c r="AX138" s="214"/>
      <c r="AY138" s="214"/>
      <c r="AZ138" s="214"/>
      <c r="BA138" s="214"/>
      <c r="BB138" s="214"/>
      <c r="BC138" s="214"/>
      <c r="BD138" s="214"/>
      <c r="BE138" s="214"/>
      <c r="BF138" s="214"/>
      <c r="BG138" s="214"/>
      <c r="BH138" s="214"/>
      <c r="BI138" s="214"/>
      <c r="BJ138" s="214"/>
    </row>
    <row r="139" spans="1:62" ht="6" customHeight="1">
      <c r="O139" s="65"/>
      <c r="P139" s="65"/>
      <c r="Q139" s="65"/>
      <c r="R139" s="65"/>
      <c r="S139" s="65"/>
      <c r="T139" s="214"/>
      <c r="U139" s="214"/>
      <c r="V139" s="214"/>
      <c r="W139" s="214"/>
      <c r="X139" s="214"/>
      <c r="Y139" s="214"/>
      <c r="Z139" s="214"/>
      <c r="AA139" s="214"/>
      <c r="AB139" s="214"/>
      <c r="AC139" s="214"/>
      <c r="AD139" s="214"/>
      <c r="AE139" s="214"/>
      <c r="AF139" s="214"/>
      <c r="AG139" s="214"/>
      <c r="AH139" s="214"/>
      <c r="AI139" s="214"/>
      <c r="AJ139" s="214"/>
      <c r="AK139" s="214"/>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row>
    <row r="140" spans="1:62" ht="6" customHeight="1">
      <c r="O140" s="65"/>
      <c r="P140" s="65"/>
      <c r="Q140" s="65"/>
      <c r="R140" s="65"/>
      <c r="S140" s="65"/>
      <c r="T140" s="214"/>
      <c r="U140" s="214"/>
      <c r="V140" s="214"/>
      <c r="W140" s="214"/>
      <c r="X140" s="214"/>
      <c r="Y140" s="214"/>
      <c r="Z140" s="214"/>
      <c r="AA140" s="214"/>
      <c r="AB140" s="214"/>
      <c r="AC140" s="214"/>
      <c r="AD140" s="214"/>
      <c r="AE140" s="214"/>
      <c r="AF140" s="214"/>
      <c r="AG140" s="214"/>
      <c r="AH140" s="214"/>
      <c r="AI140" s="214"/>
      <c r="AJ140" s="214"/>
      <c r="AK140" s="214"/>
      <c r="AL140" s="214"/>
      <c r="AM140" s="214"/>
      <c r="AN140" s="214"/>
      <c r="AO140" s="214"/>
      <c r="AP140" s="214"/>
      <c r="AQ140" s="214"/>
      <c r="AR140" s="214"/>
      <c r="AS140" s="214"/>
      <c r="AT140" s="214"/>
      <c r="AU140" s="214"/>
      <c r="AV140" s="214"/>
      <c r="AW140" s="214"/>
      <c r="AX140" s="214"/>
      <c r="AY140" s="214"/>
      <c r="AZ140" s="214"/>
      <c r="BA140" s="214"/>
      <c r="BB140" s="214"/>
      <c r="BC140" s="214"/>
      <c r="BD140" s="214"/>
      <c r="BE140" s="214"/>
      <c r="BF140" s="214"/>
      <c r="BG140" s="214"/>
      <c r="BH140" s="214"/>
      <c r="BI140" s="214"/>
      <c r="BJ140" s="214"/>
    </row>
    <row r="141" spans="1:62" ht="6" customHeight="1">
      <c r="O141" s="65"/>
      <c r="P141" s="65"/>
      <c r="Q141" s="65"/>
      <c r="R141" s="65"/>
      <c r="S141" s="65"/>
      <c r="T141" s="214"/>
      <c r="U141" s="214"/>
      <c r="V141" s="214"/>
      <c r="W141" s="214"/>
      <c r="X141" s="214"/>
      <c r="Y141" s="214"/>
      <c r="Z141" s="214"/>
      <c r="AA141" s="214"/>
      <c r="AB141" s="214"/>
      <c r="AC141" s="214"/>
      <c r="AD141" s="214"/>
      <c r="AE141" s="214"/>
      <c r="AF141" s="214"/>
      <c r="AG141" s="214"/>
      <c r="AH141" s="214"/>
      <c r="AI141" s="214"/>
      <c r="AJ141" s="214"/>
      <c r="AK141" s="214"/>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214"/>
      <c r="BG141" s="214"/>
      <c r="BH141" s="214"/>
      <c r="BI141" s="214"/>
      <c r="BJ141" s="214"/>
    </row>
    <row r="142" spans="1:62" ht="6" customHeight="1">
      <c r="O142" s="65"/>
      <c r="P142" s="65"/>
      <c r="Q142" s="65"/>
      <c r="R142" s="65"/>
      <c r="S142" s="65"/>
      <c r="T142" s="214"/>
      <c r="U142" s="214"/>
      <c r="V142" s="214"/>
      <c r="W142" s="214"/>
      <c r="X142" s="214"/>
      <c r="Y142" s="214"/>
      <c r="Z142" s="214"/>
      <c r="AA142" s="214"/>
      <c r="AB142" s="214"/>
      <c r="AC142" s="214"/>
      <c r="AD142" s="214"/>
      <c r="AE142" s="214"/>
      <c r="AF142" s="214"/>
      <c r="AG142" s="214"/>
      <c r="AH142" s="214"/>
      <c r="AI142" s="214"/>
      <c r="AJ142" s="214"/>
      <c r="AK142" s="214"/>
      <c r="AL142" s="214"/>
      <c r="AM142" s="214"/>
      <c r="AN142" s="214"/>
      <c r="AO142" s="214"/>
      <c r="AP142" s="214"/>
      <c r="AQ142" s="214"/>
      <c r="AR142" s="214"/>
      <c r="AS142" s="214"/>
      <c r="AT142" s="214"/>
      <c r="AU142" s="214"/>
      <c r="AV142" s="214"/>
      <c r="AW142" s="214"/>
      <c r="AX142" s="214"/>
      <c r="AY142" s="214"/>
      <c r="AZ142" s="214"/>
      <c r="BA142" s="214"/>
      <c r="BB142" s="214"/>
      <c r="BC142" s="214"/>
      <c r="BD142" s="214"/>
      <c r="BE142" s="214"/>
      <c r="BF142" s="214"/>
      <c r="BG142" s="214"/>
      <c r="BH142" s="214"/>
      <c r="BI142" s="214"/>
      <c r="BJ142" s="214"/>
    </row>
    <row r="143" spans="1:62" ht="6" customHeight="1">
      <c r="O143" s="65"/>
      <c r="P143" s="65"/>
      <c r="Q143" s="65"/>
      <c r="R143" s="65"/>
      <c r="S143" s="65"/>
      <c r="T143" s="214"/>
      <c r="U143" s="214"/>
      <c r="V143" s="214"/>
      <c r="W143" s="214"/>
      <c r="X143" s="214"/>
      <c r="Y143" s="214"/>
      <c r="Z143" s="214"/>
      <c r="AA143" s="214"/>
      <c r="AB143" s="214"/>
      <c r="AC143" s="214"/>
      <c r="AD143" s="214"/>
      <c r="AE143" s="214"/>
      <c r="AF143" s="214"/>
      <c r="AG143" s="214"/>
      <c r="AH143" s="214"/>
      <c r="AI143" s="214"/>
      <c r="AJ143" s="214"/>
      <c r="AK143" s="214"/>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row>
    <row r="144" spans="1:62" ht="6" customHeight="1">
      <c r="O144" s="65"/>
      <c r="P144" s="65"/>
      <c r="Q144" s="65"/>
      <c r="R144" s="65"/>
      <c r="S144" s="65"/>
      <c r="T144" s="214"/>
      <c r="U144" s="214"/>
      <c r="V144" s="214"/>
      <c r="W144" s="214"/>
      <c r="X144" s="214"/>
      <c r="Y144" s="214"/>
      <c r="Z144" s="214"/>
      <c r="AA144" s="214"/>
      <c r="AB144" s="214"/>
      <c r="AC144" s="214"/>
      <c r="AD144" s="214"/>
      <c r="AE144" s="214"/>
      <c r="AF144" s="214"/>
      <c r="AG144" s="214"/>
      <c r="AH144" s="214"/>
      <c r="AI144" s="214"/>
      <c r="AJ144" s="214"/>
      <c r="AK144" s="214"/>
      <c r="AL144" s="214"/>
      <c r="AM144" s="214"/>
      <c r="AN144" s="214"/>
      <c r="AO144" s="214"/>
      <c r="AP144" s="214"/>
      <c r="AQ144" s="214"/>
      <c r="AR144" s="214"/>
      <c r="AS144" s="214"/>
      <c r="AT144" s="214"/>
      <c r="AU144" s="214"/>
      <c r="AV144" s="214"/>
      <c r="AW144" s="214"/>
      <c r="AX144" s="214"/>
      <c r="AY144" s="214"/>
      <c r="AZ144" s="214"/>
      <c r="BA144" s="214"/>
      <c r="BB144" s="214"/>
      <c r="BC144" s="214"/>
      <c r="BD144" s="214"/>
      <c r="BE144" s="214"/>
      <c r="BF144" s="214"/>
      <c r="BG144" s="214"/>
      <c r="BH144" s="214"/>
      <c r="BI144" s="214"/>
      <c r="BJ144" s="214"/>
    </row>
    <row r="145" spans="15:62" ht="6" customHeight="1">
      <c r="O145" s="65"/>
      <c r="P145" s="65"/>
      <c r="Q145" s="65"/>
      <c r="R145" s="65"/>
      <c r="S145" s="65"/>
      <c r="T145" s="214"/>
      <c r="U145" s="214"/>
      <c r="V145" s="214"/>
      <c r="W145" s="214"/>
      <c r="X145" s="214"/>
      <c r="Y145" s="214"/>
      <c r="Z145" s="214"/>
      <c r="AA145" s="214"/>
      <c r="AB145" s="214"/>
      <c r="AC145" s="214"/>
      <c r="AD145" s="214"/>
      <c r="AE145" s="214"/>
      <c r="AF145" s="214"/>
      <c r="AG145" s="214"/>
      <c r="AH145" s="214"/>
      <c r="AI145" s="214"/>
      <c r="AJ145" s="214"/>
      <c r="AK145" s="214"/>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row>
    <row r="146" spans="15:62" ht="6" customHeight="1">
      <c r="O146" s="65"/>
      <c r="P146" s="65"/>
      <c r="Q146" s="65"/>
      <c r="R146" s="65"/>
      <c r="S146" s="65"/>
      <c r="T146" s="214"/>
      <c r="U146" s="214"/>
      <c r="V146" s="214"/>
      <c r="W146" s="214"/>
      <c r="X146" s="214"/>
      <c r="Y146" s="214"/>
      <c r="Z146" s="214"/>
      <c r="AA146" s="214"/>
      <c r="AB146" s="214"/>
      <c r="AC146" s="214"/>
      <c r="AD146" s="214"/>
      <c r="AE146" s="214"/>
      <c r="AF146" s="214"/>
      <c r="AG146" s="214"/>
      <c r="AH146" s="214"/>
      <c r="AI146" s="214"/>
      <c r="AJ146" s="214"/>
      <c r="AK146" s="214"/>
      <c r="AL146" s="214"/>
      <c r="AM146" s="214"/>
      <c r="AN146" s="214"/>
      <c r="AO146" s="214"/>
      <c r="AP146" s="214"/>
      <c r="AQ146" s="214"/>
      <c r="AR146" s="214"/>
      <c r="AS146" s="214"/>
      <c r="AT146" s="214"/>
      <c r="AU146" s="214"/>
      <c r="AV146" s="214"/>
      <c r="AW146" s="214"/>
      <c r="AX146" s="214"/>
      <c r="AY146" s="214"/>
      <c r="AZ146" s="214"/>
      <c r="BA146" s="214"/>
      <c r="BB146" s="214"/>
      <c r="BC146" s="214"/>
      <c r="BD146" s="214"/>
      <c r="BE146" s="214"/>
      <c r="BF146" s="214"/>
      <c r="BG146" s="214"/>
      <c r="BH146" s="214"/>
      <c r="BI146" s="214"/>
      <c r="BJ146" s="214"/>
    </row>
    <row r="147" spans="15:62" ht="6" customHeight="1">
      <c r="O147" s="65"/>
      <c r="P147" s="65"/>
      <c r="Q147" s="65"/>
      <c r="R147" s="65"/>
      <c r="S147" s="65"/>
      <c r="T147" s="214"/>
      <c r="U147" s="214"/>
      <c r="V147" s="214"/>
      <c r="W147" s="214"/>
      <c r="X147" s="214"/>
      <c r="Y147" s="214"/>
      <c r="Z147" s="214"/>
      <c r="AA147" s="214"/>
      <c r="AB147" s="214"/>
      <c r="AC147" s="214"/>
      <c r="AD147" s="214"/>
      <c r="AE147" s="214"/>
      <c r="AF147" s="214"/>
      <c r="AG147" s="214"/>
      <c r="AH147" s="214"/>
      <c r="AI147" s="214"/>
      <c r="AJ147" s="214"/>
      <c r="AK147" s="214"/>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214"/>
      <c r="BJ147" s="214"/>
    </row>
    <row r="148" spans="15:62" ht="6" customHeight="1">
      <c r="O148" s="65"/>
      <c r="P148" s="65"/>
      <c r="Q148" s="65"/>
      <c r="R148" s="65"/>
      <c r="S148" s="65"/>
      <c r="T148" s="214"/>
      <c r="U148" s="214"/>
      <c r="V148" s="214"/>
      <c r="W148" s="214"/>
      <c r="X148" s="214"/>
      <c r="Y148" s="214"/>
      <c r="Z148" s="214"/>
      <c r="AA148" s="214"/>
      <c r="AB148" s="214"/>
      <c r="AC148" s="214"/>
      <c r="AD148" s="214"/>
      <c r="AE148" s="214"/>
      <c r="AF148" s="214"/>
      <c r="AG148" s="214"/>
      <c r="AH148" s="214"/>
      <c r="AI148" s="214"/>
      <c r="AJ148" s="214"/>
      <c r="AK148" s="214"/>
      <c r="AL148" s="214"/>
      <c r="AM148" s="214"/>
      <c r="AN148" s="214"/>
      <c r="AO148" s="214"/>
      <c r="AP148" s="214"/>
      <c r="AQ148" s="214"/>
      <c r="AR148" s="214"/>
      <c r="AS148" s="214"/>
      <c r="AT148" s="214"/>
      <c r="AU148" s="214"/>
      <c r="AV148" s="214"/>
      <c r="AW148" s="214"/>
      <c r="AX148" s="214"/>
      <c r="AY148" s="214"/>
      <c r="AZ148" s="214"/>
      <c r="BA148" s="214"/>
      <c r="BB148" s="214"/>
      <c r="BC148" s="214"/>
      <c r="BD148" s="214"/>
      <c r="BE148" s="214"/>
      <c r="BF148" s="214"/>
      <c r="BG148" s="214"/>
      <c r="BH148" s="214"/>
      <c r="BI148" s="214"/>
      <c r="BJ148" s="214"/>
    </row>
    <row r="149" spans="15:62" ht="6" customHeight="1">
      <c r="O149" s="65"/>
      <c r="P149" s="65"/>
      <c r="Q149" s="65"/>
      <c r="R149" s="65"/>
      <c r="S149" s="65"/>
      <c r="T149" s="214"/>
      <c r="U149" s="214"/>
      <c r="V149" s="214"/>
      <c r="W149" s="214"/>
      <c r="X149" s="214"/>
      <c r="Y149" s="214"/>
      <c r="Z149" s="214"/>
      <c r="AA149" s="214"/>
      <c r="AB149" s="214"/>
      <c r="AC149" s="214"/>
      <c r="AD149" s="214"/>
      <c r="AE149" s="214"/>
      <c r="AF149" s="214"/>
      <c r="AG149" s="214"/>
      <c r="AH149" s="214"/>
      <c r="AI149" s="214"/>
      <c r="AJ149" s="214"/>
      <c r="AK149" s="214"/>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214"/>
      <c r="BJ149" s="214"/>
    </row>
    <row r="150" spans="15:62" ht="6" customHeight="1">
      <c r="O150" s="65"/>
      <c r="P150" s="65"/>
      <c r="Q150" s="65"/>
      <c r="R150" s="65"/>
      <c r="S150" s="65"/>
      <c r="T150" s="214"/>
      <c r="U150" s="214"/>
      <c r="V150" s="214"/>
      <c r="W150" s="214"/>
      <c r="X150" s="214"/>
      <c r="Y150" s="214"/>
      <c r="Z150" s="214"/>
      <c r="AA150" s="214"/>
      <c r="AB150" s="214"/>
      <c r="AC150" s="214"/>
      <c r="AD150" s="214"/>
      <c r="AE150" s="214"/>
      <c r="AF150" s="214"/>
      <c r="AG150" s="214"/>
      <c r="AH150" s="214"/>
      <c r="AI150" s="214"/>
      <c r="AJ150" s="214"/>
      <c r="AK150" s="214"/>
      <c r="AL150" s="214"/>
      <c r="AM150" s="214"/>
      <c r="AN150" s="214"/>
      <c r="AO150" s="214"/>
      <c r="AP150" s="214"/>
      <c r="AQ150" s="214"/>
      <c r="AR150" s="214"/>
      <c r="AS150" s="214"/>
      <c r="AT150" s="214"/>
      <c r="AU150" s="214"/>
      <c r="AV150" s="214"/>
      <c r="AW150" s="214"/>
      <c r="AX150" s="214"/>
      <c r="AY150" s="214"/>
      <c r="AZ150" s="214"/>
      <c r="BA150" s="214"/>
      <c r="BB150" s="214"/>
      <c r="BC150" s="214"/>
      <c r="BD150" s="214"/>
      <c r="BE150" s="214"/>
      <c r="BF150" s="214"/>
      <c r="BG150" s="214"/>
      <c r="BH150" s="214"/>
      <c r="BI150" s="214"/>
      <c r="BJ150" s="214"/>
    </row>
    <row r="151" spans="15:62" ht="6" customHeight="1">
      <c r="O151" s="65"/>
      <c r="P151" s="65"/>
      <c r="Q151" s="65"/>
      <c r="R151" s="65"/>
      <c r="S151" s="65"/>
      <c r="T151" s="214"/>
      <c r="U151" s="214"/>
      <c r="V151" s="214"/>
      <c r="W151" s="214"/>
      <c r="X151" s="214"/>
      <c r="Y151" s="214"/>
      <c r="Z151" s="214"/>
      <c r="AA151" s="214"/>
      <c r="AB151" s="214"/>
      <c r="AC151" s="214"/>
      <c r="AD151" s="214"/>
      <c r="AE151" s="214"/>
      <c r="AF151" s="214"/>
      <c r="AG151" s="214"/>
      <c r="AH151" s="214"/>
      <c r="AI151" s="214"/>
      <c r="AJ151" s="214"/>
      <c r="AK151" s="214"/>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row>
    <row r="152" spans="15:62" ht="6" customHeight="1">
      <c r="O152" s="65"/>
      <c r="P152" s="65"/>
      <c r="Q152" s="65"/>
      <c r="R152" s="65"/>
      <c r="S152" s="65"/>
      <c r="T152" s="214"/>
      <c r="U152" s="214"/>
      <c r="V152" s="214"/>
      <c r="W152" s="214"/>
      <c r="X152" s="214"/>
      <c r="Y152" s="214"/>
      <c r="Z152" s="214"/>
      <c r="AA152" s="214"/>
      <c r="AB152" s="214"/>
      <c r="AC152" s="214"/>
      <c r="AD152" s="214"/>
      <c r="AE152" s="214"/>
      <c r="AF152" s="214"/>
      <c r="AG152" s="214"/>
      <c r="AH152" s="214"/>
      <c r="AI152" s="214"/>
      <c r="AJ152" s="214"/>
      <c r="AK152" s="214"/>
      <c r="AL152" s="214"/>
      <c r="AM152" s="214"/>
      <c r="AN152" s="214"/>
      <c r="AO152" s="214"/>
      <c r="AP152" s="214"/>
      <c r="AQ152" s="214"/>
      <c r="AR152" s="214"/>
      <c r="AS152" s="214"/>
      <c r="AT152" s="214"/>
      <c r="AU152" s="214"/>
      <c r="AV152" s="214"/>
      <c r="AW152" s="214"/>
      <c r="AX152" s="214"/>
      <c r="AY152" s="214"/>
      <c r="AZ152" s="214"/>
      <c r="BA152" s="214"/>
      <c r="BB152" s="214"/>
      <c r="BC152" s="214"/>
      <c r="BD152" s="214"/>
      <c r="BE152" s="214"/>
      <c r="BF152" s="214"/>
      <c r="BG152" s="214"/>
      <c r="BH152" s="214"/>
      <c r="BI152" s="214"/>
      <c r="BJ152" s="214"/>
    </row>
    <row r="153" spans="15:62" ht="6" customHeight="1">
      <c r="O153" s="65"/>
      <c r="P153" s="65"/>
      <c r="Q153" s="65"/>
      <c r="R153" s="65"/>
      <c r="S153" s="65"/>
      <c r="T153" s="214"/>
      <c r="U153" s="214"/>
      <c r="V153" s="214"/>
      <c r="W153" s="214"/>
      <c r="X153" s="214"/>
      <c r="Y153" s="214"/>
      <c r="Z153" s="214"/>
      <c r="AA153" s="214"/>
      <c r="AB153" s="214"/>
      <c r="AC153" s="214"/>
      <c r="AD153" s="214"/>
      <c r="AE153" s="214"/>
      <c r="AF153" s="214"/>
      <c r="AG153" s="214"/>
      <c r="AH153" s="214"/>
      <c r="AI153" s="214"/>
      <c r="AJ153" s="214"/>
      <c r="AK153" s="214"/>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row>
    <row r="154" spans="15:62" ht="6" customHeight="1">
      <c r="O154" s="65"/>
      <c r="P154" s="65"/>
      <c r="Q154" s="65"/>
      <c r="R154" s="65"/>
      <c r="S154" s="65"/>
      <c r="T154" s="214"/>
      <c r="U154" s="214"/>
      <c r="V154" s="214"/>
      <c r="W154" s="214"/>
      <c r="X154" s="214"/>
      <c r="Y154" s="214"/>
      <c r="Z154" s="214"/>
      <c r="AA154" s="214"/>
      <c r="AB154" s="214"/>
      <c r="AC154" s="214"/>
      <c r="AD154" s="214"/>
      <c r="AE154" s="214"/>
      <c r="AF154" s="214"/>
      <c r="AG154" s="214"/>
      <c r="AH154" s="214"/>
      <c r="AI154" s="214"/>
      <c r="AJ154" s="214"/>
      <c r="AK154" s="214"/>
      <c r="AL154" s="214"/>
      <c r="AM154" s="214"/>
      <c r="AN154" s="214"/>
      <c r="AO154" s="214"/>
      <c r="AP154" s="214"/>
      <c r="AQ154" s="214"/>
      <c r="AR154" s="214"/>
      <c r="AS154" s="214"/>
      <c r="AT154" s="214"/>
      <c r="AU154" s="214"/>
      <c r="AV154" s="214"/>
      <c r="AW154" s="214"/>
      <c r="AX154" s="214"/>
      <c r="AY154" s="214"/>
      <c r="AZ154" s="214"/>
      <c r="BA154" s="214"/>
      <c r="BB154" s="214"/>
      <c r="BC154" s="214"/>
      <c r="BD154" s="214"/>
      <c r="BE154" s="214"/>
      <c r="BF154" s="214"/>
      <c r="BG154" s="214"/>
      <c r="BH154" s="214"/>
      <c r="BI154" s="214"/>
      <c r="BJ154" s="214"/>
    </row>
    <row r="155" spans="15:62" ht="6" customHeight="1">
      <c r="O155" s="65"/>
      <c r="P155" s="65"/>
      <c r="Q155" s="65"/>
      <c r="R155" s="65"/>
      <c r="S155" s="65"/>
      <c r="T155" s="214"/>
      <c r="U155" s="214"/>
      <c r="V155" s="214"/>
      <c r="W155" s="214"/>
      <c r="X155" s="214"/>
      <c r="Y155" s="214"/>
      <c r="Z155" s="214"/>
      <c r="AA155" s="214"/>
      <c r="AB155" s="214"/>
      <c r="AC155" s="214"/>
      <c r="AD155" s="214"/>
      <c r="AE155" s="214"/>
      <c r="AF155" s="214"/>
      <c r="AG155" s="214"/>
      <c r="AH155" s="214"/>
      <c r="AI155" s="214"/>
      <c r="AJ155" s="214"/>
      <c r="AK155" s="214"/>
      <c r="AL155" s="214"/>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row>
    <row r="156" spans="15:62" ht="6" customHeight="1">
      <c r="O156" s="65"/>
      <c r="P156" s="65"/>
      <c r="Q156" s="65"/>
      <c r="R156" s="65"/>
      <c r="S156" s="65"/>
      <c r="T156" s="214"/>
      <c r="U156" s="214"/>
      <c r="V156" s="214"/>
      <c r="W156" s="214"/>
      <c r="X156" s="214"/>
      <c r="Y156" s="214"/>
      <c r="Z156" s="214"/>
      <c r="AA156" s="214"/>
      <c r="AB156" s="214"/>
      <c r="AC156" s="214"/>
      <c r="AD156" s="214"/>
      <c r="AE156" s="214"/>
      <c r="AF156" s="214"/>
      <c r="AG156" s="214"/>
      <c r="AH156" s="214"/>
      <c r="AI156" s="214"/>
      <c r="AJ156" s="214"/>
      <c r="AK156" s="214"/>
      <c r="AL156" s="214"/>
      <c r="AM156" s="214"/>
      <c r="AN156" s="214"/>
      <c r="AO156" s="214"/>
      <c r="AP156" s="214"/>
      <c r="AQ156" s="214"/>
      <c r="AR156" s="214"/>
      <c r="AS156" s="214"/>
      <c r="AT156" s="214"/>
      <c r="AU156" s="214"/>
      <c r="AV156" s="214"/>
      <c r="AW156" s="214"/>
      <c r="AX156" s="214"/>
      <c r="AY156" s="214"/>
      <c r="AZ156" s="214"/>
      <c r="BA156" s="214"/>
      <c r="BB156" s="214"/>
      <c r="BC156" s="214"/>
      <c r="BD156" s="214"/>
      <c r="BE156" s="214"/>
      <c r="BF156" s="214"/>
      <c r="BG156" s="214"/>
      <c r="BH156" s="214"/>
      <c r="BI156" s="214"/>
      <c r="BJ156" s="214"/>
    </row>
    <row r="157" spans="15:62" ht="6" customHeight="1">
      <c r="O157" s="65"/>
      <c r="P157" s="65"/>
      <c r="Q157" s="65"/>
      <c r="R157" s="65"/>
      <c r="S157" s="65"/>
      <c r="T157" s="214"/>
      <c r="U157" s="214"/>
      <c r="V157" s="214"/>
      <c r="W157" s="214"/>
      <c r="X157" s="214"/>
      <c r="Y157" s="214"/>
      <c r="Z157" s="214"/>
      <c r="AA157" s="214"/>
      <c r="AB157" s="214"/>
      <c r="AC157" s="214"/>
      <c r="AD157" s="214"/>
      <c r="AE157" s="214"/>
      <c r="AF157" s="214"/>
      <c r="AG157" s="214"/>
      <c r="AH157" s="214"/>
      <c r="AI157" s="214"/>
      <c r="AJ157" s="214"/>
      <c r="AK157" s="214"/>
      <c r="AL157" s="214"/>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row>
    <row r="158" spans="15:62" ht="6" customHeight="1">
      <c r="O158" s="65"/>
      <c r="P158" s="65"/>
      <c r="Q158" s="65"/>
      <c r="R158" s="65"/>
      <c r="S158" s="65"/>
      <c r="T158" s="214"/>
      <c r="U158" s="214"/>
      <c r="V158" s="214"/>
      <c r="W158" s="214"/>
      <c r="X158" s="214"/>
      <c r="Y158" s="214"/>
      <c r="Z158" s="214"/>
      <c r="AA158" s="214"/>
      <c r="AB158" s="214"/>
      <c r="AC158" s="214"/>
      <c r="AD158" s="214"/>
      <c r="AE158" s="214"/>
      <c r="AF158" s="214"/>
      <c r="AG158" s="214"/>
      <c r="AH158" s="214"/>
      <c r="AI158" s="214"/>
      <c r="AJ158" s="214"/>
      <c r="AK158" s="214"/>
      <c r="AL158" s="214"/>
      <c r="AM158" s="214"/>
      <c r="AN158" s="214"/>
      <c r="AO158" s="214"/>
      <c r="AP158" s="214"/>
      <c r="AQ158" s="214"/>
      <c r="AR158" s="214"/>
      <c r="AS158" s="214"/>
      <c r="AT158" s="214"/>
      <c r="AU158" s="214"/>
      <c r="AV158" s="214"/>
      <c r="AW158" s="214"/>
      <c r="AX158" s="214"/>
      <c r="AY158" s="214"/>
      <c r="AZ158" s="214"/>
      <c r="BA158" s="214"/>
      <c r="BB158" s="214"/>
      <c r="BC158" s="214"/>
      <c r="BD158" s="214"/>
      <c r="BE158" s="214"/>
      <c r="BF158" s="214"/>
      <c r="BG158" s="214"/>
      <c r="BH158" s="214"/>
      <c r="BI158" s="214"/>
      <c r="BJ158" s="214"/>
    </row>
    <row r="159" spans="15:62" ht="6" customHeight="1">
      <c r="O159" s="65"/>
      <c r="P159" s="65"/>
      <c r="Q159" s="65"/>
      <c r="R159" s="65"/>
      <c r="S159" s="65"/>
      <c r="T159" s="214"/>
      <c r="U159" s="214"/>
      <c r="V159" s="214"/>
      <c r="W159" s="214"/>
      <c r="X159" s="214"/>
      <c r="Y159" s="214"/>
      <c r="Z159" s="214"/>
      <c r="AA159" s="214"/>
      <c r="AB159" s="214"/>
      <c r="AC159" s="214"/>
      <c r="AD159" s="214"/>
      <c r="AE159" s="214"/>
      <c r="AF159" s="214"/>
      <c r="AG159" s="214"/>
      <c r="AH159" s="214"/>
      <c r="AI159" s="214"/>
      <c r="AJ159" s="214"/>
      <c r="AK159" s="214"/>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row>
    <row r="160" spans="15:62" ht="6" customHeight="1">
      <c r="O160" s="65"/>
      <c r="P160" s="65"/>
      <c r="Q160" s="65"/>
      <c r="R160" s="65"/>
      <c r="S160" s="65"/>
      <c r="T160" s="214"/>
      <c r="U160" s="214"/>
      <c r="V160" s="214"/>
      <c r="W160" s="214"/>
      <c r="X160" s="214"/>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c r="BD160" s="214"/>
      <c r="BE160" s="214"/>
      <c r="BF160" s="214"/>
      <c r="BG160" s="214"/>
      <c r="BH160" s="214"/>
      <c r="BI160" s="214"/>
      <c r="BJ160" s="214"/>
    </row>
    <row r="161" spans="15:62" ht="6" customHeight="1">
      <c r="O161" s="65"/>
      <c r="P161" s="65"/>
      <c r="Q161" s="65"/>
      <c r="R161" s="65"/>
      <c r="S161" s="65"/>
      <c r="T161" s="214"/>
      <c r="U161" s="214"/>
      <c r="V161" s="214"/>
      <c r="W161" s="214"/>
      <c r="X161" s="214"/>
      <c r="Y161" s="214"/>
      <c r="Z161" s="214"/>
      <c r="AA161" s="214"/>
      <c r="AB161" s="214"/>
      <c r="AC161" s="214"/>
      <c r="AD161" s="214"/>
      <c r="AE161" s="214"/>
      <c r="AF161" s="214"/>
      <c r="AG161" s="214"/>
      <c r="AH161" s="214"/>
      <c r="AI161" s="214"/>
      <c r="AJ161" s="214"/>
      <c r="AK161" s="214"/>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row>
    <row r="162" spans="15:62" ht="6" customHeight="1">
      <c r="O162" s="65"/>
      <c r="P162" s="65"/>
      <c r="Q162" s="65"/>
      <c r="R162" s="65"/>
      <c r="S162" s="65"/>
      <c r="T162" s="214"/>
      <c r="U162" s="214"/>
      <c r="V162" s="214"/>
      <c r="W162" s="214"/>
      <c r="X162" s="214"/>
      <c r="Y162" s="214"/>
      <c r="Z162" s="214"/>
      <c r="AA162" s="214"/>
      <c r="AB162" s="214"/>
      <c r="AC162" s="214"/>
      <c r="AD162" s="214"/>
      <c r="AE162" s="214"/>
      <c r="AF162" s="214"/>
      <c r="AG162" s="214"/>
      <c r="AH162" s="214"/>
      <c r="AI162" s="214"/>
      <c r="AJ162" s="214"/>
      <c r="AK162" s="214"/>
      <c r="AL162" s="214"/>
      <c r="AM162" s="214"/>
      <c r="AN162" s="214"/>
      <c r="AO162" s="214"/>
      <c r="AP162" s="214"/>
      <c r="AQ162" s="214"/>
      <c r="AR162" s="214"/>
      <c r="AS162" s="214"/>
      <c r="AT162" s="214"/>
      <c r="AU162" s="214"/>
      <c r="AV162" s="214"/>
      <c r="AW162" s="214"/>
      <c r="AX162" s="214"/>
      <c r="AY162" s="214"/>
      <c r="AZ162" s="214"/>
      <c r="BA162" s="214"/>
      <c r="BB162" s="214"/>
      <c r="BC162" s="214"/>
      <c r="BD162" s="214"/>
      <c r="BE162" s="214"/>
      <c r="BF162" s="214"/>
      <c r="BG162" s="214"/>
      <c r="BH162" s="214"/>
      <c r="BI162" s="214"/>
      <c r="BJ162" s="214"/>
    </row>
    <row r="163" spans="15:62" ht="6" customHeight="1">
      <c r="O163" s="65"/>
      <c r="P163" s="65"/>
      <c r="Q163" s="65"/>
      <c r="R163" s="65"/>
      <c r="S163" s="65"/>
      <c r="T163" s="214"/>
      <c r="U163" s="214"/>
      <c r="V163" s="214"/>
      <c r="W163" s="214"/>
      <c r="X163" s="214"/>
      <c r="Y163" s="214"/>
      <c r="Z163" s="214"/>
      <c r="AA163" s="214"/>
      <c r="AB163" s="214"/>
      <c r="AC163" s="214"/>
      <c r="AD163" s="214"/>
      <c r="AE163" s="214"/>
      <c r="AF163" s="214"/>
      <c r="AG163" s="214"/>
      <c r="AH163" s="214"/>
      <c r="AI163" s="214"/>
      <c r="AJ163" s="214"/>
      <c r="AK163" s="214"/>
      <c r="AL163" s="214"/>
      <c r="AM163" s="214"/>
      <c r="AN163" s="214"/>
      <c r="AO163" s="214"/>
      <c r="AP163" s="214"/>
      <c r="AQ163" s="214"/>
      <c r="AR163" s="214"/>
      <c r="AS163" s="214"/>
      <c r="AT163" s="214"/>
      <c r="AU163" s="214"/>
      <c r="AV163" s="214"/>
      <c r="AW163" s="214"/>
      <c r="AX163" s="214"/>
      <c r="AY163" s="214"/>
      <c r="AZ163" s="214"/>
      <c r="BA163" s="214"/>
      <c r="BB163" s="214"/>
      <c r="BC163" s="214"/>
      <c r="BD163" s="214"/>
      <c r="BE163" s="214"/>
      <c r="BF163" s="214"/>
      <c r="BG163" s="214"/>
      <c r="BH163" s="214"/>
      <c r="BI163" s="214"/>
      <c r="BJ163" s="214"/>
    </row>
    <row r="164" spans="15:62" ht="6" customHeight="1">
      <c r="O164" s="65"/>
      <c r="P164" s="65"/>
      <c r="Q164" s="65"/>
      <c r="R164" s="65"/>
      <c r="S164" s="65"/>
      <c r="T164" s="214"/>
      <c r="U164" s="214"/>
      <c r="V164" s="214"/>
      <c r="W164" s="214"/>
      <c r="X164" s="214"/>
      <c r="Y164" s="214"/>
      <c r="Z164" s="214"/>
      <c r="AA164" s="214"/>
      <c r="AB164" s="214"/>
      <c r="AC164" s="214"/>
      <c r="AD164" s="214"/>
      <c r="AE164" s="214"/>
      <c r="AF164" s="214"/>
      <c r="AG164" s="214"/>
      <c r="AH164" s="214"/>
      <c r="AI164" s="214"/>
      <c r="AJ164" s="214"/>
      <c r="AK164" s="214"/>
      <c r="AL164" s="214"/>
      <c r="AM164" s="214"/>
      <c r="AN164" s="214"/>
      <c r="AO164" s="214"/>
      <c r="AP164" s="214"/>
      <c r="AQ164" s="214"/>
      <c r="AR164" s="214"/>
      <c r="AS164" s="214"/>
      <c r="AT164" s="214"/>
      <c r="AU164" s="214"/>
      <c r="AV164" s="214"/>
      <c r="AW164" s="214"/>
      <c r="AX164" s="214"/>
      <c r="AY164" s="214"/>
      <c r="AZ164" s="214"/>
      <c r="BA164" s="214"/>
      <c r="BB164" s="214"/>
      <c r="BC164" s="214"/>
      <c r="BD164" s="214"/>
      <c r="BE164" s="214"/>
      <c r="BF164" s="214"/>
      <c r="BG164" s="214"/>
      <c r="BH164" s="214"/>
      <c r="BI164" s="214"/>
      <c r="BJ164" s="214"/>
    </row>
    <row r="165" spans="15:62" ht="6" customHeight="1">
      <c r="O165" s="65"/>
      <c r="P165" s="65"/>
      <c r="Q165" s="65"/>
      <c r="R165" s="65"/>
      <c r="S165" s="65"/>
      <c r="T165" s="214"/>
      <c r="U165" s="214"/>
      <c r="V165" s="214"/>
      <c r="W165" s="214"/>
      <c r="X165" s="214"/>
      <c r="Y165" s="214"/>
      <c r="Z165" s="214"/>
      <c r="AA165" s="214"/>
      <c r="AB165" s="214"/>
      <c r="AC165" s="214"/>
      <c r="AD165" s="214"/>
      <c r="AE165" s="214"/>
      <c r="AF165" s="214"/>
      <c r="AG165" s="214"/>
      <c r="AH165" s="214"/>
      <c r="AI165" s="214"/>
      <c r="AJ165" s="214"/>
      <c r="AK165" s="214"/>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214"/>
      <c r="BG165" s="214"/>
      <c r="BH165" s="214"/>
      <c r="BI165" s="214"/>
      <c r="BJ165" s="214"/>
    </row>
    <row r="166" spans="15:62" ht="6" customHeight="1">
      <c r="O166" s="65"/>
      <c r="P166" s="65"/>
      <c r="Q166" s="65"/>
      <c r="R166" s="65"/>
      <c r="S166" s="65"/>
      <c r="T166" s="214"/>
      <c r="U166" s="214"/>
      <c r="V166" s="214"/>
      <c r="W166" s="214"/>
      <c r="X166" s="214"/>
      <c r="Y166" s="214"/>
      <c r="Z166" s="214"/>
      <c r="AA166" s="214"/>
      <c r="AB166" s="214"/>
      <c r="AC166" s="214"/>
      <c r="AD166" s="214"/>
      <c r="AE166" s="214"/>
      <c r="AF166" s="214"/>
      <c r="AG166" s="214"/>
      <c r="AH166" s="214"/>
      <c r="AI166" s="214"/>
      <c r="AJ166" s="214"/>
      <c r="AK166" s="214"/>
      <c r="AL166" s="214"/>
      <c r="AM166" s="214"/>
      <c r="AN166" s="214"/>
      <c r="AO166" s="214"/>
      <c r="AP166" s="214"/>
      <c r="AQ166" s="214"/>
      <c r="AR166" s="214"/>
      <c r="AS166" s="214"/>
      <c r="AT166" s="214"/>
      <c r="AU166" s="214"/>
      <c r="AV166" s="214"/>
      <c r="AW166" s="214"/>
      <c r="AX166" s="214"/>
      <c r="AY166" s="214"/>
      <c r="AZ166" s="214"/>
      <c r="BA166" s="214"/>
      <c r="BB166" s="214"/>
      <c r="BC166" s="214"/>
      <c r="BD166" s="214"/>
      <c r="BE166" s="214"/>
      <c r="BF166" s="214"/>
      <c r="BG166" s="214"/>
      <c r="BH166" s="214"/>
      <c r="BI166" s="214"/>
      <c r="BJ166" s="214"/>
    </row>
    <row r="167" spans="15:62" ht="6" customHeight="1">
      <c r="O167" s="65"/>
      <c r="P167" s="65"/>
      <c r="Q167" s="65"/>
      <c r="R167" s="65"/>
      <c r="S167" s="65"/>
      <c r="T167" s="214"/>
      <c r="U167" s="214"/>
      <c r="V167" s="214"/>
      <c r="W167" s="214"/>
      <c r="X167" s="214"/>
      <c r="Y167" s="214"/>
      <c r="Z167" s="214"/>
      <c r="AA167" s="214"/>
      <c r="AB167" s="214"/>
      <c r="AC167" s="214"/>
      <c r="AD167" s="214"/>
      <c r="AE167" s="214"/>
      <c r="AF167" s="214"/>
      <c r="AG167" s="214"/>
      <c r="AH167" s="214"/>
      <c r="AI167" s="214"/>
      <c r="AJ167" s="214"/>
      <c r="AK167" s="214"/>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row>
    <row r="168" spans="15:62" ht="6" customHeight="1">
      <c r="O168" s="65"/>
      <c r="P168" s="65"/>
      <c r="Q168" s="65"/>
      <c r="R168" s="65"/>
      <c r="S168" s="65"/>
      <c r="T168" s="214"/>
      <c r="U168" s="214"/>
      <c r="V168" s="214"/>
      <c r="W168" s="214"/>
      <c r="X168" s="214"/>
      <c r="Y168" s="214"/>
      <c r="Z168" s="214"/>
      <c r="AA168" s="214"/>
      <c r="AB168" s="214"/>
      <c r="AC168" s="214"/>
      <c r="AD168" s="214"/>
      <c r="AE168" s="214"/>
      <c r="AF168" s="214"/>
      <c r="AG168" s="214"/>
      <c r="AH168" s="214"/>
      <c r="AI168" s="214"/>
      <c r="AJ168" s="214"/>
      <c r="AK168" s="214"/>
      <c r="AL168" s="214"/>
      <c r="AM168" s="214"/>
      <c r="AN168" s="214"/>
      <c r="AO168" s="214"/>
      <c r="AP168" s="214"/>
      <c r="AQ168" s="214"/>
      <c r="AR168" s="214"/>
      <c r="AS168" s="214"/>
      <c r="AT168" s="214"/>
      <c r="AU168" s="214"/>
      <c r="AV168" s="214"/>
      <c r="AW168" s="214"/>
      <c r="AX168" s="214"/>
      <c r="AY168" s="214"/>
      <c r="AZ168" s="214"/>
      <c r="BA168" s="214"/>
      <c r="BB168" s="214"/>
      <c r="BC168" s="214"/>
      <c r="BD168" s="214"/>
      <c r="BE168" s="214"/>
      <c r="BF168" s="214"/>
      <c r="BG168" s="214"/>
      <c r="BH168" s="214"/>
      <c r="BI168" s="214"/>
      <c r="BJ168" s="214"/>
    </row>
    <row r="169" spans="15:62" ht="6" customHeight="1">
      <c r="O169" s="65"/>
      <c r="P169" s="65"/>
      <c r="Q169" s="65"/>
      <c r="R169" s="65"/>
      <c r="S169" s="65"/>
      <c r="T169" s="214"/>
      <c r="U169" s="214"/>
      <c r="V169" s="214"/>
      <c r="W169" s="214"/>
      <c r="X169" s="214"/>
      <c r="Y169" s="214"/>
      <c r="Z169" s="214"/>
      <c r="AA169" s="214"/>
      <c r="AB169" s="214"/>
      <c r="AC169" s="214"/>
      <c r="AD169" s="214"/>
      <c r="AE169" s="214"/>
      <c r="AF169" s="214"/>
      <c r="AG169" s="214"/>
      <c r="AH169" s="214"/>
      <c r="AI169" s="214"/>
      <c r="AJ169" s="214"/>
      <c r="AK169" s="214"/>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row>
    <row r="170" spans="15:62" ht="6" customHeight="1">
      <c r="O170" s="65"/>
      <c r="P170" s="65"/>
      <c r="Q170" s="65"/>
      <c r="R170" s="65"/>
      <c r="S170" s="65"/>
      <c r="T170" s="214"/>
      <c r="U170" s="214"/>
      <c r="V170" s="214"/>
      <c r="W170" s="214"/>
      <c r="X170" s="214"/>
      <c r="Y170" s="214"/>
      <c r="Z170" s="214"/>
      <c r="AA170" s="214"/>
      <c r="AB170" s="214"/>
      <c r="AC170" s="214"/>
      <c r="AD170" s="214"/>
      <c r="AE170" s="214"/>
      <c r="AF170" s="214"/>
      <c r="AG170" s="214"/>
      <c r="AH170" s="214"/>
      <c r="AI170" s="214"/>
      <c r="AJ170" s="214"/>
      <c r="AK170" s="214"/>
      <c r="AL170" s="214"/>
      <c r="AM170" s="214"/>
      <c r="AN170" s="214"/>
      <c r="AO170" s="214"/>
      <c r="AP170" s="214"/>
      <c r="AQ170" s="214"/>
      <c r="AR170" s="214"/>
      <c r="AS170" s="214"/>
      <c r="AT170" s="214"/>
      <c r="AU170" s="214"/>
      <c r="AV170" s="214"/>
      <c r="AW170" s="214"/>
      <c r="AX170" s="214"/>
      <c r="AY170" s="214"/>
      <c r="AZ170" s="214"/>
      <c r="BA170" s="214"/>
      <c r="BB170" s="214"/>
      <c r="BC170" s="214"/>
      <c r="BD170" s="214"/>
      <c r="BE170" s="214"/>
      <c r="BF170" s="214"/>
      <c r="BG170" s="214"/>
      <c r="BH170" s="214"/>
      <c r="BI170" s="214"/>
      <c r="BJ170" s="214"/>
    </row>
    <row r="171" spans="15:62" ht="6" customHeight="1">
      <c r="O171" s="65"/>
      <c r="P171" s="65"/>
      <c r="Q171" s="65"/>
      <c r="R171" s="65"/>
      <c r="S171" s="65"/>
      <c r="T171" s="214"/>
      <c r="U171" s="214"/>
      <c r="V171" s="214"/>
      <c r="W171" s="214"/>
      <c r="X171" s="214"/>
      <c r="Y171" s="214"/>
      <c r="Z171" s="214"/>
      <c r="AA171" s="214"/>
      <c r="AB171" s="214"/>
      <c r="AC171" s="214"/>
      <c r="AD171" s="214"/>
      <c r="AE171" s="214"/>
      <c r="AF171" s="214"/>
      <c r="AG171" s="214"/>
      <c r="AH171" s="214"/>
      <c r="AI171" s="214"/>
      <c r="AJ171" s="214"/>
      <c r="AK171" s="214"/>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row>
    <row r="172" spans="15:62" ht="6" customHeight="1">
      <c r="O172" s="65"/>
      <c r="P172" s="65"/>
      <c r="Q172" s="65"/>
      <c r="R172" s="65"/>
      <c r="S172" s="65"/>
      <c r="T172" s="214"/>
      <c r="U172" s="214"/>
      <c r="V172" s="214"/>
      <c r="W172" s="214"/>
      <c r="X172" s="214"/>
      <c r="Y172" s="214"/>
      <c r="Z172" s="214"/>
      <c r="AA172" s="214"/>
      <c r="AB172" s="214"/>
      <c r="AC172" s="214"/>
      <c r="AD172" s="214"/>
      <c r="AE172" s="214"/>
      <c r="AF172" s="214"/>
      <c r="AG172" s="214"/>
      <c r="AH172" s="214"/>
      <c r="AI172" s="214"/>
      <c r="AJ172" s="214"/>
      <c r="AK172" s="214"/>
      <c r="AL172" s="214"/>
      <c r="AM172" s="214"/>
      <c r="AN172" s="214"/>
      <c r="AO172" s="214"/>
      <c r="AP172" s="214"/>
      <c r="AQ172" s="214"/>
      <c r="AR172" s="214"/>
      <c r="AS172" s="214"/>
      <c r="AT172" s="214"/>
      <c r="AU172" s="214"/>
      <c r="AV172" s="214"/>
      <c r="AW172" s="214"/>
      <c r="AX172" s="214"/>
      <c r="AY172" s="214"/>
      <c r="AZ172" s="214"/>
      <c r="BA172" s="214"/>
      <c r="BB172" s="214"/>
      <c r="BC172" s="214"/>
      <c r="BD172" s="214"/>
      <c r="BE172" s="214"/>
      <c r="BF172" s="214"/>
      <c r="BG172" s="214"/>
      <c r="BH172" s="214"/>
      <c r="BI172" s="214"/>
      <c r="BJ172" s="214"/>
    </row>
    <row r="173" spans="15:62" ht="6" customHeight="1">
      <c r="O173" s="65"/>
      <c r="P173" s="65"/>
      <c r="Q173" s="65"/>
      <c r="R173" s="65"/>
      <c r="S173" s="65"/>
      <c r="T173" s="214"/>
      <c r="U173" s="214"/>
      <c r="V173" s="214"/>
      <c r="W173" s="214"/>
      <c r="X173" s="214"/>
      <c r="Y173" s="214"/>
      <c r="Z173" s="214"/>
      <c r="AA173" s="214"/>
    </row>
    <row r="174" spans="15:62" ht="6" customHeight="1">
      <c r="O174" s="65"/>
      <c r="P174" s="65"/>
      <c r="Q174" s="65"/>
      <c r="R174" s="65"/>
      <c r="S174" s="65"/>
      <c r="T174" s="214"/>
      <c r="U174" s="214"/>
      <c r="V174" s="214"/>
      <c r="W174" s="214"/>
      <c r="X174" s="214"/>
      <c r="Y174" s="214"/>
      <c r="Z174" s="214"/>
      <c r="AA174" s="214"/>
    </row>
    <row r="175" spans="15:62" ht="6" customHeight="1">
      <c r="O175" s="65"/>
      <c r="P175" s="65"/>
      <c r="Q175" s="65"/>
      <c r="R175" s="65"/>
      <c r="S175" s="65"/>
      <c r="T175" s="214"/>
      <c r="U175" s="214"/>
      <c r="V175" s="214"/>
      <c r="W175" s="214"/>
      <c r="X175" s="214"/>
      <c r="Y175" s="214"/>
      <c r="Z175" s="214"/>
    </row>
    <row r="176" spans="15:62" ht="6" customHeight="1">
      <c r="O176" s="65"/>
      <c r="P176" s="65"/>
      <c r="Q176" s="65"/>
      <c r="R176" s="65"/>
      <c r="S176" s="65"/>
      <c r="T176" s="214"/>
      <c r="U176" s="214"/>
      <c r="V176" s="214"/>
      <c r="W176" s="214"/>
      <c r="X176" s="214"/>
      <c r="Y176" s="214"/>
      <c r="Z176" s="214"/>
    </row>
    <row r="177" spans="15:26" ht="6" customHeight="1">
      <c r="O177" s="65"/>
      <c r="P177" s="65"/>
      <c r="Q177" s="65"/>
      <c r="R177" s="65"/>
      <c r="S177" s="65"/>
      <c r="T177" s="214"/>
      <c r="U177" s="214"/>
      <c r="V177" s="214"/>
      <c r="W177" s="214"/>
      <c r="X177" s="214"/>
      <c r="Y177" s="214"/>
      <c r="Z177" s="214"/>
    </row>
    <row r="178" spans="15:26" ht="6" customHeight="1">
      <c r="O178" s="65"/>
      <c r="P178" s="65"/>
      <c r="Q178" s="65"/>
      <c r="R178" s="65"/>
      <c r="S178" s="65"/>
      <c r="T178" s="214"/>
      <c r="U178" s="214"/>
      <c r="V178" s="214"/>
      <c r="W178" s="214"/>
      <c r="X178" s="214"/>
      <c r="Y178" s="214"/>
      <c r="Z178" s="214"/>
    </row>
    <row r="179" spans="15:26" ht="6" customHeight="1">
      <c r="O179" s="65"/>
      <c r="P179" s="65"/>
      <c r="Q179" s="65"/>
      <c r="R179" s="65"/>
      <c r="S179" s="65"/>
      <c r="T179" s="214"/>
      <c r="U179" s="214"/>
      <c r="V179" s="214"/>
      <c r="W179" s="214"/>
      <c r="X179" s="214"/>
      <c r="Y179" s="214"/>
    </row>
    <row r="180" spans="15:26" ht="6" customHeight="1">
      <c r="O180" s="65"/>
      <c r="P180" s="65"/>
      <c r="Q180" s="65"/>
      <c r="R180" s="65"/>
      <c r="S180" s="65"/>
      <c r="T180" s="214"/>
      <c r="U180" s="214"/>
      <c r="V180" s="214"/>
      <c r="W180" s="214"/>
      <c r="X180" s="214"/>
      <c r="Y180" s="214"/>
    </row>
    <row r="181" spans="15:26" ht="6" customHeight="1">
      <c r="O181" s="65"/>
      <c r="P181" s="65"/>
      <c r="Q181" s="65"/>
      <c r="R181" s="65"/>
      <c r="S181" s="65"/>
      <c r="T181" s="214"/>
      <c r="U181" s="214"/>
      <c r="V181" s="214"/>
      <c r="W181" s="214"/>
      <c r="X181" s="214"/>
      <c r="Y181" s="214"/>
    </row>
    <row r="182" spans="15:26" ht="6" customHeight="1">
      <c r="O182" s="65"/>
      <c r="P182" s="65"/>
      <c r="Q182" s="65"/>
      <c r="R182" s="65"/>
      <c r="S182" s="65"/>
      <c r="T182" s="214"/>
      <c r="U182" s="214"/>
      <c r="V182" s="214"/>
      <c r="W182" s="214"/>
      <c r="X182" s="214"/>
      <c r="Y182" s="214"/>
    </row>
    <row r="183" spans="15:26" ht="6" customHeight="1">
      <c r="O183" s="65"/>
      <c r="P183" s="65"/>
      <c r="Q183" s="65"/>
      <c r="R183" s="65"/>
      <c r="S183" s="65"/>
      <c r="T183" s="214"/>
      <c r="U183" s="214"/>
      <c r="V183" s="214"/>
      <c r="W183" s="214"/>
      <c r="X183" s="214"/>
      <c r="Y183" s="214"/>
    </row>
    <row r="184" spans="15:26" ht="6" customHeight="1">
      <c r="O184" s="65"/>
      <c r="P184" s="65"/>
      <c r="Q184" s="65"/>
      <c r="R184" s="65"/>
      <c r="S184" s="65"/>
      <c r="T184" s="214"/>
      <c r="U184" s="214"/>
      <c r="V184" s="214"/>
      <c r="W184" s="214"/>
      <c r="X184" s="214"/>
      <c r="Y184" s="214"/>
    </row>
    <row r="185" spans="15:26" ht="6" customHeight="1">
      <c r="O185" s="65"/>
      <c r="P185" s="65"/>
      <c r="Q185" s="65"/>
      <c r="R185" s="65"/>
      <c r="S185" s="65"/>
      <c r="T185" s="214"/>
      <c r="U185" s="214"/>
      <c r="V185" s="214"/>
      <c r="W185" s="214"/>
    </row>
    <row r="186" spans="15:26" ht="6" customHeight="1">
      <c r="O186" s="65"/>
      <c r="P186" s="65"/>
      <c r="Q186" s="65"/>
      <c r="R186" s="65"/>
      <c r="S186" s="65"/>
      <c r="T186" s="214"/>
      <c r="U186" s="214"/>
      <c r="V186" s="214"/>
      <c r="W186" s="214"/>
    </row>
    <row r="187" spans="15:26" ht="6" customHeight="1">
      <c r="O187" s="65"/>
      <c r="P187" s="65"/>
      <c r="Q187" s="65"/>
      <c r="R187" s="65"/>
      <c r="S187" s="65"/>
      <c r="T187" s="214"/>
      <c r="U187" s="214"/>
      <c r="V187" s="214"/>
      <c r="W187" s="214"/>
    </row>
    <row r="188" spans="15:26" ht="6" customHeight="1">
      <c r="O188" s="65"/>
      <c r="P188" s="65"/>
      <c r="Q188" s="65"/>
      <c r="R188" s="65"/>
      <c r="S188" s="65"/>
      <c r="T188" s="214"/>
      <c r="U188" s="214"/>
      <c r="V188" s="214"/>
      <c r="W188" s="214"/>
    </row>
    <row r="189" spans="15:26" ht="6" customHeight="1">
      <c r="O189" s="65"/>
      <c r="P189" s="65"/>
      <c r="Q189" s="65"/>
      <c r="R189" s="65"/>
      <c r="S189" s="65"/>
      <c r="T189" s="214"/>
      <c r="U189" s="214"/>
      <c r="V189" s="214"/>
      <c r="W189" s="214"/>
    </row>
    <row r="190" spans="15:26" ht="6" customHeight="1">
      <c r="O190" s="65"/>
      <c r="P190" s="65"/>
      <c r="Q190" s="65"/>
      <c r="R190" s="65"/>
      <c r="S190" s="65"/>
      <c r="T190" s="214"/>
      <c r="U190" s="214"/>
      <c r="V190" s="214"/>
      <c r="W190" s="214"/>
    </row>
    <row r="191" spans="15:26" ht="6" customHeight="1">
      <c r="O191" s="65"/>
      <c r="P191" s="65"/>
      <c r="Q191" s="65"/>
      <c r="R191" s="65"/>
      <c r="S191" s="65"/>
      <c r="T191" s="214"/>
      <c r="U191" s="214"/>
      <c r="V191" s="214"/>
    </row>
    <row r="192" spans="15:26" ht="6" customHeight="1">
      <c r="O192" s="65"/>
      <c r="P192" s="65"/>
      <c r="Q192" s="65"/>
      <c r="R192" s="65"/>
      <c r="S192" s="65"/>
      <c r="T192" s="214"/>
      <c r="U192" s="214"/>
      <c r="V192" s="214"/>
    </row>
    <row r="193" spans="1:22" ht="6" customHeight="1">
      <c r="O193" s="65"/>
      <c r="P193" s="65"/>
      <c r="Q193" s="65"/>
      <c r="R193" s="65"/>
      <c r="S193" s="65"/>
      <c r="T193" s="214"/>
      <c r="U193" s="214"/>
      <c r="V193" s="214"/>
    </row>
    <row r="194" spans="1:22" ht="6" customHeight="1">
      <c r="O194" s="65"/>
      <c r="P194" s="65"/>
      <c r="Q194" s="65"/>
      <c r="R194" s="65"/>
      <c r="S194" s="65"/>
      <c r="T194" s="214"/>
      <c r="U194" s="214"/>
    </row>
    <row r="195" spans="1:22" ht="6" customHeight="1">
      <c r="O195" s="65"/>
      <c r="P195" s="65"/>
      <c r="Q195" s="65"/>
      <c r="R195" s="65"/>
      <c r="S195" s="65"/>
      <c r="T195" s="214"/>
    </row>
    <row r="196" spans="1:22" ht="6" customHeight="1">
      <c r="A196" s="72"/>
      <c r="B196" s="65"/>
      <c r="C196" s="65"/>
      <c r="D196" s="65"/>
      <c r="E196" s="65"/>
      <c r="F196" s="65"/>
      <c r="G196" s="65"/>
      <c r="H196" s="65"/>
      <c r="I196" s="65"/>
      <c r="J196" s="65"/>
      <c r="K196" s="65"/>
      <c r="L196" s="65"/>
      <c r="M196" s="65"/>
      <c r="N196" s="65"/>
      <c r="O196" s="65"/>
      <c r="P196" s="65"/>
      <c r="Q196" s="65"/>
      <c r="R196" s="65"/>
      <c r="S196" s="65"/>
      <c r="T196" s="214"/>
    </row>
    <row r="197" spans="1:22" ht="6" customHeight="1">
      <c r="A197" s="72"/>
      <c r="B197" s="65"/>
      <c r="C197" s="65"/>
      <c r="D197" s="65"/>
      <c r="E197" s="65"/>
      <c r="F197" s="65"/>
      <c r="G197" s="65"/>
      <c r="H197" s="65"/>
      <c r="I197" s="65"/>
      <c r="J197" s="65"/>
      <c r="K197" s="65"/>
      <c r="L197" s="65"/>
      <c r="M197" s="65"/>
      <c r="N197" s="65"/>
      <c r="O197" s="65"/>
      <c r="P197" s="65"/>
      <c r="Q197" s="65"/>
      <c r="R197" s="65"/>
      <c r="S197" s="65"/>
      <c r="T197" s="214"/>
    </row>
    <row r="198" spans="1:22" ht="6" customHeight="1">
      <c r="A198" s="72"/>
      <c r="B198" s="65"/>
      <c r="C198" s="65"/>
      <c r="D198" s="65"/>
      <c r="E198" s="65"/>
      <c r="F198" s="65"/>
      <c r="G198" s="65"/>
      <c r="H198" s="65"/>
      <c r="I198" s="65"/>
      <c r="J198" s="65"/>
      <c r="K198" s="65"/>
      <c r="L198" s="65"/>
      <c r="M198" s="65"/>
      <c r="N198" s="65"/>
      <c r="O198" s="65"/>
      <c r="P198" s="65"/>
      <c r="Q198" s="65"/>
      <c r="R198" s="65"/>
    </row>
    <row r="199" spans="1:22" ht="6" customHeight="1">
      <c r="A199" s="72"/>
      <c r="B199" s="65"/>
      <c r="C199" s="65"/>
      <c r="D199" s="65"/>
      <c r="E199" s="65"/>
      <c r="F199" s="65"/>
      <c r="G199" s="65"/>
      <c r="H199" s="65"/>
      <c r="I199" s="65"/>
      <c r="J199" s="65"/>
      <c r="K199" s="65"/>
      <c r="L199" s="65"/>
      <c r="M199" s="65"/>
      <c r="N199" s="65"/>
      <c r="O199" s="65"/>
      <c r="P199" s="65"/>
      <c r="Q199" s="65"/>
      <c r="R199" s="65"/>
    </row>
    <row r="200" spans="1:22" ht="6" customHeight="1">
      <c r="A200" s="72"/>
      <c r="B200" s="65"/>
      <c r="C200" s="65"/>
      <c r="D200" s="65"/>
      <c r="E200" s="65"/>
      <c r="F200" s="65"/>
      <c r="G200" s="65"/>
      <c r="H200" s="65"/>
      <c r="I200" s="65"/>
      <c r="J200" s="65"/>
      <c r="K200" s="65"/>
      <c r="L200" s="65"/>
      <c r="M200" s="65"/>
      <c r="N200" s="65"/>
      <c r="O200" s="65"/>
      <c r="P200" s="65"/>
      <c r="Q200" s="65"/>
    </row>
    <row r="201" spans="1:22" ht="6" customHeight="1">
      <c r="A201" s="72"/>
      <c r="B201" s="65"/>
      <c r="C201" s="65"/>
      <c r="D201" s="65"/>
      <c r="E201" s="65"/>
      <c r="F201" s="65"/>
      <c r="G201" s="65"/>
      <c r="H201" s="65"/>
      <c r="I201" s="65"/>
      <c r="J201" s="65"/>
      <c r="K201" s="65"/>
      <c r="L201" s="65"/>
      <c r="M201" s="65"/>
      <c r="N201" s="65"/>
      <c r="O201" s="65"/>
      <c r="P201" s="65"/>
      <c r="Q201" s="65"/>
    </row>
    <row r="202" spans="1:22" ht="6" customHeight="1">
      <c r="A202" s="72"/>
      <c r="B202" s="65"/>
      <c r="C202" s="65"/>
      <c r="D202" s="65"/>
      <c r="E202" s="65"/>
      <c r="F202" s="65"/>
      <c r="G202" s="65"/>
      <c r="H202" s="65"/>
      <c r="I202" s="65"/>
      <c r="J202" s="65"/>
      <c r="K202" s="65"/>
      <c r="L202" s="65"/>
      <c r="M202" s="65"/>
      <c r="N202" s="65"/>
      <c r="O202" s="65"/>
      <c r="P202" s="65"/>
    </row>
    <row r="203" spans="1:22" ht="6" customHeight="1">
      <c r="A203" s="72"/>
      <c r="B203" s="72"/>
      <c r="C203" s="65"/>
      <c r="D203" s="65"/>
      <c r="E203" s="65"/>
      <c r="F203" s="65"/>
      <c r="G203" s="65"/>
      <c r="H203" s="65"/>
      <c r="I203" s="65"/>
      <c r="J203" s="65"/>
      <c r="K203" s="65"/>
      <c r="L203" s="65"/>
      <c r="M203" s="65"/>
      <c r="N203" s="65"/>
      <c r="O203" s="65"/>
      <c r="P203" s="65"/>
    </row>
    <row r="204" spans="1:22" ht="6" customHeight="1">
      <c r="A204" s="72"/>
      <c r="B204" s="72"/>
      <c r="C204" s="65"/>
      <c r="D204" s="65"/>
      <c r="E204" s="65"/>
      <c r="F204" s="65"/>
      <c r="G204" s="65"/>
      <c r="H204" s="65"/>
      <c r="I204" s="65"/>
      <c r="J204" s="65"/>
      <c r="K204" s="65"/>
      <c r="L204" s="65"/>
      <c r="M204" s="65"/>
      <c r="N204" s="65"/>
      <c r="O204" s="65"/>
    </row>
    <row r="205" spans="1:22" ht="6" customHeight="1">
      <c r="A205" s="72"/>
      <c r="B205" s="72"/>
      <c r="C205" s="65"/>
      <c r="D205" s="65"/>
      <c r="E205" s="65"/>
      <c r="F205" s="65"/>
      <c r="G205" s="65"/>
      <c r="H205" s="65"/>
      <c r="I205" s="65"/>
      <c r="J205" s="65"/>
      <c r="K205" s="65"/>
      <c r="L205" s="65"/>
      <c r="M205" s="65"/>
      <c r="N205" s="65"/>
    </row>
    <row r="206" spans="1:22" ht="6" customHeight="1">
      <c r="A206" s="72"/>
      <c r="B206" s="72"/>
      <c r="C206" s="65"/>
      <c r="D206" s="65"/>
      <c r="E206" s="65"/>
      <c r="F206" s="65"/>
      <c r="G206" s="65"/>
      <c r="H206" s="65"/>
      <c r="I206" s="65"/>
      <c r="J206" s="65"/>
      <c r="K206" s="65"/>
      <c r="L206" s="65"/>
      <c r="M206" s="65"/>
      <c r="N206" s="65"/>
    </row>
    <row r="207" spans="1:22" ht="6" customHeight="1">
      <c r="B207" s="72"/>
      <c r="C207" s="65"/>
      <c r="D207" s="65"/>
      <c r="E207" s="65"/>
      <c r="F207" s="65"/>
      <c r="G207" s="65"/>
      <c r="H207" s="65"/>
      <c r="I207" s="65"/>
      <c r="J207" s="65"/>
      <c r="K207" s="65"/>
      <c r="L207" s="65"/>
      <c r="M207" s="65"/>
      <c r="N207" s="65"/>
    </row>
    <row r="208" spans="1:22" ht="6" customHeight="1">
      <c r="B208" s="72"/>
      <c r="C208" s="65"/>
      <c r="D208" s="65"/>
      <c r="E208" s="65"/>
      <c r="F208" s="65"/>
      <c r="G208" s="65"/>
      <c r="H208" s="65"/>
      <c r="I208" s="65"/>
      <c r="J208" s="65"/>
      <c r="K208" s="65"/>
      <c r="L208" s="65"/>
      <c r="M208" s="65"/>
    </row>
    <row r="209" spans="2:12" ht="6" customHeight="1">
      <c r="B209" s="72"/>
      <c r="C209" s="65"/>
      <c r="D209" s="65"/>
      <c r="E209" s="65"/>
      <c r="F209" s="65"/>
      <c r="G209" s="65"/>
      <c r="H209" s="65"/>
      <c r="I209" s="65"/>
      <c r="J209" s="65"/>
      <c r="K209" s="65"/>
      <c r="L209" s="65"/>
    </row>
    <row r="210" spans="2:12" ht="6" customHeight="1">
      <c r="B210" s="72"/>
      <c r="C210" s="65"/>
      <c r="D210" s="65"/>
      <c r="E210" s="65"/>
      <c r="F210" s="65"/>
      <c r="G210" s="65"/>
      <c r="H210" s="65"/>
      <c r="I210" s="65"/>
      <c r="J210" s="65"/>
      <c r="K210" s="65"/>
      <c r="L210" s="65"/>
    </row>
    <row r="211" spans="2:12" ht="6" customHeight="1">
      <c r="B211" s="72"/>
      <c r="C211" s="65"/>
      <c r="D211" s="65"/>
      <c r="E211" s="65"/>
      <c r="F211" s="65"/>
      <c r="G211" s="65"/>
      <c r="H211" s="65"/>
      <c r="I211" s="65"/>
      <c r="J211" s="65"/>
      <c r="K211" s="65"/>
    </row>
    <row r="212" spans="2:12" ht="6" customHeight="1">
      <c r="B212" s="72"/>
      <c r="C212" s="65"/>
      <c r="D212" s="65"/>
      <c r="E212" s="65"/>
      <c r="F212" s="65"/>
      <c r="G212" s="65"/>
      <c r="H212" s="65"/>
      <c r="I212" s="65"/>
      <c r="J212" s="65"/>
    </row>
    <row r="213" spans="2:12" ht="6" customHeight="1">
      <c r="B213" s="65"/>
      <c r="C213" s="65"/>
      <c r="D213" s="65"/>
      <c r="E213" s="65"/>
      <c r="F213" s="65"/>
      <c r="G213" s="65"/>
      <c r="H213" s="65"/>
      <c r="I213" s="65"/>
      <c r="J213" s="65"/>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type="list" showInputMessage="1" showErrorMessage="1" sqref="N96:S96" xr:uid="{00000000-0002-0000-0B00-000000000000}">
      <formula1>"　,ＭＢ,ＭＡ"</formula1>
    </dataValidation>
    <dataValidation operator="greaterThan" showInputMessage="1" showErrorMessage="1" sqref="EZ73:FL76 EZ31:FL34" xr:uid="{00000000-0002-0000-0B00-000001000000}"/>
  </dataValidations>
  <pageMargins left="0.19685039370078741" right="0.19685039370078741" top="0.53" bottom="0" header="0" footer="0"/>
  <pageSetup paperSize="9" scale="83" orientation="landscape" r:id="rId1"/>
  <headerFooter alignWithMargins="0">
    <oddHeader>&amp;C&amp;"ＭＳ ゴシック,太字"Check Sheet for Unrealized Gains/Losses（General Corporate）&amp;R&amp;10 Form3-1</oddHeader>
    <oddFooter>&amp;RNov 2015</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Q63"/>
  <sheetViews>
    <sheetView topLeftCell="A34" zoomScale="130" zoomScaleNormal="130" workbookViewId="0">
      <selection activeCell="A3" sqref="A3:J4"/>
    </sheetView>
  </sheetViews>
  <sheetFormatPr defaultColWidth="0.90625" defaultRowHeight="12" customHeight="1"/>
  <cols>
    <col min="1" max="16384" width="0.90625" style="174"/>
  </cols>
  <sheetData>
    <row r="1" spans="1:127" s="74" customFormat="1" ht="15" customHeight="1">
      <c r="AU1" s="73"/>
      <c r="BQ1" s="73" t="s">
        <v>694</v>
      </c>
      <c r="BZ1" s="73"/>
    </row>
    <row r="2" spans="1:127" ht="13.5" customHeight="1">
      <c r="A2" s="1082" t="s">
        <v>695</v>
      </c>
      <c r="B2" s="1082"/>
      <c r="C2" s="1082"/>
      <c r="D2" s="1082"/>
      <c r="E2" s="1082"/>
      <c r="F2" s="1082"/>
      <c r="G2" s="1082"/>
      <c r="H2" s="1082"/>
      <c r="I2" s="1082"/>
      <c r="J2" s="1082"/>
      <c r="K2" s="1083">
        <f ca="1">TODAY()</f>
        <v>45007</v>
      </c>
      <c r="L2" s="870"/>
      <c r="M2" s="870"/>
      <c r="N2" s="870"/>
      <c r="O2" s="870"/>
      <c r="P2" s="870"/>
      <c r="Q2" s="870"/>
      <c r="R2" s="870"/>
      <c r="S2" s="870"/>
      <c r="T2" s="870"/>
      <c r="U2" s="870"/>
      <c r="V2" s="870"/>
      <c r="W2" s="870"/>
      <c r="X2" s="870"/>
      <c r="Y2" s="871"/>
      <c r="AC2" s="93" t="s">
        <v>461</v>
      </c>
      <c r="AD2" s="94"/>
      <c r="AE2" s="94"/>
      <c r="AF2" s="94"/>
      <c r="AG2" s="94"/>
      <c r="AH2" s="94"/>
      <c r="AI2" s="94"/>
      <c r="AJ2" s="94"/>
      <c r="AK2" s="94"/>
      <c r="AL2" s="94"/>
      <c r="AM2" s="94"/>
      <c r="AN2" s="94"/>
      <c r="AO2" s="94"/>
      <c r="AP2" s="94"/>
      <c r="AQ2" s="94"/>
      <c r="AR2" s="1081" t="str">
        <f>'Unrealised loss (Consol) form3'!BH1</f>
        <v>Consolidated</v>
      </c>
      <c r="AS2" s="870"/>
      <c r="AT2" s="870"/>
      <c r="AU2" s="870"/>
      <c r="AV2" s="870"/>
      <c r="AW2" s="870"/>
      <c r="AX2" s="870"/>
      <c r="AY2" s="870"/>
      <c r="AZ2" s="870"/>
      <c r="BA2" s="870"/>
      <c r="BB2" s="870"/>
      <c r="BC2" s="870"/>
      <c r="BD2" s="870"/>
      <c r="BE2" s="870"/>
      <c r="BF2" s="871"/>
      <c r="BM2" s="75"/>
      <c r="BN2" s="75"/>
      <c r="BO2" s="75"/>
      <c r="BP2" s="75"/>
      <c r="BQ2" s="1012"/>
      <c r="BR2" s="1012"/>
      <c r="BS2" s="1012"/>
      <c r="BT2" s="1012"/>
      <c r="BU2" s="1012"/>
      <c r="BV2" s="1012"/>
      <c r="BW2" s="1012"/>
      <c r="BX2" s="1012"/>
      <c r="BY2" s="1012"/>
      <c r="BZ2" s="1084"/>
      <c r="CA2" s="1084"/>
      <c r="CB2" s="1084"/>
      <c r="CC2" s="1084"/>
      <c r="CD2" s="1084"/>
      <c r="CE2" s="1084"/>
      <c r="CF2" s="1084"/>
      <c r="CG2" s="1084"/>
      <c r="CH2" s="1084"/>
      <c r="CI2" s="1084"/>
      <c r="CJ2" s="1084"/>
      <c r="CK2" s="1084"/>
      <c r="CL2" s="1084"/>
      <c r="CM2" s="1084"/>
      <c r="CN2" s="1084"/>
      <c r="CO2" s="1084"/>
      <c r="CP2" s="1084"/>
      <c r="CQ2" s="1084"/>
      <c r="CR2" s="1084"/>
      <c r="CS2" s="1084"/>
      <c r="CT2" s="1084"/>
      <c r="CU2" s="1084"/>
      <c r="CV2" s="1084"/>
      <c r="CW2" s="1084"/>
      <c r="CX2" s="1084"/>
      <c r="CY2" s="1084"/>
      <c r="CZ2" s="1084"/>
      <c r="DA2" s="1084"/>
      <c r="DB2" s="1084"/>
      <c r="DC2" s="1084"/>
      <c r="DD2" s="1084"/>
      <c r="DE2" s="1084"/>
      <c r="DF2" s="1084"/>
      <c r="DG2" s="1084"/>
    </row>
    <row r="3" spans="1:127" ht="6.75" customHeight="1">
      <c r="A3" s="1066" t="s">
        <v>696</v>
      </c>
      <c r="B3" s="1067"/>
      <c r="C3" s="1067"/>
      <c r="D3" s="1067"/>
      <c r="E3" s="1067"/>
      <c r="F3" s="1067"/>
      <c r="G3" s="1067"/>
      <c r="H3" s="1067"/>
      <c r="I3" s="1067"/>
      <c r="J3" s="1068"/>
      <c r="K3" s="1072" t="str">
        <f>BS!B7</f>
        <v>CNY</v>
      </c>
      <c r="L3" s="873"/>
      <c r="M3" s="873"/>
      <c r="N3" s="873"/>
      <c r="O3" s="873"/>
      <c r="P3" s="873"/>
      <c r="Q3" s="873"/>
      <c r="R3" s="873"/>
      <c r="S3" s="873"/>
      <c r="T3" s="873"/>
      <c r="U3" s="873"/>
      <c r="V3" s="873"/>
      <c r="W3" s="873"/>
      <c r="X3" s="873"/>
      <c r="Y3" s="874"/>
      <c r="AC3" s="1080" t="s">
        <v>463</v>
      </c>
      <c r="AD3" s="873"/>
      <c r="AE3" s="873"/>
      <c r="AF3" s="873"/>
      <c r="AG3" s="873"/>
      <c r="AH3" s="873"/>
      <c r="AI3" s="873"/>
      <c r="AJ3" s="873"/>
      <c r="AK3" s="873"/>
      <c r="AL3" s="873"/>
      <c r="AM3" s="873"/>
      <c r="AN3" s="873"/>
      <c r="AO3" s="873"/>
      <c r="AP3" s="873"/>
      <c r="AQ3" s="874"/>
      <c r="AR3" s="1081" t="str">
        <f>BS!B11</f>
        <v>2023/12</v>
      </c>
      <c r="AS3" s="873"/>
      <c r="AT3" s="873"/>
      <c r="AU3" s="873"/>
      <c r="AV3" s="873"/>
      <c r="AW3" s="873"/>
      <c r="AX3" s="873"/>
      <c r="AY3" s="873"/>
      <c r="AZ3" s="873"/>
      <c r="BA3" s="873"/>
      <c r="BB3" s="873"/>
      <c r="BC3" s="873"/>
      <c r="BD3" s="873"/>
      <c r="BE3" s="873"/>
      <c r="BF3" s="874"/>
      <c r="BM3" s="75"/>
      <c r="BN3" s="75"/>
      <c r="BO3" s="75"/>
      <c r="BP3" s="75"/>
      <c r="BQ3" s="1012"/>
      <c r="BR3" s="1012"/>
      <c r="BS3" s="1012"/>
      <c r="BT3" s="1012"/>
      <c r="BU3" s="1012"/>
      <c r="BV3" s="1012"/>
      <c r="BW3" s="1012"/>
      <c r="BX3" s="1012"/>
      <c r="BY3" s="1012"/>
      <c r="BZ3" s="1012"/>
      <c r="CA3" s="1012"/>
      <c r="CB3" s="1012"/>
      <c r="CC3" s="1012"/>
      <c r="CD3" s="1012"/>
      <c r="CE3" s="1012"/>
      <c r="CF3" s="1012"/>
      <c r="CG3" s="1012"/>
      <c r="CH3" s="1012"/>
      <c r="CI3" s="1012"/>
      <c r="CJ3" s="1012"/>
      <c r="CK3" s="1012"/>
      <c r="CL3" s="1012"/>
      <c r="CM3" s="1012"/>
      <c r="CN3" s="1012"/>
      <c r="CO3" s="1012"/>
      <c r="CP3" s="1012"/>
      <c r="CQ3" s="1012"/>
      <c r="CR3" s="1012"/>
      <c r="CS3" s="1012"/>
      <c r="CT3" s="1012"/>
      <c r="CU3" s="1012"/>
      <c r="CV3" s="1012"/>
      <c r="CW3" s="1012"/>
      <c r="CX3" s="1012"/>
      <c r="CY3" s="1012"/>
      <c r="CZ3" s="1012"/>
      <c r="DA3" s="1012"/>
      <c r="DB3" s="1012"/>
      <c r="DC3" s="1012"/>
      <c r="DD3" s="1012"/>
      <c r="DE3" s="1012"/>
      <c r="DF3" s="1012"/>
      <c r="DG3" s="1012"/>
    </row>
    <row r="4" spans="1:127" ht="6.75" customHeight="1">
      <c r="A4" s="1069"/>
      <c r="B4" s="1070"/>
      <c r="C4" s="1070"/>
      <c r="D4" s="1070"/>
      <c r="E4" s="1070"/>
      <c r="F4" s="1070"/>
      <c r="G4" s="1070"/>
      <c r="H4" s="1070"/>
      <c r="I4" s="1070"/>
      <c r="J4" s="1071"/>
      <c r="K4" s="875"/>
      <c r="L4" s="876"/>
      <c r="M4" s="876"/>
      <c r="N4" s="876"/>
      <c r="O4" s="876"/>
      <c r="P4" s="876"/>
      <c r="Q4" s="876"/>
      <c r="R4" s="876"/>
      <c r="S4" s="876"/>
      <c r="T4" s="876"/>
      <c r="U4" s="876"/>
      <c r="V4" s="876"/>
      <c r="W4" s="876"/>
      <c r="X4" s="876"/>
      <c r="Y4" s="877"/>
      <c r="AC4" s="875"/>
      <c r="AD4" s="876"/>
      <c r="AE4" s="876"/>
      <c r="AF4" s="876"/>
      <c r="AG4" s="876"/>
      <c r="AH4" s="876"/>
      <c r="AI4" s="876"/>
      <c r="AJ4" s="876"/>
      <c r="AK4" s="876"/>
      <c r="AL4" s="876"/>
      <c r="AM4" s="876"/>
      <c r="AN4" s="876"/>
      <c r="AO4" s="876"/>
      <c r="AP4" s="876"/>
      <c r="AQ4" s="877"/>
      <c r="AR4" s="875"/>
      <c r="AS4" s="876"/>
      <c r="AT4" s="876"/>
      <c r="AU4" s="876"/>
      <c r="AV4" s="876"/>
      <c r="AW4" s="876"/>
      <c r="AX4" s="876"/>
      <c r="AY4" s="876"/>
      <c r="AZ4" s="876"/>
      <c r="BA4" s="876"/>
      <c r="BB4" s="876"/>
      <c r="BC4" s="876"/>
      <c r="BD4" s="876"/>
      <c r="BE4" s="876"/>
      <c r="BF4" s="877"/>
      <c r="BM4" s="75"/>
      <c r="BN4" s="75"/>
      <c r="BO4" s="75"/>
      <c r="BP4" s="75"/>
      <c r="BQ4" s="1012"/>
      <c r="BR4" s="1012"/>
      <c r="BS4" s="1012"/>
      <c r="BT4" s="1012"/>
      <c r="BU4" s="1012"/>
      <c r="BV4" s="1012"/>
      <c r="BW4" s="1012"/>
      <c r="BX4" s="1012"/>
      <c r="BY4" s="1012"/>
      <c r="BZ4" s="1012"/>
      <c r="CA4" s="1012"/>
      <c r="CB4" s="1012"/>
      <c r="CC4" s="1012"/>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row>
    <row r="5" spans="1:127" ht="6.75" customHeight="1">
      <c r="A5" s="1066" t="s">
        <v>697</v>
      </c>
      <c r="B5" s="1067"/>
      <c r="C5" s="1067"/>
      <c r="D5" s="1067"/>
      <c r="E5" s="1067"/>
      <c r="F5" s="1067"/>
      <c r="G5" s="1067"/>
      <c r="H5" s="1067"/>
      <c r="I5" s="1067"/>
      <c r="J5" s="1068"/>
      <c r="K5" s="1072" t="str">
        <f>BS!B10</f>
        <v>Millions</v>
      </c>
      <c r="L5" s="873"/>
      <c r="M5" s="873"/>
      <c r="N5" s="873"/>
      <c r="O5" s="873"/>
      <c r="P5" s="873"/>
      <c r="Q5" s="873"/>
      <c r="R5" s="873"/>
      <c r="S5" s="873"/>
      <c r="T5" s="873"/>
      <c r="U5" s="873"/>
      <c r="V5" s="873"/>
      <c r="W5" s="873"/>
      <c r="X5" s="873"/>
      <c r="Y5" s="874"/>
      <c r="AJ5" s="76"/>
      <c r="AK5" s="76"/>
      <c r="AL5" s="76"/>
      <c r="AM5" s="76"/>
      <c r="AN5" s="76"/>
      <c r="AO5" s="76"/>
      <c r="AP5" s="76"/>
      <c r="AQ5" s="76"/>
      <c r="AR5" s="76"/>
      <c r="AS5" s="76"/>
      <c r="BM5" s="75"/>
      <c r="BN5" s="75"/>
      <c r="BO5" s="75"/>
      <c r="BP5" s="75"/>
      <c r="BQ5" s="1012"/>
      <c r="BR5" s="1012"/>
      <c r="BS5" s="1012"/>
      <c r="BT5" s="1012"/>
      <c r="BU5" s="1012"/>
      <c r="BV5" s="1012"/>
      <c r="BW5" s="1012"/>
      <c r="BX5" s="1012"/>
      <c r="BY5" s="1012"/>
      <c r="BZ5" s="1012"/>
      <c r="CA5" s="1012"/>
      <c r="CB5" s="1012"/>
      <c r="CC5" s="1012"/>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row>
    <row r="6" spans="1:127" ht="6.75" customHeight="1">
      <c r="A6" s="1069"/>
      <c r="B6" s="1070"/>
      <c r="C6" s="1070"/>
      <c r="D6" s="1070"/>
      <c r="E6" s="1070"/>
      <c r="F6" s="1070"/>
      <c r="G6" s="1070"/>
      <c r="H6" s="1070"/>
      <c r="I6" s="1070"/>
      <c r="J6" s="1071"/>
      <c r="K6" s="875"/>
      <c r="L6" s="876"/>
      <c r="M6" s="876"/>
      <c r="N6" s="876"/>
      <c r="O6" s="876"/>
      <c r="P6" s="876"/>
      <c r="Q6" s="876"/>
      <c r="R6" s="876"/>
      <c r="S6" s="876"/>
      <c r="T6" s="876"/>
      <c r="U6" s="876"/>
      <c r="V6" s="876"/>
      <c r="W6" s="876"/>
      <c r="X6" s="876"/>
      <c r="Y6" s="877"/>
      <c r="AJ6" s="76"/>
      <c r="AK6" s="76"/>
      <c r="AL6" s="76"/>
      <c r="AM6" s="76"/>
      <c r="AN6" s="76"/>
      <c r="AO6" s="76"/>
      <c r="AP6" s="76"/>
      <c r="AQ6" s="76"/>
      <c r="AR6" s="76"/>
      <c r="AS6" s="76"/>
      <c r="BM6" s="75"/>
      <c r="BN6" s="75"/>
      <c r="BO6" s="75"/>
      <c r="BP6" s="75"/>
      <c r="BQ6" s="1012"/>
      <c r="BR6" s="1012"/>
      <c r="BS6" s="1012"/>
      <c r="BT6" s="1012"/>
      <c r="BU6" s="1012"/>
      <c r="BV6" s="1012"/>
      <c r="BW6" s="1012"/>
      <c r="BX6" s="1012"/>
      <c r="BY6" s="1012"/>
      <c r="BZ6" s="1012"/>
      <c r="CA6" s="1012"/>
      <c r="CB6" s="1012"/>
      <c r="CC6" s="1012"/>
      <c r="CD6" s="1012"/>
      <c r="CE6" s="1012"/>
      <c r="CF6" s="1012"/>
      <c r="CG6" s="1012"/>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row>
    <row r="7" spans="1:127" ht="9" customHeight="1">
      <c r="L7" s="75"/>
      <c r="M7" s="75"/>
      <c r="N7" s="75"/>
      <c r="O7" s="75"/>
      <c r="P7" s="75"/>
      <c r="Q7" s="75"/>
      <c r="R7" s="75"/>
      <c r="S7" s="75"/>
      <c r="T7" s="75"/>
      <c r="U7" s="75"/>
      <c r="V7" s="75"/>
      <c r="W7" s="75"/>
      <c r="X7" s="75"/>
      <c r="Y7" s="75"/>
      <c r="Z7" s="75"/>
      <c r="BM7" s="75"/>
      <c r="BN7" s="75"/>
      <c r="BO7" s="75"/>
      <c r="BP7" s="75"/>
      <c r="BQ7" s="1012"/>
      <c r="BR7" s="1012"/>
      <c r="BS7" s="1012"/>
      <c r="BT7" s="1012"/>
      <c r="BU7" s="1012"/>
      <c r="BV7" s="1012"/>
      <c r="BW7" s="1012"/>
      <c r="BX7" s="1012"/>
      <c r="BY7" s="1012"/>
      <c r="BZ7" s="1012"/>
      <c r="CA7" s="1012"/>
      <c r="CB7" s="1012"/>
      <c r="CC7" s="1012"/>
      <c r="CD7" s="1012"/>
      <c r="CE7" s="1012"/>
      <c r="CF7" s="1012"/>
      <c r="CG7" s="1012"/>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row>
    <row r="8" spans="1:127" ht="5.15" customHeight="1"/>
    <row r="9" spans="1:127" ht="15" customHeight="1">
      <c r="A9" s="1073" t="s">
        <v>698</v>
      </c>
      <c r="B9" s="1074"/>
      <c r="C9" s="1074"/>
      <c r="D9" s="1074"/>
      <c r="E9" s="1074"/>
      <c r="F9" s="1074"/>
      <c r="G9" s="1074"/>
      <c r="H9" s="1074"/>
      <c r="I9" s="1074"/>
      <c r="J9" s="1074"/>
      <c r="K9" s="1074"/>
      <c r="L9" s="1075"/>
      <c r="M9" s="1076" t="s">
        <v>699</v>
      </c>
      <c r="N9" s="1076"/>
      <c r="O9" s="1076"/>
      <c r="P9" s="1076"/>
      <c r="Q9" s="1076"/>
      <c r="R9" s="1076"/>
      <c r="S9" s="1076"/>
      <c r="T9" s="1076"/>
      <c r="U9" s="1076"/>
      <c r="V9" s="1076"/>
      <c r="W9" s="1076"/>
      <c r="X9" s="1076"/>
      <c r="Y9" s="1076"/>
      <c r="Z9" s="1076"/>
      <c r="AA9" s="1076"/>
      <c r="AB9" s="1076"/>
      <c r="AC9" s="1076"/>
      <c r="AD9" s="1076"/>
      <c r="AE9" s="1076"/>
      <c r="AF9" s="1076"/>
      <c r="AG9" s="1076"/>
      <c r="AH9" s="1076"/>
      <c r="AI9" s="1076"/>
      <c r="AJ9" s="1076"/>
      <c r="AK9" s="1076"/>
      <c r="AL9" s="1076"/>
      <c r="AM9" s="1076"/>
      <c r="AN9" s="1076"/>
      <c r="AO9" s="1076"/>
      <c r="AP9" s="1076"/>
      <c r="AQ9" s="1076"/>
      <c r="AR9" s="1076"/>
      <c r="AS9" s="1076"/>
      <c r="AT9" s="1077" t="s">
        <v>700</v>
      </c>
      <c r="AU9" s="1078"/>
      <c r="AV9" s="1078"/>
      <c r="AW9" s="1078"/>
      <c r="AX9" s="1078"/>
      <c r="AY9" s="1078"/>
      <c r="AZ9" s="1078"/>
      <c r="BA9" s="1078"/>
      <c r="BB9" s="1078"/>
      <c r="BC9" s="1078"/>
      <c r="BD9" s="1078"/>
      <c r="BE9" s="1078"/>
      <c r="BF9" s="1078"/>
      <c r="BG9" s="1078"/>
      <c r="BH9" s="1078"/>
      <c r="BI9" s="1078"/>
      <c r="BJ9" s="1078"/>
      <c r="BK9" s="1078"/>
      <c r="BL9" s="1078"/>
      <c r="BM9" s="1078"/>
      <c r="BN9" s="1078"/>
      <c r="BO9" s="1078"/>
      <c r="BP9" s="1078"/>
      <c r="BQ9" s="1078"/>
      <c r="BR9" s="1078"/>
      <c r="BS9" s="1078"/>
      <c r="BT9" s="1078"/>
      <c r="BU9" s="1078"/>
      <c r="BV9" s="1078"/>
      <c r="BW9" s="1078"/>
      <c r="BX9" s="1078"/>
      <c r="BY9" s="1078"/>
      <c r="BZ9" s="1078"/>
      <c r="CA9" s="1078"/>
      <c r="CB9" s="1078"/>
      <c r="CC9" s="1078"/>
      <c r="CD9" s="1078"/>
      <c r="CE9" s="1078"/>
      <c r="CF9" s="1078"/>
      <c r="CG9" s="1078"/>
      <c r="CH9" s="1078"/>
      <c r="CI9" s="1078"/>
      <c r="CJ9" s="1078"/>
      <c r="CK9" s="1078"/>
      <c r="CL9" s="1078"/>
      <c r="CM9" s="1078"/>
      <c r="CN9" s="1078"/>
      <c r="CO9" s="1078"/>
      <c r="CP9" s="1078"/>
      <c r="CQ9" s="1078"/>
      <c r="CR9" s="1078"/>
      <c r="CS9" s="1078"/>
      <c r="CT9" s="1078"/>
      <c r="CU9" s="1078"/>
      <c r="CV9" s="1078"/>
      <c r="CW9" s="1078"/>
      <c r="CX9" s="1078"/>
      <c r="CY9" s="1078"/>
      <c r="CZ9" s="1078"/>
      <c r="DA9" s="1078"/>
      <c r="DB9" s="1078"/>
      <c r="DC9" s="1078"/>
      <c r="DD9" s="1078"/>
      <c r="DE9" s="1078"/>
      <c r="DF9" s="1078"/>
      <c r="DG9" s="1079"/>
    </row>
    <row r="10" spans="1:127" ht="16" customHeight="1">
      <c r="A10" s="1063" t="str">
        <f>BS!B3</f>
        <v>0306612351</v>
      </c>
      <c r="B10" s="870"/>
      <c r="C10" s="870"/>
      <c r="D10" s="870"/>
      <c r="E10" s="870"/>
      <c r="F10" s="870"/>
      <c r="G10" s="870"/>
      <c r="H10" s="870"/>
      <c r="I10" s="870"/>
      <c r="J10" s="870"/>
      <c r="K10" s="870"/>
      <c r="L10" s="871"/>
      <c r="M10" s="1063">
        <f>BS!H5</f>
        <v>0</v>
      </c>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870"/>
      <c r="AO10" s="870"/>
      <c r="AP10" s="870"/>
      <c r="AQ10" s="870"/>
      <c r="AR10" s="870"/>
      <c r="AS10" s="871"/>
      <c r="AT10" s="1063" t="str">
        <f>BS!B2</f>
        <v>ABC Private Limited</v>
      </c>
      <c r="AU10" s="870"/>
      <c r="AV10" s="870"/>
      <c r="AW10" s="870"/>
      <c r="AX10" s="870"/>
      <c r="AY10" s="870"/>
      <c r="AZ10" s="870"/>
      <c r="BA10" s="870"/>
      <c r="BB10" s="870"/>
      <c r="BC10" s="870"/>
      <c r="BD10" s="870"/>
      <c r="BE10" s="870"/>
      <c r="BF10" s="870"/>
      <c r="BG10" s="870"/>
      <c r="BH10" s="870"/>
      <c r="BI10" s="870"/>
      <c r="BJ10" s="870"/>
      <c r="BK10" s="870"/>
      <c r="BL10" s="870"/>
      <c r="BM10" s="870"/>
      <c r="BN10" s="870"/>
      <c r="BO10" s="870"/>
      <c r="BP10" s="870"/>
      <c r="BQ10" s="870"/>
      <c r="BR10" s="870"/>
      <c r="BS10" s="870"/>
      <c r="BT10" s="870"/>
      <c r="BU10" s="870"/>
      <c r="BV10" s="870"/>
      <c r="BW10" s="870"/>
      <c r="BX10" s="870"/>
      <c r="BY10" s="870"/>
      <c r="BZ10" s="870"/>
      <c r="CA10" s="870"/>
      <c r="CB10" s="870"/>
      <c r="CC10" s="870"/>
      <c r="CD10" s="870"/>
      <c r="CE10" s="870"/>
      <c r="CF10" s="870"/>
      <c r="CG10" s="870"/>
      <c r="CH10" s="870"/>
      <c r="CI10" s="870"/>
      <c r="CJ10" s="870"/>
      <c r="CK10" s="870"/>
      <c r="CL10" s="870"/>
      <c r="CM10" s="870"/>
      <c r="CN10" s="870"/>
      <c r="CO10" s="870"/>
      <c r="CP10" s="870"/>
      <c r="CQ10" s="870"/>
      <c r="CR10" s="870"/>
      <c r="CS10" s="870"/>
      <c r="CT10" s="870"/>
      <c r="CU10" s="870"/>
      <c r="CV10" s="870"/>
      <c r="CW10" s="870"/>
      <c r="CX10" s="870"/>
      <c r="CY10" s="870"/>
      <c r="CZ10" s="870"/>
      <c r="DA10" s="870"/>
      <c r="DB10" s="870"/>
      <c r="DC10" s="870"/>
      <c r="DD10" s="870"/>
      <c r="DE10" s="870"/>
      <c r="DF10" s="870"/>
      <c r="DG10" s="871"/>
    </row>
    <row r="11" spans="1:127" ht="10" customHeight="1"/>
    <row r="12" spans="1:127" ht="20.149999999999999" customHeight="1">
      <c r="A12" s="1037" t="s">
        <v>701</v>
      </c>
      <c r="B12" s="1038"/>
      <c r="C12" s="1038"/>
      <c r="D12" s="77" t="s">
        <v>702</v>
      </c>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row>
    <row r="13" spans="1:127" ht="5.15" customHeight="1"/>
    <row r="14" spans="1:127" ht="27" customHeight="1">
      <c r="C14" s="79" t="s">
        <v>703</v>
      </c>
      <c r="D14" s="79"/>
      <c r="E14" s="79"/>
      <c r="F14" s="79"/>
      <c r="G14" s="79"/>
      <c r="H14" s="79"/>
      <c r="I14" s="79"/>
      <c r="J14" s="79"/>
      <c r="K14" s="79"/>
      <c r="L14" s="79"/>
      <c r="M14" s="79"/>
      <c r="N14" s="79"/>
      <c r="R14" s="80" t="s">
        <v>704</v>
      </c>
      <c r="S14" s="79"/>
      <c r="T14" s="79"/>
      <c r="U14" s="79"/>
      <c r="V14" s="79"/>
      <c r="W14" s="79"/>
      <c r="X14" s="80"/>
      <c r="Y14" s="80"/>
      <c r="Z14" s="80"/>
      <c r="AA14" s="80"/>
      <c r="AB14" s="80"/>
      <c r="AC14" s="80"/>
      <c r="AD14" s="81"/>
      <c r="AE14" s="81"/>
      <c r="AF14" s="81"/>
      <c r="AG14" s="80" t="s">
        <v>705</v>
      </c>
      <c r="AH14" s="80"/>
      <c r="AI14" s="80"/>
      <c r="AJ14" s="80"/>
      <c r="AK14" s="79"/>
      <c r="AL14" s="80"/>
      <c r="AM14" s="79"/>
      <c r="AN14" s="80"/>
      <c r="AO14" s="80"/>
      <c r="AP14" s="79"/>
      <c r="AQ14" s="79"/>
      <c r="AR14" s="79"/>
      <c r="AV14" s="79" t="s">
        <v>706</v>
      </c>
      <c r="AW14" s="79"/>
      <c r="AX14" s="79"/>
      <c r="AY14" s="79"/>
      <c r="AZ14" s="79"/>
      <c r="BA14" s="79"/>
      <c r="BB14" s="79"/>
      <c r="BC14" s="79"/>
      <c r="BD14" s="79"/>
      <c r="BE14" s="79"/>
      <c r="BF14" s="79"/>
      <c r="BG14" s="79"/>
      <c r="BK14" s="79" t="s">
        <v>707</v>
      </c>
      <c r="BL14" s="79"/>
      <c r="BM14" s="79"/>
      <c r="BN14" s="79"/>
      <c r="BO14" s="79"/>
      <c r="BP14" s="79"/>
      <c r="BQ14" s="79"/>
      <c r="BR14" s="79"/>
      <c r="BS14" s="79"/>
      <c r="BT14" s="79"/>
      <c r="BU14" s="79"/>
      <c r="BZ14" s="79" t="s">
        <v>708</v>
      </c>
      <c r="CA14" s="79"/>
      <c r="CB14" s="79"/>
      <c r="CC14" s="79"/>
      <c r="CD14" s="79"/>
      <c r="CE14" s="79"/>
      <c r="CF14" s="79"/>
      <c r="CG14" s="79"/>
      <c r="CH14" s="79"/>
      <c r="CI14" s="79"/>
      <c r="CJ14" s="79"/>
      <c r="CK14" s="79"/>
      <c r="CO14" s="80" t="s">
        <v>709</v>
      </c>
      <c r="CP14" s="79"/>
      <c r="CQ14" s="79"/>
      <c r="CR14" s="79"/>
      <c r="CS14" s="79"/>
      <c r="CT14" s="79"/>
      <c r="CU14" s="79"/>
      <c r="CV14" s="79"/>
      <c r="CW14" s="79"/>
      <c r="CX14" s="79"/>
      <c r="CY14" s="79"/>
      <c r="CZ14" s="79"/>
    </row>
    <row r="15" spans="1:127" ht="4.5" customHeight="1">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row>
    <row r="16" spans="1:127" ht="14.15" customHeight="1">
      <c r="C16" s="1062">
        <f>BS!S50</f>
        <v>0</v>
      </c>
      <c r="D16" s="1043"/>
      <c r="E16" s="1043"/>
      <c r="F16" s="1043"/>
      <c r="G16" s="1043"/>
      <c r="H16" s="1043"/>
      <c r="I16" s="1043"/>
      <c r="J16" s="1043"/>
      <c r="K16" s="1043"/>
      <c r="L16" s="1043"/>
      <c r="M16" s="1043"/>
      <c r="N16" s="1044"/>
      <c r="O16" s="1064" t="s">
        <v>475</v>
      </c>
      <c r="P16" s="1065"/>
      <c r="Q16" s="1065"/>
      <c r="R16" s="1062">
        <f>BS!S51</f>
        <v>0</v>
      </c>
      <c r="S16" s="1043"/>
      <c r="T16" s="1043"/>
      <c r="U16" s="1043"/>
      <c r="V16" s="1043"/>
      <c r="W16" s="1043"/>
      <c r="X16" s="1043"/>
      <c r="Y16" s="1043"/>
      <c r="Z16" s="1043"/>
      <c r="AA16" s="1043"/>
      <c r="AB16" s="1043"/>
      <c r="AC16" s="1044"/>
      <c r="AD16" s="1064" t="s">
        <v>475</v>
      </c>
      <c r="AE16" s="1065"/>
      <c r="AF16" s="1065"/>
      <c r="AG16" s="1062">
        <f>BS!S60</f>
        <v>0</v>
      </c>
      <c r="AH16" s="1043"/>
      <c r="AI16" s="1043"/>
      <c r="AJ16" s="1043"/>
      <c r="AK16" s="1043"/>
      <c r="AL16" s="1043"/>
      <c r="AM16" s="1043"/>
      <c r="AN16" s="1043"/>
      <c r="AO16" s="1043"/>
      <c r="AP16" s="1043"/>
      <c r="AQ16" s="1043"/>
      <c r="AR16" s="1044"/>
      <c r="AS16" s="1064" t="s">
        <v>475</v>
      </c>
      <c r="AT16" s="1065"/>
      <c r="AU16" s="1065"/>
      <c r="AV16" s="1062">
        <f>BS!S61</f>
        <v>0</v>
      </c>
      <c r="AW16" s="1043"/>
      <c r="AX16" s="1043"/>
      <c r="AY16" s="1043"/>
      <c r="AZ16" s="1043"/>
      <c r="BA16" s="1043"/>
      <c r="BB16" s="1043"/>
      <c r="BC16" s="1043"/>
      <c r="BD16" s="1043"/>
      <c r="BE16" s="1043"/>
      <c r="BF16" s="1043"/>
      <c r="BG16" s="1044"/>
      <c r="BH16" s="1064" t="s">
        <v>475</v>
      </c>
      <c r="BI16" s="1065"/>
      <c r="BJ16" s="1065"/>
      <c r="BK16" s="1062">
        <f>BS!S62</f>
        <v>0</v>
      </c>
      <c r="BL16" s="1043"/>
      <c r="BM16" s="1043"/>
      <c r="BN16" s="1043"/>
      <c r="BO16" s="1043"/>
      <c r="BP16" s="1043"/>
      <c r="BQ16" s="1043"/>
      <c r="BR16" s="1043"/>
      <c r="BS16" s="1043"/>
      <c r="BT16" s="1043"/>
      <c r="BU16" s="1043"/>
      <c r="BV16" s="1044"/>
      <c r="BW16" s="1064" t="s">
        <v>475</v>
      </c>
      <c r="BX16" s="1065"/>
      <c r="BY16" s="1065"/>
      <c r="BZ16" s="1062"/>
      <c r="CA16" s="1043"/>
      <c r="CB16" s="1043"/>
      <c r="CC16" s="1043"/>
      <c r="CD16" s="1043"/>
      <c r="CE16" s="1043"/>
      <c r="CF16" s="1043"/>
      <c r="CG16" s="1043"/>
      <c r="CH16" s="1043"/>
      <c r="CI16" s="1043"/>
      <c r="CJ16" s="1043"/>
      <c r="CK16" s="1044"/>
      <c r="CL16" s="1057" t="s">
        <v>710</v>
      </c>
      <c r="CM16" s="1057"/>
      <c r="CN16" s="1057"/>
      <c r="CO16" s="1054">
        <f>C16+R16+AG16+AV16+BK16+BZ16</f>
        <v>0</v>
      </c>
      <c r="CP16" s="1055"/>
      <c r="CQ16" s="1055"/>
      <c r="CR16" s="1055"/>
      <c r="CS16" s="1055"/>
      <c r="CT16" s="1055"/>
      <c r="CU16" s="1055"/>
      <c r="CV16" s="1055"/>
      <c r="CW16" s="1055"/>
      <c r="CX16" s="1055"/>
      <c r="CY16" s="1055"/>
      <c r="CZ16" s="1056"/>
      <c r="DA16" s="84"/>
      <c r="DR16" s="82"/>
      <c r="DS16" s="82"/>
      <c r="DT16" s="82"/>
      <c r="DU16" s="82"/>
      <c r="DV16" s="82"/>
      <c r="DW16" s="82"/>
    </row>
    <row r="17" spans="1:132" ht="15" customHeight="1"/>
    <row r="18" spans="1:132" ht="20.149999999999999" customHeight="1">
      <c r="A18" s="1037" t="s">
        <v>711</v>
      </c>
      <c r="B18" s="1038"/>
      <c r="C18" s="1038"/>
      <c r="D18" s="77" t="s">
        <v>712</v>
      </c>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row>
    <row r="19" spans="1:132" ht="5.15" customHeight="1"/>
    <row r="20" spans="1:132" ht="30" customHeight="1">
      <c r="C20" s="79" t="s">
        <v>713</v>
      </c>
      <c r="D20" s="79"/>
      <c r="E20" s="79"/>
      <c r="F20" s="79"/>
      <c r="G20" s="79"/>
      <c r="H20" s="79"/>
      <c r="I20" s="79"/>
      <c r="J20" s="79"/>
      <c r="K20" s="79"/>
      <c r="L20" s="79"/>
      <c r="M20" s="79"/>
      <c r="N20" s="79"/>
      <c r="O20" s="79"/>
      <c r="P20" s="79"/>
      <c r="T20" s="80" t="s">
        <v>714</v>
      </c>
      <c r="U20" s="79"/>
      <c r="V20" s="79"/>
      <c r="W20" s="79"/>
      <c r="X20" s="80"/>
      <c r="Y20" s="80"/>
      <c r="Z20" s="80"/>
      <c r="AA20" s="80"/>
      <c r="AB20" s="80"/>
      <c r="AC20" s="80"/>
      <c r="AD20" s="80"/>
      <c r="AE20" s="80"/>
      <c r="AF20" s="80"/>
      <c r="AG20" s="80"/>
      <c r="AH20" s="80"/>
      <c r="AI20" s="80"/>
      <c r="AJ20" s="81"/>
      <c r="AK20" s="81"/>
      <c r="AL20" s="81"/>
      <c r="AM20" s="79" t="s">
        <v>715</v>
      </c>
      <c r="AN20" s="80"/>
      <c r="AO20" s="79"/>
      <c r="AP20" s="79"/>
      <c r="AQ20" s="79"/>
      <c r="AR20" s="79"/>
      <c r="AS20" s="79"/>
      <c r="AT20" s="79"/>
      <c r="AU20" s="79"/>
      <c r="AV20" s="79"/>
      <c r="AW20" s="79"/>
      <c r="AX20" s="79"/>
      <c r="AY20" s="79"/>
      <c r="AZ20" s="79"/>
      <c r="BA20" s="79"/>
      <c r="BE20" s="79" t="s">
        <v>716</v>
      </c>
      <c r="BF20" s="79"/>
      <c r="BG20" s="79"/>
      <c r="BH20" s="79"/>
      <c r="BI20" s="79"/>
      <c r="BJ20" s="79"/>
      <c r="BK20" s="79"/>
      <c r="BL20" s="79"/>
      <c r="BM20" s="79"/>
      <c r="BN20" s="79"/>
      <c r="BO20" s="79"/>
      <c r="BP20" s="79"/>
      <c r="BQ20" s="79"/>
      <c r="BR20" s="79"/>
      <c r="BV20" s="83" t="s">
        <v>717</v>
      </c>
      <c r="BW20" s="79"/>
      <c r="BX20" s="79"/>
      <c r="BY20" s="79"/>
      <c r="BZ20" s="79"/>
      <c r="CA20" s="79"/>
      <c r="CB20" s="79"/>
      <c r="CC20" s="79"/>
      <c r="CD20" s="79"/>
      <c r="CE20" s="79"/>
      <c r="CF20" s="79"/>
      <c r="CG20" s="79"/>
      <c r="CH20" s="79"/>
      <c r="CI20" s="79"/>
      <c r="CJ20" s="79"/>
      <c r="CK20" s="79"/>
      <c r="CL20" s="79"/>
      <c r="CM20" s="79"/>
      <c r="CN20" s="79"/>
      <c r="CR20" s="79" t="s">
        <v>718</v>
      </c>
      <c r="CS20" s="79"/>
      <c r="CT20" s="79"/>
      <c r="CU20" s="79"/>
      <c r="CV20" s="79"/>
      <c r="CW20" s="79"/>
      <c r="CX20" s="79"/>
      <c r="CY20" s="79"/>
      <c r="CZ20" s="79"/>
      <c r="DA20" s="79"/>
      <c r="DB20" s="79"/>
      <c r="DC20" s="79"/>
      <c r="DD20" s="79"/>
      <c r="DE20" s="79"/>
    </row>
    <row r="21" spans="1:132" ht="5.15" customHeight="1">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row>
    <row r="22" spans="1:132" ht="14.15" customHeight="1">
      <c r="B22" s="84"/>
      <c r="C22" s="1042">
        <f>BS!S24</f>
        <v>0</v>
      </c>
      <c r="D22" s="1043"/>
      <c r="E22" s="1043"/>
      <c r="F22" s="1043"/>
      <c r="G22" s="1043"/>
      <c r="H22" s="1043"/>
      <c r="I22" s="1043"/>
      <c r="J22" s="1043"/>
      <c r="K22" s="1043"/>
      <c r="L22" s="1043"/>
      <c r="M22" s="1043"/>
      <c r="N22" s="1043"/>
      <c r="O22" s="1043"/>
      <c r="P22" s="1044"/>
      <c r="Q22" s="1058" t="s">
        <v>475</v>
      </c>
      <c r="R22" s="1059"/>
      <c r="S22" s="1059"/>
      <c r="T22" s="1042">
        <f>BS!S25</f>
        <v>0</v>
      </c>
      <c r="U22" s="1043"/>
      <c r="V22" s="1043"/>
      <c r="W22" s="1043"/>
      <c r="X22" s="1043"/>
      <c r="Y22" s="1043"/>
      <c r="Z22" s="1043"/>
      <c r="AA22" s="1043"/>
      <c r="AB22" s="1043"/>
      <c r="AC22" s="1043"/>
      <c r="AD22" s="1043"/>
      <c r="AE22" s="1043"/>
      <c r="AF22" s="1043"/>
      <c r="AG22" s="1043"/>
      <c r="AH22" s="1043"/>
      <c r="AI22" s="1044"/>
      <c r="AJ22" s="1058" t="s">
        <v>484</v>
      </c>
      <c r="AK22" s="1059"/>
      <c r="AL22" s="1059"/>
      <c r="AM22" s="1042">
        <f>+BS!S52</f>
        <v>0</v>
      </c>
      <c r="AN22" s="1043"/>
      <c r="AO22" s="1043"/>
      <c r="AP22" s="1043"/>
      <c r="AQ22" s="1043"/>
      <c r="AR22" s="1043"/>
      <c r="AS22" s="1043"/>
      <c r="AT22" s="1043"/>
      <c r="AU22" s="1043"/>
      <c r="AV22" s="1043"/>
      <c r="AW22" s="1043"/>
      <c r="AX22" s="1043"/>
      <c r="AY22" s="1043"/>
      <c r="AZ22" s="1043"/>
      <c r="BA22" s="1044"/>
      <c r="BB22" s="1058" t="s">
        <v>484</v>
      </c>
      <c r="BC22" s="1059"/>
      <c r="BD22" s="1059"/>
      <c r="BE22" s="1042">
        <f>BS!S53</f>
        <v>0</v>
      </c>
      <c r="BF22" s="1043"/>
      <c r="BG22" s="1043"/>
      <c r="BH22" s="1043"/>
      <c r="BI22" s="1043"/>
      <c r="BJ22" s="1043"/>
      <c r="BK22" s="1043"/>
      <c r="BL22" s="1043"/>
      <c r="BM22" s="1043"/>
      <c r="BN22" s="1043"/>
      <c r="BO22" s="1043"/>
      <c r="BP22" s="1043"/>
      <c r="BQ22" s="1043"/>
      <c r="BR22" s="1044"/>
      <c r="BS22" s="1058" t="s">
        <v>484</v>
      </c>
      <c r="BT22" s="1059"/>
      <c r="BU22" s="1059"/>
      <c r="BV22" s="1042" t="e">
        <f>'Unrealised loss working'!G9</f>
        <v>#DIV/0!</v>
      </c>
      <c r="BW22" s="1043"/>
      <c r="BX22" s="1043"/>
      <c r="BY22" s="1043"/>
      <c r="BZ22" s="1043"/>
      <c r="CA22" s="1043"/>
      <c r="CB22" s="1043"/>
      <c r="CC22" s="1043"/>
      <c r="CD22" s="1043"/>
      <c r="CE22" s="1043"/>
      <c r="CF22" s="1043"/>
      <c r="CG22" s="1043"/>
      <c r="CH22" s="1043"/>
      <c r="CI22" s="1043"/>
      <c r="CJ22" s="1043"/>
      <c r="CK22" s="1043"/>
      <c r="CL22" s="1043"/>
      <c r="CM22" s="1043"/>
      <c r="CN22" s="1044"/>
      <c r="CO22" s="1057" t="s">
        <v>710</v>
      </c>
      <c r="CP22" s="1057"/>
      <c r="CQ22" s="1057"/>
      <c r="CR22" s="1054" t="e">
        <f>C22+T22-AM22-BE22-BV22</f>
        <v>#DIV/0!</v>
      </c>
      <c r="CS22" s="1055"/>
      <c r="CT22" s="1055"/>
      <c r="CU22" s="1055"/>
      <c r="CV22" s="1055"/>
      <c r="CW22" s="1055"/>
      <c r="CX22" s="1055"/>
      <c r="CY22" s="1055"/>
      <c r="CZ22" s="1055"/>
      <c r="DA22" s="1055"/>
      <c r="DB22" s="1055"/>
      <c r="DC22" s="1055"/>
      <c r="DD22" s="1055"/>
      <c r="DE22" s="1056"/>
      <c r="DF22" s="84"/>
      <c r="DW22" s="82"/>
      <c r="DX22" s="82"/>
      <c r="DY22" s="82"/>
      <c r="DZ22" s="82"/>
      <c r="EA22" s="82"/>
      <c r="EB22" s="82"/>
    </row>
    <row r="23" spans="1:132" ht="15" customHeight="1"/>
    <row r="24" spans="1:132" ht="20.149999999999999" customHeight="1">
      <c r="A24" s="1037" t="s">
        <v>720</v>
      </c>
      <c r="B24" s="1038"/>
      <c r="C24" s="1038"/>
      <c r="D24" s="77" t="s">
        <v>721</v>
      </c>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row>
    <row r="25" spans="1:132" ht="5.15" customHeight="1"/>
    <row r="26" spans="1:132" ht="30" customHeight="1">
      <c r="C26" s="80" t="s">
        <v>722</v>
      </c>
      <c r="D26" s="79"/>
      <c r="E26" s="79"/>
      <c r="F26" s="79"/>
      <c r="G26" s="79"/>
      <c r="H26" s="79"/>
      <c r="I26" s="79"/>
      <c r="J26" s="79"/>
      <c r="K26" s="79"/>
      <c r="L26" s="79"/>
      <c r="M26" s="79"/>
      <c r="N26" s="79"/>
      <c r="O26" s="79"/>
      <c r="P26" s="79"/>
      <c r="Q26" s="79"/>
      <c r="R26" s="79"/>
      <c r="S26" s="79"/>
      <c r="T26" s="79"/>
      <c r="V26" s="80"/>
      <c r="W26" s="80"/>
      <c r="X26" s="79" t="s">
        <v>723</v>
      </c>
      <c r="Y26" s="80"/>
      <c r="Z26" s="80"/>
      <c r="AA26" s="80"/>
      <c r="AB26" s="80"/>
      <c r="AC26" s="80"/>
      <c r="AD26" s="80"/>
      <c r="AE26" s="80"/>
      <c r="AF26" s="80"/>
      <c r="AG26" s="80"/>
      <c r="AH26" s="80"/>
      <c r="AI26" s="80"/>
      <c r="AJ26" s="80"/>
      <c r="AK26" s="80"/>
      <c r="AL26" s="80"/>
      <c r="AM26" s="80"/>
      <c r="AN26" s="80"/>
      <c r="AO26" s="80"/>
      <c r="AP26" s="79"/>
      <c r="AQ26" s="79"/>
      <c r="AS26" s="80" t="s">
        <v>724</v>
      </c>
      <c r="AT26" s="79"/>
      <c r="AU26" s="79"/>
      <c r="AV26" s="79"/>
      <c r="AW26" s="79"/>
      <c r="AX26" s="79"/>
      <c r="AY26" s="79"/>
      <c r="AZ26" s="79"/>
      <c r="BA26" s="79"/>
      <c r="BB26" s="79"/>
      <c r="BC26" s="79"/>
      <c r="BD26" s="79"/>
      <c r="BE26" s="79"/>
      <c r="BF26" s="79"/>
      <c r="BG26" s="79"/>
      <c r="BH26" s="79"/>
      <c r="BI26" s="79"/>
      <c r="BJ26" s="79"/>
      <c r="BN26" s="79" t="s">
        <v>708</v>
      </c>
      <c r="BO26" s="79"/>
      <c r="BP26" s="79"/>
      <c r="BQ26" s="79"/>
      <c r="BR26" s="79"/>
      <c r="BS26" s="79"/>
      <c r="BT26" s="79"/>
      <c r="BU26" s="79"/>
      <c r="BV26" s="79"/>
      <c r="BW26" s="79"/>
      <c r="BX26" s="79"/>
      <c r="BY26" s="79"/>
      <c r="BZ26" s="79"/>
      <c r="CA26" s="79"/>
      <c r="CB26" s="79"/>
      <c r="CC26" s="79"/>
      <c r="CD26" s="79"/>
      <c r="CE26" s="79"/>
      <c r="CI26" s="80" t="s">
        <v>725</v>
      </c>
      <c r="CJ26" s="79"/>
      <c r="CK26" s="79"/>
      <c r="CL26" s="79"/>
      <c r="CM26" s="79"/>
      <c r="CN26" s="79"/>
      <c r="CO26" s="79"/>
      <c r="CP26" s="79"/>
      <c r="CQ26" s="79"/>
      <c r="CR26" s="79"/>
      <c r="CS26" s="79"/>
      <c r="CT26" s="79"/>
      <c r="CU26" s="79"/>
      <c r="CV26" s="79"/>
      <c r="CW26" s="79"/>
      <c r="CX26" s="79"/>
      <c r="CY26" s="79"/>
      <c r="CZ26" s="79"/>
    </row>
    <row r="27" spans="1:132" ht="5.15" customHeight="1">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row>
    <row r="28" spans="1:132" ht="14.15" customHeight="1">
      <c r="B28" s="84"/>
      <c r="C28" s="1042">
        <f>BS!S23</f>
        <v>0</v>
      </c>
      <c r="D28" s="1043"/>
      <c r="E28" s="1043"/>
      <c r="F28" s="1043"/>
      <c r="G28" s="1043"/>
      <c r="H28" s="1043"/>
      <c r="I28" s="1043"/>
      <c r="J28" s="1043"/>
      <c r="K28" s="1043"/>
      <c r="L28" s="1043"/>
      <c r="M28" s="1043"/>
      <c r="N28" s="1043"/>
      <c r="O28" s="1043"/>
      <c r="P28" s="1043"/>
      <c r="Q28" s="1043"/>
      <c r="R28" s="1043"/>
      <c r="S28" s="1043"/>
      <c r="T28" s="1044"/>
      <c r="U28" s="1060" t="s">
        <v>475</v>
      </c>
      <c r="V28" s="1059"/>
      <c r="W28" s="1059"/>
      <c r="X28" s="1042"/>
      <c r="Y28" s="1043"/>
      <c r="Z28" s="1043"/>
      <c r="AA28" s="1043"/>
      <c r="AB28" s="1043"/>
      <c r="AC28" s="1043"/>
      <c r="AD28" s="1043"/>
      <c r="AE28" s="1043"/>
      <c r="AF28" s="1043"/>
      <c r="AG28" s="1043"/>
      <c r="AH28" s="1043"/>
      <c r="AI28" s="1043"/>
      <c r="AJ28" s="1043"/>
      <c r="AK28" s="1043"/>
      <c r="AL28" s="1043"/>
      <c r="AM28" s="1043"/>
      <c r="AN28" s="1043"/>
      <c r="AO28" s="1044"/>
      <c r="AP28" s="1060" t="s">
        <v>475</v>
      </c>
      <c r="AQ28" s="1059"/>
      <c r="AR28" s="1059"/>
      <c r="AS28" s="1061" t="e">
        <f>IF(CR22&lt;0,CR22,0)</f>
        <v>#DIV/0!</v>
      </c>
      <c r="AT28" s="1043"/>
      <c r="AU28" s="1043"/>
      <c r="AV28" s="1043"/>
      <c r="AW28" s="1043"/>
      <c r="AX28" s="1043"/>
      <c r="AY28" s="1043"/>
      <c r="AZ28" s="1043"/>
      <c r="BA28" s="1043"/>
      <c r="BB28" s="1043"/>
      <c r="BC28" s="1043"/>
      <c r="BD28" s="1043"/>
      <c r="BE28" s="1043"/>
      <c r="BF28" s="1043"/>
      <c r="BG28" s="1043"/>
      <c r="BH28" s="1043"/>
      <c r="BI28" s="1043"/>
      <c r="BJ28" s="1044"/>
      <c r="BK28" s="1060" t="s">
        <v>475</v>
      </c>
      <c r="BL28" s="1059"/>
      <c r="BM28" s="1059"/>
      <c r="BN28" s="1042"/>
      <c r="BO28" s="1043"/>
      <c r="BP28" s="1043"/>
      <c r="BQ28" s="1043"/>
      <c r="BR28" s="1043"/>
      <c r="BS28" s="1043"/>
      <c r="BT28" s="1043"/>
      <c r="BU28" s="1043"/>
      <c r="BV28" s="1043"/>
      <c r="BW28" s="1043"/>
      <c r="BX28" s="1043"/>
      <c r="BY28" s="1043"/>
      <c r="BZ28" s="1043"/>
      <c r="CA28" s="1043"/>
      <c r="CB28" s="1043"/>
      <c r="CC28" s="1043"/>
      <c r="CD28" s="1043"/>
      <c r="CE28" s="1044"/>
      <c r="CF28" s="1053" t="s">
        <v>710</v>
      </c>
      <c r="CG28" s="1053"/>
      <c r="CH28" s="1053"/>
      <c r="CI28" s="1054" t="e">
        <f>C28+X28+AS28+BN28</f>
        <v>#DIV/0!</v>
      </c>
      <c r="CJ28" s="1055"/>
      <c r="CK28" s="1055"/>
      <c r="CL28" s="1055"/>
      <c r="CM28" s="1055"/>
      <c r="CN28" s="1055"/>
      <c r="CO28" s="1055"/>
      <c r="CP28" s="1055"/>
      <c r="CQ28" s="1055"/>
      <c r="CR28" s="1055"/>
      <c r="CS28" s="1055"/>
      <c r="CT28" s="1055"/>
      <c r="CU28" s="1055"/>
      <c r="CV28" s="1055"/>
      <c r="CW28" s="1055"/>
      <c r="CX28" s="1055"/>
      <c r="CY28" s="1055"/>
      <c r="CZ28" s="1056"/>
      <c r="DA28" s="84"/>
    </row>
    <row r="29" spans="1:132" ht="15" customHeight="1"/>
    <row r="30" spans="1:132" ht="27" customHeight="1">
      <c r="A30" s="1037" t="s">
        <v>726</v>
      </c>
      <c r="B30" s="1038"/>
      <c r="C30" s="1038"/>
      <c r="D30" s="77" t="s">
        <v>727</v>
      </c>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1047"/>
      <c r="AL30" s="1047"/>
      <c r="AM30" s="1047"/>
      <c r="AN30" s="1047"/>
      <c r="AO30" s="1047"/>
      <c r="AP30" s="1047"/>
      <c r="AQ30" s="1047"/>
      <c r="AR30" s="1047"/>
      <c r="AS30" s="1047"/>
      <c r="AT30" s="1047"/>
      <c r="AU30" s="1047"/>
      <c r="AV30" s="1047"/>
      <c r="AW30" s="1047"/>
      <c r="AX30" s="1047"/>
      <c r="AY30" s="1047"/>
      <c r="AZ30" s="1047"/>
      <c r="BA30" s="1047"/>
      <c r="BB30" s="1047"/>
      <c r="BC30" s="1047"/>
      <c r="BD30" s="1047"/>
      <c r="BE30" s="1047"/>
      <c r="BF30" s="1047"/>
      <c r="BG30" s="1047"/>
      <c r="BH30" s="1047"/>
      <c r="BI30" s="1047"/>
      <c r="BJ30" s="1047"/>
      <c r="BK30" s="1047"/>
      <c r="BL30" s="1047"/>
      <c r="BM30" s="1047"/>
      <c r="BN30" s="1047"/>
      <c r="BO30" s="1047"/>
      <c r="BP30" s="1047"/>
      <c r="BQ30" s="1047"/>
      <c r="BR30" s="1047"/>
      <c r="BS30" s="1047"/>
      <c r="BT30" s="1047"/>
      <c r="BU30" s="1047"/>
      <c r="BV30" s="1047"/>
      <c r="BW30" s="1047"/>
      <c r="BX30" s="1047"/>
      <c r="BY30" s="1047"/>
      <c r="BZ30" s="1047"/>
      <c r="CA30" s="1047"/>
      <c r="CB30" s="1047"/>
      <c r="CC30" s="1047"/>
      <c r="CD30" s="1047"/>
      <c r="CE30" s="1047"/>
      <c r="CF30" s="1047"/>
      <c r="CG30" s="1047"/>
      <c r="CH30" s="1047"/>
      <c r="CI30" s="1047"/>
      <c r="CJ30" s="1047"/>
      <c r="CK30" s="1047"/>
      <c r="CL30" s="1047"/>
      <c r="CM30" s="1047"/>
      <c r="CN30" s="1047"/>
      <c r="CO30" s="1047"/>
      <c r="CP30" s="1047"/>
      <c r="CQ30" s="1047"/>
      <c r="CR30" s="1047"/>
      <c r="CS30" s="1047"/>
      <c r="CT30" s="1047"/>
      <c r="CU30" s="1047"/>
      <c r="CV30" s="1047"/>
      <c r="CW30" s="1047"/>
      <c r="CX30" s="1047"/>
      <c r="CY30" s="1047"/>
      <c r="CZ30" s="1047"/>
      <c r="DA30" s="1047"/>
      <c r="DB30" s="1047"/>
      <c r="DC30" s="1047"/>
      <c r="DD30" s="1047"/>
      <c r="DE30" s="1047"/>
      <c r="DF30" s="1047"/>
      <c r="DG30" s="1047"/>
    </row>
    <row r="31" spans="1:132" ht="5.15" customHeight="1">
      <c r="A31" s="85"/>
      <c r="B31" s="33"/>
    </row>
    <row r="32" spans="1:132" ht="3" customHeight="1">
      <c r="D32" s="85"/>
      <c r="E32" s="33"/>
    </row>
    <row r="33" spans="1:173" ht="12" customHeight="1">
      <c r="E33" s="93" t="s">
        <v>728</v>
      </c>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1048" t="str">
        <f>LEFT(AR33,4)-1&amp;RIGHT(AR33,3)</f>
        <v>2021/12</v>
      </c>
      <c r="AF33" s="870"/>
      <c r="AG33" s="870"/>
      <c r="AH33" s="870"/>
      <c r="AI33" s="870"/>
      <c r="AJ33" s="870"/>
      <c r="AK33" s="870"/>
      <c r="AL33" s="870"/>
      <c r="AM33" s="870"/>
      <c r="AN33" s="870"/>
      <c r="AO33" s="870"/>
      <c r="AP33" s="870"/>
      <c r="AQ33" s="871"/>
      <c r="AR33" s="1048" t="str">
        <f>LEFT(BE33,4)-1&amp;RIGHT(BE33,3)</f>
        <v>2022/12</v>
      </c>
      <c r="AS33" s="870"/>
      <c r="AT33" s="870"/>
      <c r="AU33" s="870"/>
      <c r="AV33" s="870"/>
      <c r="AW33" s="870"/>
      <c r="AX33" s="870"/>
      <c r="AY33" s="870"/>
      <c r="AZ33" s="870"/>
      <c r="BA33" s="870"/>
      <c r="BB33" s="870"/>
      <c r="BC33" s="870"/>
      <c r="BD33" s="871"/>
      <c r="BE33" s="1049" t="str">
        <f>+AR3</f>
        <v>2023/12</v>
      </c>
      <c r="BF33" s="1050"/>
      <c r="BG33" s="1050"/>
      <c r="BH33" s="1050"/>
      <c r="BI33" s="1050"/>
      <c r="BJ33" s="1050"/>
      <c r="BK33" s="1050"/>
      <c r="BL33" s="1050"/>
      <c r="BM33" s="1050"/>
      <c r="BN33" s="1050"/>
      <c r="BO33" s="1050"/>
      <c r="BP33" s="1050"/>
      <c r="BQ33" s="1051"/>
      <c r="BR33" s="1052" t="s">
        <v>729</v>
      </c>
      <c r="BS33" s="1052"/>
      <c r="BT33" s="1052"/>
      <c r="BU33" s="1052"/>
      <c r="BV33" s="1052"/>
      <c r="BW33" s="1052"/>
      <c r="BX33" s="1052"/>
      <c r="BY33" s="1052"/>
      <c r="BZ33" s="1052"/>
      <c r="CA33" s="1052"/>
      <c r="CB33" s="1052"/>
      <c r="CC33" s="86"/>
      <c r="CD33" s="86"/>
      <c r="CE33" s="86"/>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EF33" s="88"/>
      <c r="EG33" s="88"/>
      <c r="EH33" s="89"/>
      <c r="EI33" s="88"/>
      <c r="EJ33" s="88"/>
      <c r="EK33" s="88"/>
      <c r="EL33" s="88"/>
      <c r="EM33" s="88"/>
      <c r="EN33" s="88"/>
      <c r="EO33" s="88"/>
      <c r="EP33" s="88"/>
      <c r="EQ33" s="88"/>
      <c r="ER33" s="88"/>
      <c r="ES33" s="88"/>
      <c r="ET33" s="88"/>
      <c r="EU33" s="88"/>
      <c r="EV33" s="88"/>
      <c r="EW33" s="88"/>
      <c r="EX33" s="88"/>
      <c r="EY33" s="88"/>
      <c r="EZ33" s="88"/>
      <c r="FA33" s="88"/>
      <c r="FB33" s="88"/>
      <c r="FC33" s="88"/>
      <c r="FD33" s="88"/>
      <c r="FE33" s="88"/>
      <c r="FF33" s="88"/>
      <c r="FG33" s="88"/>
      <c r="FH33" s="88"/>
      <c r="FI33" s="88"/>
      <c r="FJ33" s="88"/>
      <c r="FK33" s="88"/>
      <c r="FQ33" s="90"/>
    </row>
    <row r="34" spans="1:173" ht="12" customHeight="1">
      <c r="E34" s="93" t="s">
        <v>730</v>
      </c>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1042">
        <f>+PL!K13</f>
        <v>0</v>
      </c>
      <c r="AF34" s="1043"/>
      <c r="AG34" s="1043"/>
      <c r="AH34" s="1043"/>
      <c r="AI34" s="1043"/>
      <c r="AJ34" s="1043"/>
      <c r="AK34" s="1043"/>
      <c r="AL34" s="1043"/>
      <c r="AM34" s="1043"/>
      <c r="AN34" s="1043"/>
      <c r="AO34" s="1043"/>
      <c r="AP34" s="1043"/>
      <c r="AQ34" s="1044"/>
      <c r="AR34" s="1042">
        <f>+PL!L13</f>
        <v>35000</v>
      </c>
      <c r="AS34" s="1043"/>
      <c r="AT34" s="1043"/>
      <c r="AU34" s="1043"/>
      <c r="AV34" s="1043"/>
      <c r="AW34" s="1043"/>
      <c r="AX34" s="1043"/>
      <c r="AY34" s="1043"/>
      <c r="AZ34" s="1043"/>
      <c r="BA34" s="1043"/>
      <c r="BB34" s="1043"/>
      <c r="BC34" s="1043"/>
      <c r="BD34" s="1044"/>
      <c r="BE34" s="1042">
        <f>+PL!M13</f>
        <v>-3541.4759999999997</v>
      </c>
      <c r="BF34" s="1043"/>
      <c r="BG34" s="1043"/>
      <c r="BH34" s="1043"/>
      <c r="BI34" s="1043"/>
      <c r="BJ34" s="1043"/>
      <c r="BK34" s="1043"/>
      <c r="BL34" s="1043"/>
      <c r="BM34" s="1043"/>
      <c r="BN34" s="1043"/>
      <c r="BO34" s="1043"/>
      <c r="BP34" s="1043"/>
      <c r="BQ34" s="1044"/>
      <c r="BR34" s="1045">
        <f>IF(ISBLANK(AE34),IF(ISBLANK(AR34),BE34,AVERAGE(AR34:BE34)),AVERAGE(AE34:BE34))</f>
        <v>10486.174666666668</v>
      </c>
      <c r="BS34" s="1046"/>
      <c r="BT34" s="1046"/>
      <c r="BU34" s="1046"/>
      <c r="BV34" s="1046"/>
      <c r="BW34" s="1046"/>
      <c r="BX34" s="1046"/>
      <c r="BY34" s="1046"/>
      <c r="BZ34" s="1046"/>
      <c r="CA34" s="1046"/>
      <c r="CB34" s="1046"/>
      <c r="CC34" s="91"/>
      <c r="CD34" s="91"/>
      <c r="CE34" s="91"/>
      <c r="CF34" s="266"/>
      <c r="CG34" s="266"/>
      <c r="CH34" s="266"/>
      <c r="CI34" s="266"/>
      <c r="CJ34" s="266"/>
      <c r="CK34" s="266"/>
      <c r="CL34" s="266"/>
      <c r="CM34" s="266"/>
      <c r="CN34" s="266"/>
      <c r="CO34" s="266"/>
      <c r="CP34" s="266"/>
      <c r="CQ34" s="266"/>
      <c r="CR34" s="266"/>
      <c r="CS34" s="266"/>
      <c r="CT34" s="266"/>
      <c r="CU34" s="266"/>
      <c r="CV34" s="266"/>
      <c r="CW34" s="266"/>
      <c r="CX34" s="266"/>
      <c r="CY34" s="266"/>
      <c r="CZ34" s="266"/>
      <c r="DA34" s="266"/>
      <c r="DB34" s="266"/>
      <c r="DC34" s="266"/>
      <c r="DD34" s="266"/>
      <c r="DE34" s="266"/>
      <c r="DF34" s="266"/>
      <c r="DG34" s="266"/>
      <c r="DH34" s="266"/>
      <c r="DI34" s="266"/>
      <c r="DJ34" s="266"/>
      <c r="DK34" s="266"/>
      <c r="DL34" s="266"/>
      <c r="DM34" s="267"/>
      <c r="DN34" s="266"/>
      <c r="DO34" s="266"/>
      <c r="DP34" s="266"/>
      <c r="DQ34" s="266"/>
      <c r="DR34" s="266"/>
      <c r="DS34" s="266"/>
      <c r="DT34" s="266"/>
      <c r="DU34" s="266"/>
      <c r="DV34" s="266"/>
      <c r="DW34" s="266"/>
      <c r="EF34" s="88"/>
      <c r="EG34" s="88"/>
      <c r="EH34" s="89"/>
      <c r="EI34" s="88"/>
      <c r="EJ34" s="88"/>
      <c r="EK34" s="88"/>
      <c r="EL34" s="88"/>
      <c r="EM34" s="88"/>
      <c r="EN34" s="88"/>
      <c r="EO34" s="88"/>
      <c r="EP34" s="88"/>
      <c r="EQ34" s="88"/>
      <c r="ER34" s="88"/>
      <c r="ES34" s="88"/>
      <c r="ET34" s="88"/>
      <c r="EU34" s="88"/>
      <c r="EV34" s="88"/>
      <c r="EW34" s="88"/>
      <c r="EX34" s="88"/>
      <c r="EY34" s="88"/>
      <c r="EZ34" s="88"/>
      <c r="FA34" s="88"/>
      <c r="FB34" s="88"/>
      <c r="FC34" s="88"/>
      <c r="FD34" s="88"/>
      <c r="FE34" s="88"/>
      <c r="FF34" s="88"/>
      <c r="FG34" s="88"/>
      <c r="FH34" s="88"/>
      <c r="FI34" s="88"/>
      <c r="FJ34" s="88"/>
      <c r="FK34" s="88"/>
      <c r="FQ34" s="90"/>
    </row>
    <row r="35" spans="1:173" ht="12" customHeight="1">
      <c r="E35" s="1039" t="s">
        <v>731</v>
      </c>
      <c r="F35" s="1040"/>
      <c r="G35" s="1041"/>
      <c r="H35" s="93" t="s">
        <v>732</v>
      </c>
      <c r="I35" s="94"/>
      <c r="J35" s="94"/>
      <c r="K35" s="94"/>
      <c r="L35" s="94"/>
      <c r="M35" s="94"/>
      <c r="N35" s="94"/>
      <c r="O35" s="94"/>
      <c r="P35" s="94"/>
      <c r="Q35" s="94"/>
      <c r="R35" s="94"/>
      <c r="S35" s="94"/>
      <c r="T35" s="94"/>
      <c r="U35" s="94"/>
      <c r="V35" s="94"/>
      <c r="W35" s="94"/>
      <c r="X35" s="94"/>
      <c r="Y35" s="94"/>
      <c r="Z35" s="94"/>
      <c r="AA35" s="94"/>
      <c r="AB35" s="94"/>
      <c r="AC35" s="94"/>
      <c r="AD35" s="94"/>
      <c r="AE35" s="1042" t="e">
        <f>+PL!K23</f>
        <v>#REF!</v>
      </c>
      <c r="AF35" s="1043"/>
      <c r="AG35" s="1043"/>
      <c r="AH35" s="1043"/>
      <c r="AI35" s="1043"/>
      <c r="AJ35" s="1043"/>
      <c r="AK35" s="1043"/>
      <c r="AL35" s="1043"/>
      <c r="AM35" s="1043"/>
      <c r="AN35" s="1043"/>
      <c r="AO35" s="1043"/>
      <c r="AP35" s="1043"/>
      <c r="AQ35" s="1044"/>
      <c r="AR35" s="1042" t="e">
        <f>+PL!L23</f>
        <v>#REF!</v>
      </c>
      <c r="AS35" s="1043"/>
      <c r="AT35" s="1043"/>
      <c r="AU35" s="1043"/>
      <c r="AV35" s="1043"/>
      <c r="AW35" s="1043"/>
      <c r="AX35" s="1043"/>
      <c r="AY35" s="1043"/>
      <c r="AZ35" s="1043"/>
      <c r="BA35" s="1043"/>
      <c r="BB35" s="1043"/>
      <c r="BC35" s="1043"/>
      <c r="BD35" s="1044"/>
      <c r="BE35" s="1042" t="e">
        <f>+PL!M23</f>
        <v>#REF!</v>
      </c>
      <c r="BF35" s="1043"/>
      <c r="BG35" s="1043"/>
      <c r="BH35" s="1043"/>
      <c r="BI35" s="1043"/>
      <c r="BJ35" s="1043"/>
      <c r="BK35" s="1043"/>
      <c r="BL35" s="1043"/>
      <c r="BM35" s="1043"/>
      <c r="BN35" s="1043"/>
      <c r="BO35" s="1043"/>
      <c r="BP35" s="1043"/>
      <c r="BQ35" s="1044"/>
      <c r="BR35" s="1045" t="e">
        <f>IF(ISBLANK(AE35),IF(ISBLANK(AR35),BE35,AVERAGE(AR35:BE35)),AVERAGE(AE35:BE35))</f>
        <v>#REF!</v>
      </c>
      <c r="BS35" s="1046"/>
      <c r="BT35" s="1046"/>
      <c r="BU35" s="1046"/>
      <c r="BV35" s="1046"/>
      <c r="BW35" s="1046"/>
      <c r="BX35" s="1046"/>
      <c r="BY35" s="1046"/>
      <c r="BZ35" s="1046"/>
      <c r="CA35" s="1046"/>
      <c r="CB35" s="1046"/>
      <c r="CC35" s="267"/>
      <c r="CD35" s="92"/>
      <c r="CE35" s="92"/>
      <c r="CF35" s="266"/>
      <c r="CG35" s="266"/>
      <c r="CH35" s="266"/>
      <c r="CI35" s="266"/>
      <c r="CJ35" s="266"/>
      <c r="CK35" s="266"/>
      <c r="CL35" s="266"/>
      <c r="CM35" s="266"/>
      <c r="CN35" s="266"/>
      <c r="CO35" s="266"/>
      <c r="CP35" s="266"/>
      <c r="CQ35" s="266"/>
      <c r="CR35" s="266"/>
      <c r="CS35" s="266"/>
      <c r="CT35" s="266"/>
      <c r="CU35" s="266"/>
      <c r="CV35" s="266"/>
      <c r="CW35" s="266"/>
      <c r="CX35" s="266"/>
      <c r="CY35" s="266"/>
      <c r="CZ35" s="266"/>
      <c r="DA35" s="266"/>
      <c r="DB35" s="266"/>
      <c r="DC35" s="266"/>
      <c r="DD35" s="266"/>
      <c r="DE35" s="266"/>
      <c r="DF35" s="266"/>
      <c r="DG35" s="266"/>
      <c r="DH35" s="266"/>
      <c r="DI35" s="266"/>
      <c r="DJ35" s="266"/>
      <c r="DK35" s="266"/>
      <c r="DL35" s="266"/>
      <c r="DM35" s="267"/>
      <c r="DN35" s="266"/>
      <c r="DO35" s="266"/>
      <c r="DP35" s="266"/>
      <c r="DQ35" s="266"/>
      <c r="DR35" s="266"/>
      <c r="DS35" s="266"/>
      <c r="DT35" s="266"/>
      <c r="DU35" s="266"/>
      <c r="DV35" s="266"/>
      <c r="DW35" s="266"/>
      <c r="EF35" s="88"/>
      <c r="EG35" s="88"/>
      <c r="EH35" s="89"/>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Q35" s="90"/>
    </row>
    <row r="36" spans="1:173" ht="12" customHeight="1">
      <c r="E36" s="1039" t="s">
        <v>733</v>
      </c>
      <c r="F36" s="1040"/>
      <c r="G36" s="1041"/>
      <c r="H36" s="268" t="s">
        <v>734</v>
      </c>
      <c r="I36" s="269"/>
      <c r="J36" s="269"/>
      <c r="K36" s="269"/>
      <c r="L36" s="269"/>
      <c r="M36" s="269"/>
      <c r="N36" s="269"/>
      <c r="O36" s="269"/>
      <c r="P36" s="269"/>
      <c r="Q36" s="269"/>
      <c r="R36" s="269"/>
      <c r="S36" s="269"/>
      <c r="T36" s="269"/>
      <c r="U36" s="269"/>
      <c r="V36" s="269"/>
      <c r="W36" s="269"/>
      <c r="X36" s="269"/>
      <c r="Y36" s="269"/>
      <c r="Z36" s="269"/>
      <c r="AA36" s="269"/>
      <c r="AB36" s="269"/>
      <c r="AC36" s="269"/>
      <c r="AD36" s="269"/>
      <c r="AE36" s="1042" t="e">
        <f>+PL!K25</f>
        <v>#REF!</v>
      </c>
      <c r="AF36" s="1043"/>
      <c r="AG36" s="1043"/>
      <c r="AH36" s="1043"/>
      <c r="AI36" s="1043"/>
      <c r="AJ36" s="1043"/>
      <c r="AK36" s="1043"/>
      <c r="AL36" s="1043"/>
      <c r="AM36" s="1043"/>
      <c r="AN36" s="1043"/>
      <c r="AO36" s="1043"/>
      <c r="AP36" s="1043"/>
      <c r="AQ36" s="1044"/>
      <c r="AR36" s="1042" t="e">
        <f>+PL!L25</f>
        <v>#REF!</v>
      </c>
      <c r="AS36" s="1043"/>
      <c r="AT36" s="1043"/>
      <c r="AU36" s="1043"/>
      <c r="AV36" s="1043"/>
      <c r="AW36" s="1043"/>
      <c r="AX36" s="1043"/>
      <c r="AY36" s="1043"/>
      <c r="AZ36" s="1043"/>
      <c r="BA36" s="1043"/>
      <c r="BB36" s="1043"/>
      <c r="BC36" s="1043"/>
      <c r="BD36" s="1044"/>
      <c r="BE36" s="1042" t="e">
        <f>+PL!M25</f>
        <v>#REF!</v>
      </c>
      <c r="BF36" s="1043"/>
      <c r="BG36" s="1043"/>
      <c r="BH36" s="1043"/>
      <c r="BI36" s="1043"/>
      <c r="BJ36" s="1043"/>
      <c r="BK36" s="1043"/>
      <c r="BL36" s="1043"/>
      <c r="BM36" s="1043"/>
      <c r="BN36" s="1043"/>
      <c r="BO36" s="1043"/>
      <c r="BP36" s="1043"/>
      <c r="BQ36" s="1044"/>
      <c r="BR36" s="1045" t="e">
        <f>IF(ISBLANK(AE36),IF(ISBLANK(AR36),BE36,AVERAGE(AR36:BE36)),AVERAGE(AE36:BE36))</f>
        <v>#REF!</v>
      </c>
      <c r="BS36" s="1046"/>
      <c r="BT36" s="1046"/>
      <c r="BU36" s="1046"/>
      <c r="BV36" s="1046"/>
      <c r="BW36" s="1046"/>
      <c r="BX36" s="1046"/>
      <c r="BY36" s="1046"/>
      <c r="BZ36" s="1046"/>
      <c r="CA36" s="1046"/>
      <c r="CB36" s="1046"/>
      <c r="CC36" s="267"/>
      <c r="CD36" s="92"/>
      <c r="CE36" s="92"/>
      <c r="DM36" s="266"/>
      <c r="DN36" s="266"/>
      <c r="DO36" s="266"/>
      <c r="DP36" s="266"/>
      <c r="DQ36" s="266"/>
      <c r="DR36" s="266"/>
      <c r="DS36" s="266"/>
      <c r="DT36" s="266"/>
      <c r="DU36" s="266"/>
      <c r="DV36" s="266"/>
      <c r="DW36" s="266"/>
      <c r="DX36" s="266"/>
      <c r="EF36" s="88"/>
      <c r="EG36" s="89"/>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P36" s="90"/>
    </row>
    <row r="37" spans="1:173" ht="12" customHeight="1">
      <c r="E37" s="93" t="s">
        <v>735</v>
      </c>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1042" t="e">
        <f>IF(AE35="","",SUM(AE35:AE36))</f>
        <v>#REF!</v>
      </c>
      <c r="AF37" s="1043"/>
      <c r="AG37" s="1043"/>
      <c r="AH37" s="1043"/>
      <c r="AI37" s="1043"/>
      <c r="AJ37" s="1043"/>
      <c r="AK37" s="1043"/>
      <c r="AL37" s="1043"/>
      <c r="AM37" s="1043"/>
      <c r="AN37" s="1043"/>
      <c r="AO37" s="1043"/>
      <c r="AP37" s="1043"/>
      <c r="AQ37" s="1044"/>
      <c r="AR37" s="1042" t="e">
        <f>IF(AR35="","",SUM(AR35:AR36))</f>
        <v>#REF!</v>
      </c>
      <c r="AS37" s="1043"/>
      <c r="AT37" s="1043"/>
      <c r="AU37" s="1043"/>
      <c r="AV37" s="1043"/>
      <c r="AW37" s="1043"/>
      <c r="AX37" s="1043"/>
      <c r="AY37" s="1043"/>
      <c r="AZ37" s="1043"/>
      <c r="BA37" s="1043"/>
      <c r="BB37" s="1043"/>
      <c r="BC37" s="1043"/>
      <c r="BD37" s="1044"/>
      <c r="BE37" s="1042" t="e">
        <f>IF(BE35="","",SUM(BE35:BE36))</f>
        <v>#REF!</v>
      </c>
      <c r="BF37" s="1043"/>
      <c r="BG37" s="1043"/>
      <c r="BH37" s="1043"/>
      <c r="BI37" s="1043"/>
      <c r="BJ37" s="1043"/>
      <c r="BK37" s="1043"/>
      <c r="BL37" s="1043"/>
      <c r="BM37" s="1043"/>
      <c r="BN37" s="1043"/>
      <c r="BO37" s="1043"/>
      <c r="BP37" s="1043"/>
      <c r="BQ37" s="1044"/>
      <c r="BR37" s="1045" t="e">
        <f>IF(ISBLANK(AE37),IF(ISBLANK(AR37),BE37,AVERAGE(AR37:BE37)),AVERAGE(AE37:BE37))</f>
        <v>#REF!</v>
      </c>
      <c r="BS37" s="1046"/>
      <c r="BT37" s="1046"/>
      <c r="BU37" s="1046"/>
      <c r="BV37" s="1046"/>
      <c r="BW37" s="1046"/>
      <c r="BX37" s="1046"/>
      <c r="BY37" s="1046"/>
      <c r="BZ37" s="1046"/>
      <c r="CA37" s="1046"/>
      <c r="CB37" s="1046"/>
      <c r="CC37" s="267"/>
      <c r="CD37" s="92"/>
      <c r="CE37" s="92"/>
      <c r="DM37" s="266"/>
      <c r="DN37" s="266"/>
      <c r="DO37" s="266"/>
      <c r="DP37" s="266"/>
      <c r="DQ37" s="266"/>
      <c r="DR37" s="266"/>
      <c r="DS37" s="266"/>
      <c r="DT37" s="266"/>
      <c r="DU37" s="266"/>
      <c r="DV37" s="266"/>
      <c r="DW37" s="266"/>
      <c r="DX37" s="266"/>
      <c r="DY37" s="266"/>
      <c r="DZ37" s="266"/>
      <c r="EA37" s="266"/>
      <c r="EF37" s="88"/>
      <c r="EG37" s="89"/>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row>
    <row r="38" spans="1:173" ht="10" customHeight="1"/>
    <row r="39" spans="1:173" ht="20.149999999999999" customHeight="1">
      <c r="E39" s="93" t="s">
        <v>736</v>
      </c>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1032" t="e">
        <f>MIN(BE37,BR37)</f>
        <v>#REF!</v>
      </c>
      <c r="AF39" s="870"/>
      <c r="AG39" s="870"/>
      <c r="AH39" s="870"/>
      <c r="AI39" s="870"/>
      <c r="AJ39" s="870"/>
      <c r="AK39" s="870"/>
      <c r="AL39" s="870"/>
      <c r="AM39" s="870"/>
      <c r="AN39" s="870"/>
      <c r="AO39" s="870"/>
      <c r="AP39" s="870"/>
      <c r="AQ39" s="870"/>
      <c r="AR39" s="870"/>
      <c r="AS39" s="870"/>
      <c r="AT39" s="870"/>
      <c r="AU39" s="870"/>
      <c r="AV39" s="870"/>
      <c r="AW39" s="870"/>
      <c r="AX39" s="870"/>
      <c r="AY39" s="870"/>
      <c r="AZ39" s="871"/>
    </row>
    <row r="40" spans="1:173" ht="10" customHeight="1"/>
    <row r="41" spans="1:173" ht="12" customHeight="1">
      <c r="E41" s="36" t="s">
        <v>737</v>
      </c>
      <c r="F41" s="79"/>
      <c r="G41" s="1033" t="s">
        <v>738</v>
      </c>
      <c r="H41" s="1033"/>
      <c r="I41" s="1033"/>
      <c r="J41" s="1033"/>
      <c r="K41" s="1033"/>
      <c r="L41" s="1033"/>
      <c r="M41" s="1033"/>
      <c r="N41" s="1033"/>
      <c r="O41" s="1033"/>
      <c r="P41" s="1033"/>
      <c r="Q41" s="1033"/>
      <c r="R41" s="1033"/>
      <c r="S41" s="1033"/>
      <c r="T41" s="1033"/>
      <c r="U41" s="1033"/>
      <c r="V41" s="1033"/>
      <c r="W41" s="1033"/>
      <c r="X41" s="1033"/>
      <c r="Y41" s="1033"/>
      <c r="Z41" s="1033"/>
      <c r="AA41" s="1033"/>
      <c r="AB41" s="1033"/>
      <c r="AC41" s="1033"/>
      <c r="AD41" s="1033"/>
      <c r="AE41" s="1033"/>
      <c r="AF41" s="1033"/>
      <c r="AG41" s="1033"/>
      <c r="AH41" s="1033"/>
      <c r="AI41" s="1033"/>
      <c r="AJ41" s="1033"/>
      <c r="AK41" s="1033"/>
      <c r="AL41" s="1033"/>
      <c r="AM41" s="1033"/>
      <c r="AN41" s="1033"/>
      <c r="AO41" s="1033"/>
      <c r="AP41" s="1033"/>
      <c r="AQ41" s="1033"/>
      <c r="AR41" s="1033"/>
      <c r="AS41" s="1033"/>
      <c r="AT41" s="1033"/>
      <c r="AU41" s="1033"/>
      <c r="AV41" s="1033"/>
      <c r="AW41" s="1033"/>
      <c r="AX41" s="1033"/>
      <c r="AY41" s="1033"/>
      <c r="AZ41" s="1033"/>
      <c r="BA41" s="1033"/>
      <c r="BB41" s="1033"/>
      <c r="BC41" s="1033"/>
      <c r="BD41" s="1033"/>
      <c r="BE41" s="1033"/>
      <c r="BF41" s="1033"/>
      <c r="BG41" s="1033"/>
      <c r="BH41" s="1033"/>
      <c r="BI41" s="1033"/>
      <c r="BJ41" s="1033"/>
      <c r="BK41" s="1033"/>
      <c r="BL41" s="1033"/>
      <c r="BM41" s="1033"/>
      <c r="BN41" s="1033"/>
      <c r="BO41" s="1033"/>
      <c r="BP41" s="1033"/>
      <c r="BQ41" s="1033"/>
      <c r="BR41" s="1033"/>
      <c r="BS41" s="1033"/>
      <c r="BT41" s="1033"/>
      <c r="BU41" s="1033"/>
      <c r="BV41" s="1033"/>
      <c r="BW41" s="1033"/>
      <c r="BX41" s="1033"/>
      <c r="BY41" s="1033"/>
      <c r="BZ41" s="1033"/>
      <c r="CA41" s="1033"/>
      <c r="CB41" s="1033"/>
      <c r="CC41" s="1033"/>
      <c r="CD41" s="1033"/>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row>
    <row r="42" spans="1:173" ht="12" customHeight="1">
      <c r="E42" s="79"/>
      <c r="F42" s="79"/>
      <c r="G42" s="1033"/>
      <c r="H42" s="1033"/>
      <c r="I42" s="1033"/>
      <c r="J42" s="1033"/>
      <c r="K42" s="1033"/>
      <c r="L42" s="1033"/>
      <c r="M42" s="1033"/>
      <c r="N42" s="1033"/>
      <c r="O42" s="1033"/>
      <c r="P42" s="1033"/>
      <c r="Q42" s="1033"/>
      <c r="R42" s="1033"/>
      <c r="S42" s="1033"/>
      <c r="T42" s="1033"/>
      <c r="U42" s="1033"/>
      <c r="V42" s="1033"/>
      <c r="W42" s="1033"/>
      <c r="X42" s="1033"/>
      <c r="Y42" s="1033"/>
      <c r="Z42" s="1033"/>
      <c r="AA42" s="1033"/>
      <c r="AB42" s="1033"/>
      <c r="AC42" s="1033"/>
      <c r="AD42" s="1033"/>
      <c r="AE42" s="1033"/>
      <c r="AF42" s="1033"/>
      <c r="AG42" s="1033"/>
      <c r="AH42" s="1033"/>
      <c r="AI42" s="1033"/>
      <c r="AJ42" s="1033"/>
      <c r="AK42" s="1033"/>
      <c r="AL42" s="1033"/>
      <c r="AM42" s="1033"/>
      <c r="AN42" s="1033"/>
      <c r="AO42" s="1033"/>
      <c r="AP42" s="1033"/>
      <c r="AQ42" s="1033"/>
      <c r="AR42" s="1033"/>
      <c r="AS42" s="1033"/>
      <c r="AT42" s="1033"/>
      <c r="AU42" s="1033"/>
      <c r="AV42" s="1033"/>
      <c r="AW42" s="1033"/>
      <c r="AX42" s="1033"/>
      <c r="AY42" s="1033"/>
      <c r="AZ42" s="1033"/>
      <c r="BA42" s="1033"/>
      <c r="BB42" s="1033"/>
      <c r="BC42" s="1033"/>
      <c r="BD42" s="1033"/>
      <c r="BE42" s="1033"/>
      <c r="BF42" s="1033"/>
      <c r="BG42" s="1033"/>
      <c r="BH42" s="1033"/>
      <c r="BI42" s="1033"/>
      <c r="BJ42" s="1033"/>
      <c r="BK42" s="1033"/>
      <c r="BL42" s="1033"/>
      <c r="BM42" s="1033"/>
      <c r="BN42" s="1033"/>
      <c r="BO42" s="1033"/>
      <c r="BP42" s="1033"/>
      <c r="BQ42" s="1033"/>
      <c r="BR42" s="1033"/>
      <c r="BS42" s="1033"/>
      <c r="BT42" s="1033"/>
      <c r="BU42" s="1033"/>
      <c r="BV42" s="1033"/>
      <c r="BW42" s="1033"/>
      <c r="BX42" s="1033"/>
      <c r="BY42" s="1033"/>
      <c r="BZ42" s="1033"/>
      <c r="CA42" s="1033"/>
      <c r="CB42" s="1033"/>
      <c r="CC42" s="1033"/>
      <c r="CD42" s="1033"/>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row>
    <row r="43" spans="1:173" ht="12" customHeight="1">
      <c r="G43" s="1033"/>
      <c r="H43" s="1033"/>
      <c r="I43" s="1033"/>
      <c r="J43" s="1033"/>
      <c r="K43" s="1033"/>
      <c r="L43" s="1033"/>
      <c r="M43" s="1033"/>
      <c r="N43" s="1033"/>
      <c r="O43" s="1033"/>
      <c r="P43" s="1033"/>
      <c r="Q43" s="1033"/>
      <c r="R43" s="1033"/>
      <c r="S43" s="1033"/>
      <c r="T43" s="1033"/>
      <c r="U43" s="1033"/>
      <c r="V43" s="1033"/>
      <c r="W43" s="1033"/>
      <c r="X43" s="1033"/>
      <c r="Y43" s="1033"/>
      <c r="Z43" s="1033"/>
      <c r="AA43" s="1033"/>
      <c r="AB43" s="1033"/>
      <c r="AC43" s="1033"/>
      <c r="AD43" s="1033"/>
      <c r="AE43" s="1033"/>
      <c r="AF43" s="1033"/>
      <c r="AG43" s="1033"/>
      <c r="AH43" s="1033"/>
      <c r="AI43" s="1033"/>
      <c r="AJ43" s="1033"/>
      <c r="AK43" s="1033"/>
      <c r="AL43" s="1033"/>
      <c r="AM43" s="1033"/>
      <c r="AN43" s="1033"/>
      <c r="AO43" s="1033"/>
      <c r="AP43" s="1033"/>
      <c r="AQ43" s="1033"/>
      <c r="AR43" s="1033"/>
      <c r="AS43" s="1033"/>
      <c r="AT43" s="1033"/>
      <c r="AU43" s="1033"/>
      <c r="AV43" s="1033"/>
      <c r="AW43" s="1033"/>
      <c r="AX43" s="1033"/>
      <c r="AY43" s="1033"/>
      <c r="AZ43" s="1033"/>
      <c r="BA43" s="1033"/>
      <c r="BB43" s="1033"/>
      <c r="BC43" s="1033"/>
      <c r="BD43" s="1033"/>
      <c r="BE43" s="1033"/>
      <c r="BF43" s="1033"/>
      <c r="BG43" s="1033"/>
      <c r="BH43" s="1033"/>
      <c r="BI43" s="1033"/>
      <c r="BJ43" s="1033"/>
      <c r="BK43" s="1033"/>
      <c r="BL43" s="1033"/>
      <c r="BM43" s="1033"/>
      <c r="BN43" s="1033"/>
      <c r="BO43" s="1033"/>
      <c r="BP43" s="1033"/>
      <c r="BQ43" s="1033"/>
      <c r="BR43" s="1033"/>
      <c r="BS43" s="1033"/>
      <c r="BT43" s="1033"/>
      <c r="BU43" s="1033"/>
      <c r="BV43" s="1033"/>
      <c r="BW43" s="1033"/>
      <c r="BX43" s="1033"/>
      <c r="BY43" s="1033"/>
      <c r="BZ43" s="1033"/>
      <c r="CA43" s="1033"/>
      <c r="CB43" s="1033"/>
      <c r="CC43" s="1033"/>
      <c r="CD43" s="1033"/>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row>
    <row r="44" spans="1:173" ht="12" customHeight="1">
      <c r="G44" s="1033"/>
      <c r="H44" s="1033"/>
      <c r="I44" s="1033"/>
      <c r="J44" s="1033"/>
      <c r="K44" s="1033"/>
      <c r="L44" s="1033"/>
      <c r="M44" s="1033"/>
      <c r="N44" s="1033"/>
      <c r="O44" s="1033"/>
      <c r="P44" s="1033"/>
      <c r="Q44" s="1033"/>
      <c r="R44" s="1033"/>
      <c r="S44" s="1033"/>
      <c r="T44" s="1033"/>
      <c r="U44" s="1033"/>
      <c r="V44" s="1033"/>
      <c r="W44" s="1033"/>
      <c r="X44" s="1033"/>
      <c r="Y44" s="1033"/>
      <c r="Z44" s="1033"/>
      <c r="AA44" s="1033"/>
      <c r="AB44" s="1033"/>
      <c r="AC44" s="1033"/>
      <c r="AD44" s="1033"/>
      <c r="AE44" s="1033"/>
      <c r="AF44" s="1033"/>
      <c r="AG44" s="1033"/>
      <c r="AH44" s="1033"/>
      <c r="AI44" s="1033"/>
      <c r="AJ44" s="1033"/>
      <c r="AK44" s="1033"/>
      <c r="AL44" s="1033"/>
      <c r="AM44" s="1033"/>
      <c r="AN44" s="1033"/>
      <c r="AO44" s="1033"/>
      <c r="AP44" s="1033"/>
      <c r="AQ44" s="1033"/>
      <c r="AR44" s="1033"/>
      <c r="AS44" s="1033"/>
      <c r="AT44" s="1033"/>
      <c r="AU44" s="1033"/>
      <c r="AV44" s="1033"/>
      <c r="AW44" s="1033"/>
      <c r="AX44" s="1033"/>
      <c r="AY44" s="1033"/>
      <c r="AZ44" s="1033"/>
      <c r="BA44" s="1033"/>
      <c r="BB44" s="1033"/>
      <c r="BC44" s="1033"/>
      <c r="BD44" s="1033"/>
      <c r="BE44" s="1033"/>
      <c r="BF44" s="1033"/>
      <c r="BG44" s="1033"/>
      <c r="BH44" s="1033"/>
      <c r="BI44" s="1033"/>
      <c r="BJ44" s="1033"/>
      <c r="BK44" s="1033"/>
      <c r="BL44" s="1033"/>
      <c r="BM44" s="1033"/>
      <c r="BN44" s="1033"/>
      <c r="BO44" s="1033"/>
      <c r="BP44" s="1033"/>
      <c r="BQ44" s="1033"/>
      <c r="BR44" s="1033"/>
      <c r="BS44" s="1033"/>
      <c r="BT44" s="1033"/>
      <c r="BU44" s="1033"/>
      <c r="BV44" s="1033"/>
      <c r="BW44" s="1033"/>
      <c r="BX44" s="1033"/>
      <c r="BY44" s="1033"/>
      <c r="BZ44" s="1033"/>
      <c r="CA44" s="1033"/>
      <c r="CB44" s="1033"/>
      <c r="CC44" s="1033"/>
      <c r="CD44" s="1033"/>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row>
    <row r="45" spans="1:173" ht="12" customHeight="1">
      <c r="E45" s="36" t="s">
        <v>737</v>
      </c>
      <c r="F45" s="79"/>
      <c r="G45" s="1017" t="s">
        <v>739</v>
      </c>
      <c r="H45" s="1017"/>
      <c r="I45" s="1017"/>
      <c r="J45" s="1017"/>
      <c r="K45" s="1017"/>
      <c r="L45" s="1017"/>
      <c r="M45" s="1017"/>
      <c r="N45" s="1017"/>
      <c r="O45" s="1017"/>
      <c r="P45" s="1017"/>
      <c r="Q45" s="1017"/>
      <c r="R45" s="1017"/>
      <c r="S45" s="1017"/>
      <c r="T45" s="1017"/>
      <c r="U45" s="1017"/>
      <c r="V45" s="1017"/>
      <c r="W45" s="1017"/>
      <c r="X45" s="1017"/>
      <c r="Y45" s="1017"/>
      <c r="Z45" s="1017"/>
      <c r="AA45" s="1017"/>
      <c r="AB45" s="1017"/>
      <c r="AC45" s="1017"/>
      <c r="AD45" s="1017"/>
      <c r="AE45" s="1017"/>
      <c r="AF45" s="1017"/>
      <c r="AG45" s="1017"/>
      <c r="AH45" s="1017"/>
      <c r="AI45" s="1017"/>
      <c r="AJ45" s="1017"/>
      <c r="AK45" s="1017"/>
      <c r="AL45" s="1017"/>
      <c r="AM45" s="1017"/>
      <c r="AN45" s="1017"/>
      <c r="AO45" s="1017"/>
      <c r="AP45" s="1017"/>
      <c r="AQ45" s="1017"/>
      <c r="AR45" s="1017"/>
      <c r="AS45" s="1017"/>
      <c r="AT45" s="1017"/>
      <c r="AU45" s="1017"/>
      <c r="AV45" s="1017"/>
      <c r="AW45" s="1017"/>
      <c r="AX45" s="1017"/>
      <c r="AY45" s="1017"/>
      <c r="AZ45" s="1017"/>
      <c r="BA45" s="1017"/>
      <c r="BB45" s="1017"/>
      <c r="BC45" s="1017"/>
      <c r="BD45" s="1017"/>
      <c r="BE45" s="1017"/>
      <c r="BF45" s="1017"/>
      <c r="BG45" s="1017"/>
      <c r="BH45" s="1017"/>
      <c r="BI45" s="1017"/>
      <c r="BJ45" s="1017"/>
      <c r="BK45" s="1017"/>
      <c r="BL45" s="1017"/>
      <c r="BM45" s="1017"/>
      <c r="BN45" s="1017"/>
      <c r="BO45" s="1017"/>
      <c r="BP45" s="1017"/>
      <c r="BQ45" s="1017"/>
      <c r="BR45" s="1017"/>
      <c r="BS45" s="1017"/>
      <c r="BT45" s="1017"/>
      <c r="BU45" s="1017"/>
      <c r="BV45" s="1017"/>
      <c r="BW45" s="1017"/>
      <c r="BX45" s="1017"/>
      <c r="BY45" s="1017"/>
      <c r="BZ45" s="1017"/>
      <c r="CA45" s="1017"/>
      <c r="CB45" s="1017"/>
      <c r="CC45" s="1017"/>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row>
    <row r="46" spans="1:173" ht="20.149999999999999" customHeight="1">
      <c r="E46" s="36"/>
      <c r="F46" s="79"/>
      <c r="G46" s="1017"/>
      <c r="H46" s="1017"/>
      <c r="I46" s="1017"/>
      <c r="J46" s="1017"/>
      <c r="K46" s="1017"/>
      <c r="L46" s="1017"/>
      <c r="M46" s="1017"/>
      <c r="N46" s="1017"/>
      <c r="O46" s="1017"/>
      <c r="P46" s="1017"/>
      <c r="Q46" s="1017"/>
      <c r="R46" s="1017"/>
      <c r="S46" s="1017"/>
      <c r="T46" s="1017"/>
      <c r="U46" s="1017"/>
      <c r="V46" s="1017"/>
      <c r="W46" s="1017"/>
      <c r="X46" s="1017"/>
      <c r="Y46" s="1017"/>
      <c r="Z46" s="1017"/>
      <c r="AA46" s="1017"/>
      <c r="AB46" s="1017"/>
      <c r="AC46" s="1017"/>
      <c r="AD46" s="1017"/>
      <c r="AE46" s="1017"/>
      <c r="AF46" s="1017"/>
      <c r="AG46" s="1017"/>
      <c r="AH46" s="1017"/>
      <c r="AI46" s="1017"/>
      <c r="AJ46" s="1017"/>
      <c r="AK46" s="1017"/>
      <c r="AL46" s="1017"/>
      <c r="AM46" s="1017"/>
      <c r="AN46" s="1017"/>
      <c r="AO46" s="1017"/>
      <c r="AP46" s="1017"/>
      <c r="AQ46" s="1017"/>
      <c r="AR46" s="1017"/>
      <c r="AS46" s="1017"/>
      <c r="AT46" s="1017"/>
      <c r="AU46" s="1017"/>
      <c r="AV46" s="1017"/>
      <c r="AW46" s="1017"/>
      <c r="AX46" s="1017"/>
      <c r="AY46" s="1017"/>
      <c r="AZ46" s="1017"/>
      <c r="BA46" s="1017"/>
      <c r="BB46" s="1017"/>
      <c r="BC46" s="1017"/>
      <c r="BD46" s="1017"/>
      <c r="BE46" s="1017"/>
      <c r="BF46" s="1017"/>
      <c r="BG46" s="1017"/>
      <c r="BH46" s="1017"/>
      <c r="BI46" s="1017"/>
      <c r="BJ46" s="1017"/>
      <c r="BK46" s="1017"/>
      <c r="BL46" s="1017"/>
      <c r="BM46" s="1017"/>
      <c r="BN46" s="1017"/>
      <c r="BO46" s="1017"/>
      <c r="BP46" s="1017"/>
      <c r="BQ46" s="1017"/>
      <c r="BR46" s="1017"/>
      <c r="BS46" s="1017"/>
      <c r="BT46" s="1017"/>
      <c r="BU46" s="1017"/>
      <c r="BV46" s="1017"/>
      <c r="BW46" s="1017"/>
      <c r="BX46" s="1017"/>
      <c r="BY46" s="1017"/>
      <c r="BZ46" s="1017"/>
      <c r="CA46" s="1017"/>
      <c r="CB46" s="1017"/>
      <c r="CC46" s="1017"/>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row>
    <row r="47" spans="1:173" ht="5.15" customHeight="1"/>
    <row r="48" spans="1:173" ht="12" customHeight="1">
      <c r="A48" s="95" t="s">
        <v>740</v>
      </c>
    </row>
    <row r="49" spans="1:115" ht="2.15" customHeight="1"/>
    <row r="50" spans="1:115" ht="70" customHeight="1">
      <c r="A50" s="1034"/>
      <c r="B50" s="1035"/>
      <c r="C50" s="1035"/>
      <c r="D50" s="1035"/>
      <c r="E50" s="1035"/>
      <c r="F50" s="1035"/>
      <c r="G50" s="1035"/>
      <c r="H50" s="1035"/>
      <c r="I50" s="1035"/>
      <c r="J50" s="1035"/>
      <c r="K50" s="1035"/>
      <c r="L50" s="1035"/>
      <c r="M50" s="1035"/>
      <c r="N50" s="1035"/>
      <c r="O50" s="1035"/>
      <c r="P50" s="1035"/>
      <c r="Q50" s="1035"/>
      <c r="R50" s="1035"/>
      <c r="S50" s="1035"/>
      <c r="T50" s="1035"/>
      <c r="U50" s="1035"/>
      <c r="V50" s="1035"/>
      <c r="W50" s="1035"/>
      <c r="X50" s="1035"/>
      <c r="Y50" s="1035"/>
      <c r="Z50" s="1035"/>
      <c r="AA50" s="1035"/>
      <c r="AB50" s="1035"/>
      <c r="AC50" s="1035"/>
      <c r="AD50" s="1035"/>
      <c r="AE50" s="1035"/>
      <c r="AF50" s="1035"/>
      <c r="AG50" s="1035"/>
      <c r="AH50" s="1035"/>
      <c r="AI50" s="1035"/>
      <c r="AJ50" s="1035"/>
      <c r="AK50" s="1035"/>
      <c r="AL50" s="1035"/>
      <c r="AM50" s="1035"/>
      <c r="AN50" s="1035"/>
      <c r="AO50" s="1035"/>
      <c r="AP50" s="1035"/>
      <c r="AQ50" s="1035"/>
      <c r="AR50" s="1035"/>
      <c r="AS50" s="1035"/>
      <c r="AT50" s="1035"/>
      <c r="AU50" s="1035"/>
      <c r="AV50" s="1035"/>
      <c r="AW50" s="1035"/>
      <c r="AX50" s="1035"/>
      <c r="AY50" s="1035"/>
      <c r="AZ50" s="1035"/>
      <c r="BA50" s="1035"/>
      <c r="BB50" s="1035"/>
      <c r="BC50" s="1035"/>
      <c r="BD50" s="1035"/>
      <c r="BE50" s="1035"/>
      <c r="BF50" s="1035"/>
      <c r="BG50" s="1035"/>
      <c r="BH50" s="1035"/>
      <c r="BI50" s="1035"/>
      <c r="BJ50" s="1035"/>
      <c r="BK50" s="1035"/>
      <c r="BL50" s="1035"/>
      <c r="BM50" s="1035"/>
      <c r="BN50" s="1035"/>
      <c r="BO50" s="1035"/>
      <c r="BP50" s="1035"/>
      <c r="BQ50" s="1035"/>
      <c r="BR50" s="1035"/>
      <c r="BS50" s="1035"/>
      <c r="BT50" s="1035"/>
      <c r="BU50" s="1035"/>
      <c r="BV50" s="1035"/>
      <c r="BW50" s="1035"/>
      <c r="BX50" s="1035"/>
      <c r="BY50" s="1035"/>
      <c r="BZ50" s="1035"/>
      <c r="CA50" s="1035"/>
      <c r="CB50" s="1035"/>
      <c r="CC50" s="1035"/>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6"/>
    </row>
    <row r="51" spans="1:115" ht="10" customHeight="1"/>
    <row r="52" spans="1:115" ht="20.149999999999999" customHeight="1">
      <c r="A52" s="1037" t="s">
        <v>741</v>
      </c>
      <c r="B52" s="1038"/>
      <c r="C52" s="1038"/>
      <c r="D52" s="77" t="s">
        <v>742</v>
      </c>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row>
    <row r="53" spans="1:115" ht="10" customHeight="1">
      <c r="A53" s="95"/>
      <c r="B53" s="96"/>
    </row>
    <row r="54" spans="1:115" ht="30" customHeight="1">
      <c r="G54" s="95"/>
      <c r="H54" s="96"/>
      <c r="I54" s="79" t="s">
        <v>702</v>
      </c>
      <c r="J54" s="79"/>
      <c r="K54" s="79"/>
      <c r="L54" s="79"/>
      <c r="M54" s="79"/>
      <c r="N54" s="79"/>
      <c r="O54" s="79"/>
      <c r="P54" s="79"/>
      <c r="Q54" s="79"/>
      <c r="R54" s="79"/>
      <c r="S54" s="79"/>
      <c r="T54" s="79"/>
      <c r="U54" s="79"/>
      <c r="V54" s="79"/>
      <c r="W54" s="79"/>
      <c r="X54" s="79"/>
      <c r="Y54" s="79"/>
      <c r="Z54" s="79"/>
      <c r="AA54" s="79"/>
      <c r="AE54" s="79" t="s">
        <v>483</v>
      </c>
      <c r="AF54" s="79"/>
      <c r="AG54" s="79"/>
      <c r="AH54" s="79"/>
      <c r="AI54" s="79"/>
      <c r="AJ54" s="79"/>
      <c r="AK54" s="79"/>
      <c r="AL54" s="79"/>
      <c r="AM54" s="79"/>
      <c r="AN54" s="79"/>
      <c r="AO54" s="79"/>
      <c r="AP54" s="79"/>
      <c r="AQ54" s="79"/>
      <c r="AR54" s="79"/>
      <c r="AS54" s="79"/>
      <c r="AT54" s="79"/>
      <c r="AU54" s="79"/>
      <c r="AV54" s="79"/>
      <c r="AW54" s="79"/>
      <c r="BA54" s="80" t="s">
        <v>725</v>
      </c>
      <c r="BB54" s="79"/>
      <c r="BC54" s="79"/>
      <c r="BD54" s="79"/>
      <c r="BE54" s="79"/>
      <c r="BF54" s="79"/>
      <c r="BG54" s="79"/>
      <c r="BH54" s="79"/>
      <c r="BI54" s="79"/>
      <c r="BJ54" s="79"/>
      <c r="BK54" s="79"/>
      <c r="BL54" s="79"/>
      <c r="BM54" s="79"/>
      <c r="BN54" s="79"/>
      <c r="BO54" s="79"/>
      <c r="BP54" s="79"/>
      <c r="BQ54" s="79"/>
      <c r="BR54" s="79"/>
      <c r="BS54" s="79"/>
      <c r="BW54" s="80" t="s">
        <v>743</v>
      </c>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DI54" s="79"/>
      <c r="DJ54" s="79"/>
      <c r="DK54" s="79"/>
    </row>
    <row r="55" spans="1:115" ht="3" customHeight="1">
      <c r="G55" s="95"/>
    </row>
    <row r="56" spans="1:115" ht="20.149999999999999" customHeight="1">
      <c r="I56" s="1026">
        <f>CO16</f>
        <v>0</v>
      </c>
      <c r="J56" s="1027"/>
      <c r="K56" s="1027"/>
      <c r="L56" s="1027"/>
      <c r="M56" s="1027"/>
      <c r="N56" s="1027"/>
      <c r="O56" s="1027"/>
      <c r="P56" s="1027"/>
      <c r="Q56" s="1027"/>
      <c r="R56" s="1027"/>
      <c r="S56" s="1027"/>
      <c r="T56" s="1027"/>
      <c r="U56" s="1027"/>
      <c r="V56" s="1027"/>
      <c r="W56" s="1027"/>
      <c r="X56" s="1027"/>
      <c r="Y56" s="1027"/>
      <c r="Z56" s="1027"/>
      <c r="AA56" s="1028"/>
      <c r="AB56" s="1012" t="s">
        <v>719</v>
      </c>
      <c r="AC56" s="1012"/>
      <c r="AD56" s="1012"/>
      <c r="AE56" s="1029" t="e">
        <f>IF(CR22&gt;=0,CR22,0)</f>
        <v>#DIV/0!</v>
      </c>
      <c r="AF56" s="1030"/>
      <c r="AG56" s="1030"/>
      <c r="AH56" s="1030"/>
      <c r="AI56" s="1030"/>
      <c r="AJ56" s="1030"/>
      <c r="AK56" s="1030"/>
      <c r="AL56" s="1030"/>
      <c r="AM56" s="1030"/>
      <c r="AN56" s="1030"/>
      <c r="AO56" s="1030"/>
      <c r="AP56" s="1030"/>
      <c r="AQ56" s="1030"/>
      <c r="AR56" s="1030"/>
      <c r="AS56" s="1030"/>
      <c r="AT56" s="1030"/>
      <c r="AU56" s="1030"/>
      <c r="AV56" s="1030"/>
      <c r="AW56" s="1031"/>
      <c r="AX56" s="1012" t="s">
        <v>719</v>
      </c>
      <c r="AY56" s="1012"/>
      <c r="AZ56" s="1012"/>
      <c r="BA56" s="1026" t="e">
        <f>IF(CI28&gt;=0,CI28,0)</f>
        <v>#DIV/0!</v>
      </c>
      <c r="BB56" s="1027"/>
      <c r="BC56" s="1027"/>
      <c r="BD56" s="1027"/>
      <c r="BE56" s="1027"/>
      <c r="BF56" s="1027"/>
      <c r="BG56" s="1027"/>
      <c r="BH56" s="1027"/>
      <c r="BI56" s="1027"/>
      <c r="BJ56" s="1027"/>
      <c r="BK56" s="1027"/>
      <c r="BL56" s="1027"/>
      <c r="BM56" s="1027"/>
      <c r="BN56" s="1027"/>
      <c r="BO56" s="1027"/>
      <c r="BP56" s="1027"/>
      <c r="BQ56" s="1027"/>
      <c r="BR56" s="1027"/>
      <c r="BS56" s="1028"/>
      <c r="BT56" s="1012" t="s">
        <v>710</v>
      </c>
      <c r="BU56" s="1012"/>
      <c r="BV56" s="1012"/>
      <c r="BW56" s="1013" t="e">
        <f>I56-AE56-BA56</f>
        <v>#DIV/0!</v>
      </c>
      <c r="BX56" s="1014"/>
      <c r="BY56" s="1014"/>
      <c r="BZ56" s="1014"/>
      <c r="CA56" s="1014"/>
      <c r="CB56" s="1014"/>
      <c r="CC56" s="1014"/>
      <c r="CD56" s="1014"/>
      <c r="CE56" s="1014"/>
      <c r="CF56" s="1014"/>
      <c r="CG56" s="1014"/>
      <c r="CH56" s="1014"/>
      <c r="CI56" s="1014"/>
      <c r="CJ56" s="1014"/>
      <c r="CK56" s="1014"/>
      <c r="CL56" s="1014"/>
      <c r="CM56" s="1014"/>
      <c r="CN56" s="1014"/>
      <c r="CO56" s="1014"/>
      <c r="CP56" s="1014"/>
      <c r="CQ56" s="1014"/>
      <c r="CR56" s="1014"/>
      <c r="CS56" s="1015"/>
      <c r="CT56" s="82"/>
      <c r="CU56" s="82"/>
      <c r="CV56" s="82"/>
      <c r="CW56" s="82"/>
      <c r="CX56" s="82"/>
      <c r="CY56" s="82"/>
      <c r="CZ56" s="82"/>
      <c r="DA56" s="82"/>
      <c r="DB56" s="82"/>
      <c r="DC56" s="82"/>
      <c r="DD56" s="82"/>
      <c r="DE56" s="82"/>
      <c r="DF56" s="82"/>
      <c r="DG56" s="82"/>
      <c r="DH56" s="82"/>
      <c r="DI56" s="82"/>
      <c r="DJ56" s="82"/>
    </row>
    <row r="57" spans="1:115" ht="10" customHeight="1"/>
    <row r="58" spans="1:115" ht="25" customHeight="1">
      <c r="C58" s="80"/>
      <c r="D58" s="79"/>
      <c r="E58" s="79"/>
      <c r="F58" s="79"/>
      <c r="G58" s="79"/>
      <c r="H58" s="79"/>
      <c r="I58" s="1016" t="s">
        <v>743</v>
      </c>
      <c r="J58" s="1012"/>
      <c r="K58" s="1012"/>
      <c r="L58" s="1012"/>
      <c r="M58" s="1012"/>
      <c r="N58" s="1012"/>
      <c r="O58" s="1012"/>
      <c r="P58" s="1012"/>
      <c r="Q58" s="1012"/>
      <c r="R58" s="1012"/>
      <c r="S58" s="1012"/>
      <c r="T58" s="1012"/>
      <c r="U58" s="1012"/>
      <c r="V58" s="1012"/>
      <c r="W58" s="1012"/>
      <c r="X58" s="1012"/>
      <c r="Y58" s="1012"/>
      <c r="Z58" s="1012"/>
      <c r="AA58" s="1012"/>
      <c r="AB58" s="79"/>
      <c r="AC58" s="79"/>
      <c r="AD58" s="79"/>
      <c r="AE58" s="79"/>
      <c r="AF58" s="79"/>
      <c r="AG58" s="79"/>
      <c r="AH58" s="79"/>
      <c r="AL58" s="1016" t="s">
        <v>727</v>
      </c>
      <c r="AM58" s="1016"/>
      <c r="AN58" s="1016"/>
      <c r="AO58" s="1016"/>
      <c r="AP58" s="1016"/>
      <c r="AQ58" s="1016"/>
      <c r="AR58" s="1016"/>
      <c r="AS58" s="1016"/>
      <c r="AT58" s="1016"/>
      <c r="AU58" s="1016"/>
      <c r="AV58" s="1016"/>
      <c r="AW58" s="1016"/>
      <c r="AX58" s="1016"/>
      <c r="AY58" s="1016"/>
      <c r="AZ58" s="1016"/>
      <c r="BA58" s="1016"/>
      <c r="BB58" s="1016"/>
      <c r="BC58" s="1016"/>
      <c r="BD58" s="1016"/>
      <c r="BE58" s="176"/>
      <c r="BF58" s="176"/>
      <c r="BG58" s="176"/>
      <c r="BH58" s="81"/>
      <c r="BI58" s="81"/>
      <c r="BJ58" s="81"/>
      <c r="BK58" s="1017" t="s">
        <v>744</v>
      </c>
      <c r="BL58" s="1017"/>
      <c r="BM58" s="1017"/>
      <c r="BN58" s="1017"/>
      <c r="BO58" s="1017"/>
      <c r="BP58" s="1017"/>
      <c r="BQ58" s="1017"/>
      <c r="BR58" s="1017"/>
      <c r="BS58" s="1017"/>
      <c r="BT58" s="1017"/>
      <c r="BU58" s="1017"/>
      <c r="BV58" s="1017"/>
      <c r="BW58" s="1017"/>
      <c r="BX58" s="1017"/>
      <c r="BY58" s="1017"/>
      <c r="BZ58" s="1017"/>
      <c r="CA58" s="1017"/>
      <c r="CB58" s="1017"/>
      <c r="CC58" s="1017"/>
      <c r="CD58" s="1017"/>
      <c r="CE58" s="1017"/>
      <c r="CF58" s="1017"/>
      <c r="CG58" s="1017"/>
      <c r="CH58" s="1017"/>
      <c r="CI58" s="1017"/>
      <c r="CJ58" s="1017"/>
      <c r="CK58" s="1017"/>
    </row>
    <row r="59" spans="1:115" ht="12" customHeight="1">
      <c r="D59" s="79"/>
      <c r="E59" s="79"/>
      <c r="F59" s="79"/>
      <c r="G59" s="79"/>
      <c r="H59" s="79"/>
      <c r="I59" s="1012"/>
      <c r="J59" s="1012"/>
      <c r="K59" s="1012"/>
      <c r="L59" s="1012"/>
      <c r="M59" s="1012"/>
      <c r="N59" s="1012"/>
      <c r="O59" s="1012"/>
      <c r="P59" s="1012"/>
      <c r="Q59" s="1012"/>
      <c r="R59" s="1012"/>
      <c r="S59" s="1012"/>
      <c r="T59" s="1012"/>
      <c r="U59" s="1012"/>
      <c r="V59" s="1012"/>
      <c r="W59" s="1012"/>
      <c r="X59" s="1012"/>
      <c r="Y59" s="1012"/>
      <c r="Z59" s="1012"/>
      <c r="AA59" s="1012"/>
      <c r="AB59" s="97"/>
      <c r="AC59" s="97"/>
      <c r="AD59" s="97"/>
      <c r="AE59" s="97"/>
      <c r="AF59" s="97"/>
      <c r="AG59" s="97"/>
      <c r="AH59" s="97"/>
      <c r="AL59" s="1016"/>
      <c r="AM59" s="1016"/>
      <c r="AN59" s="1016"/>
      <c r="AO59" s="1016"/>
      <c r="AP59" s="1016"/>
      <c r="AQ59" s="1016"/>
      <c r="AR59" s="1016"/>
      <c r="AS59" s="1016"/>
      <c r="AT59" s="1016"/>
      <c r="AU59" s="1016"/>
      <c r="AV59" s="1016"/>
      <c r="AW59" s="1016"/>
      <c r="AX59" s="1016"/>
      <c r="AY59" s="1016"/>
      <c r="AZ59" s="1016"/>
      <c r="BA59" s="1016"/>
      <c r="BB59" s="1016"/>
      <c r="BC59" s="1016"/>
      <c r="BD59" s="1016"/>
      <c r="BE59" s="176"/>
      <c r="BF59" s="176"/>
      <c r="BG59" s="176"/>
      <c r="BH59" s="81"/>
      <c r="BI59" s="81"/>
      <c r="BJ59" s="81"/>
      <c r="BK59" s="1017"/>
      <c r="BL59" s="1017"/>
      <c r="BM59" s="1017"/>
      <c r="BN59" s="1017"/>
      <c r="BO59" s="1017"/>
      <c r="BP59" s="1017"/>
      <c r="BQ59" s="1017"/>
      <c r="BR59" s="1017"/>
      <c r="BS59" s="1017"/>
      <c r="BT59" s="1017"/>
      <c r="BU59" s="1017"/>
      <c r="BV59" s="1017"/>
      <c r="BW59" s="1017"/>
      <c r="BX59" s="1017"/>
      <c r="BY59" s="1017"/>
      <c r="BZ59" s="1017"/>
      <c r="CA59" s="1017"/>
      <c r="CB59" s="1017"/>
      <c r="CC59" s="1017"/>
      <c r="CD59" s="1017"/>
      <c r="CE59" s="1017"/>
      <c r="CF59" s="1017"/>
      <c r="CG59" s="1017"/>
      <c r="CH59" s="1017"/>
      <c r="CI59" s="1017"/>
      <c r="CJ59" s="1017"/>
      <c r="CK59" s="1017"/>
    </row>
    <row r="60" spans="1:115" ht="3" customHeight="1" thickBot="1"/>
    <row r="61" spans="1:115" ht="20.149999999999999" customHeight="1" thickBot="1">
      <c r="I61" s="1013" t="e">
        <f>IF(I56-AE56-BA56&gt;=0,I56-AE56-BA56,0)</f>
        <v>#DIV/0!</v>
      </c>
      <c r="J61" s="1018"/>
      <c r="K61" s="1018"/>
      <c r="L61" s="1018"/>
      <c r="M61" s="1018"/>
      <c r="N61" s="1018"/>
      <c r="O61" s="1018"/>
      <c r="P61" s="1018"/>
      <c r="Q61" s="1018"/>
      <c r="R61" s="1018"/>
      <c r="S61" s="1018"/>
      <c r="T61" s="1018"/>
      <c r="U61" s="1018"/>
      <c r="V61" s="1018"/>
      <c r="W61" s="1018"/>
      <c r="X61" s="1018"/>
      <c r="Y61" s="1018"/>
      <c r="Z61" s="1018"/>
      <c r="AA61" s="1019"/>
      <c r="AB61" s="1020" t="s">
        <v>745</v>
      </c>
      <c r="AC61" s="1012"/>
      <c r="AD61" s="1012"/>
      <c r="AE61" s="1012"/>
      <c r="AF61" s="1012"/>
      <c r="AG61" s="1012"/>
      <c r="AH61" s="1012"/>
      <c r="AI61" s="1012"/>
      <c r="AJ61" s="1012"/>
      <c r="AK61" s="1021"/>
      <c r="AL61" s="1013" t="e">
        <f>AE39</f>
        <v>#REF!</v>
      </c>
      <c r="AM61" s="1018"/>
      <c r="AN61" s="1018"/>
      <c r="AO61" s="1018"/>
      <c r="AP61" s="1018"/>
      <c r="AQ61" s="1018"/>
      <c r="AR61" s="1018"/>
      <c r="AS61" s="1018"/>
      <c r="AT61" s="1018"/>
      <c r="AU61" s="1018"/>
      <c r="AV61" s="1018"/>
      <c r="AW61" s="1018"/>
      <c r="AX61" s="1018"/>
      <c r="AY61" s="1018"/>
      <c r="AZ61" s="1018"/>
      <c r="BA61" s="1018"/>
      <c r="BB61" s="1018"/>
      <c r="BC61" s="1018"/>
      <c r="BD61" s="1019"/>
      <c r="BE61" s="1020" t="s">
        <v>710</v>
      </c>
      <c r="BF61" s="1012"/>
      <c r="BG61" s="1012"/>
      <c r="BH61" s="1012"/>
      <c r="BI61" s="1012"/>
      <c r="BJ61" s="1022"/>
      <c r="BK61" s="1023" t="e">
        <f>IF(AE39&lt;=0,999.9,I61/AL61)</f>
        <v>#REF!</v>
      </c>
      <c r="BL61" s="1024"/>
      <c r="BM61" s="1024"/>
      <c r="BN61" s="1024"/>
      <c r="BO61" s="1024"/>
      <c r="BP61" s="1024"/>
      <c r="BQ61" s="1024"/>
      <c r="BR61" s="1024"/>
      <c r="BS61" s="1024"/>
      <c r="BT61" s="1024"/>
      <c r="BU61" s="1024"/>
      <c r="BV61" s="1024"/>
      <c r="BW61" s="1024"/>
      <c r="BX61" s="1024"/>
      <c r="BY61" s="1024"/>
      <c r="BZ61" s="1024"/>
      <c r="CA61" s="1024"/>
      <c r="CB61" s="1024"/>
      <c r="CC61" s="1025"/>
      <c r="CD61" s="1011" t="s">
        <v>746</v>
      </c>
      <c r="CE61" s="1012"/>
      <c r="CF61" s="1012"/>
      <c r="CG61" s="1012"/>
      <c r="CH61" s="1012"/>
      <c r="CI61" s="1012"/>
      <c r="CJ61" s="1012"/>
      <c r="CK61" s="1012"/>
    </row>
    <row r="62" spans="1:115" ht="5.15" customHeight="1"/>
    <row r="63" spans="1:115" ht="10" customHeight="1">
      <c r="A63" s="95"/>
      <c r="B63" s="96"/>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27" right="0.19685039370078741" top="0.39370078740157483" bottom="3.937007874015748E-2" header="0" footer="0"/>
  <pageSetup paperSize="9" orientation="portrait" verticalDpi="1200" r:id="rId1"/>
  <headerFooter alignWithMargins="0">
    <oddHeader>&amp;C&amp;"ＭＳ ゴシック,太字"&amp;13Worksheet for Estimating the Number of Years to Fully Repay Debts&amp;R&amp;10Form4</oddHeader>
    <oddFooter>&amp;RMar 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Q63"/>
  <sheetViews>
    <sheetView zoomScale="140" zoomScaleNormal="140" workbookViewId="0">
      <selection activeCell="EH28" sqref="EH28"/>
    </sheetView>
  </sheetViews>
  <sheetFormatPr defaultColWidth="0.90625" defaultRowHeight="12" customHeight="1"/>
  <cols>
    <col min="1" max="137" width="0.90625" style="174" customWidth="1"/>
    <col min="138" max="138" width="3.90625" style="174" bestFit="1" customWidth="1"/>
    <col min="139" max="140" width="0.90625" style="174" customWidth="1"/>
    <col min="141" max="16384" width="0.90625" style="174"/>
  </cols>
  <sheetData>
    <row r="1" spans="1:127" s="74" customFormat="1" ht="15" customHeight="1">
      <c r="AU1" s="73"/>
      <c r="BQ1" s="73" t="s">
        <v>459</v>
      </c>
      <c r="BZ1" s="73"/>
    </row>
    <row r="2" spans="1:127" ht="13.5" customHeight="1">
      <c r="A2" s="1082" t="s">
        <v>460</v>
      </c>
      <c r="B2" s="870"/>
      <c r="C2" s="870"/>
      <c r="D2" s="870"/>
      <c r="E2" s="870"/>
      <c r="F2" s="870"/>
      <c r="G2" s="870"/>
      <c r="H2" s="870"/>
      <c r="I2" s="870"/>
      <c r="J2" s="871"/>
      <c r="K2" s="1083">
        <f ca="1">TODAY()</f>
        <v>45007</v>
      </c>
      <c r="L2" s="870"/>
      <c r="M2" s="870"/>
      <c r="N2" s="870"/>
      <c r="O2" s="870"/>
      <c r="P2" s="870"/>
      <c r="Q2" s="870"/>
      <c r="R2" s="870"/>
      <c r="S2" s="870"/>
      <c r="T2" s="870"/>
      <c r="U2" s="870"/>
      <c r="V2" s="870"/>
      <c r="W2" s="870"/>
      <c r="X2" s="870"/>
      <c r="Y2" s="871"/>
      <c r="AC2" s="93" t="s">
        <v>461</v>
      </c>
      <c r="AD2" s="94"/>
      <c r="AE2" s="94"/>
      <c r="AF2" s="94"/>
      <c r="AG2" s="94"/>
      <c r="AH2" s="94"/>
      <c r="AI2" s="94"/>
      <c r="AJ2" s="94"/>
      <c r="AK2" s="94"/>
      <c r="AL2" s="94"/>
      <c r="AM2" s="94"/>
      <c r="AN2" s="94"/>
      <c r="AO2" s="94"/>
      <c r="AP2" s="94"/>
      <c r="AQ2" s="94"/>
      <c r="AR2" s="1109" t="s">
        <v>357</v>
      </c>
      <c r="AS2" s="870"/>
      <c r="AT2" s="870"/>
      <c r="AU2" s="870"/>
      <c r="AV2" s="870"/>
      <c r="AW2" s="870"/>
      <c r="AX2" s="870"/>
      <c r="AY2" s="870"/>
      <c r="AZ2" s="870"/>
      <c r="BA2" s="870"/>
      <c r="BB2" s="870"/>
      <c r="BC2" s="870"/>
      <c r="BD2" s="870"/>
      <c r="BE2" s="870"/>
      <c r="BF2" s="871"/>
      <c r="BM2" s="75"/>
      <c r="BN2" s="75"/>
      <c r="BO2" s="75"/>
      <c r="BP2" s="75"/>
      <c r="BQ2" s="1012"/>
      <c r="BR2" s="1065"/>
      <c r="BS2" s="1065"/>
      <c r="BT2" s="1065"/>
      <c r="BU2" s="1065"/>
      <c r="BV2" s="1065"/>
      <c r="BW2" s="1065"/>
      <c r="BX2" s="1065"/>
      <c r="BY2" s="1065"/>
      <c r="BZ2" s="1084"/>
      <c r="CA2" s="1065"/>
      <c r="CB2" s="1065"/>
      <c r="CC2" s="1065"/>
      <c r="CD2" s="1065"/>
      <c r="CE2" s="1065"/>
      <c r="CF2" s="1065"/>
      <c r="CG2" s="1065"/>
      <c r="CH2" s="1065"/>
      <c r="CI2" s="1065"/>
      <c r="CJ2" s="1065"/>
      <c r="CK2" s="1065"/>
      <c r="CL2" s="1065"/>
      <c r="CM2" s="1065"/>
      <c r="CN2" s="1065"/>
      <c r="CO2" s="1065"/>
      <c r="CP2" s="1065"/>
      <c r="CQ2" s="1065"/>
      <c r="CR2" s="1065"/>
      <c r="CS2" s="1065"/>
      <c r="CT2" s="1065"/>
      <c r="CU2" s="1065"/>
      <c r="CV2" s="1065"/>
      <c r="CW2" s="1065"/>
      <c r="CX2" s="1065"/>
      <c r="CY2" s="1065"/>
      <c r="CZ2" s="1065"/>
      <c r="DA2" s="1065"/>
      <c r="DB2" s="1065"/>
      <c r="DC2" s="1065"/>
      <c r="DD2" s="1065"/>
      <c r="DE2" s="1065"/>
      <c r="DF2" s="1065"/>
      <c r="DG2" s="1065"/>
    </row>
    <row r="3" spans="1:127" ht="6.75" customHeight="1">
      <c r="A3" s="1082" t="s">
        <v>462</v>
      </c>
      <c r="B3" s="873"/>
      <c r="C3" s="873"/>
      <c r="D3" s="873"/>
      <c r="E3" s="873"/>
      <c r="F3" s="873"/>
      <c r="G3" s="873"/>
      <c r="H3" s="873"/>
      <c r="I3" s="873"/>
      <c r="J3" s="874"/>
      <c r="K3" s="1072" t="e">
        <f>+#REF!</f>
        <v>#REF!</v>
      </c>
      <c r="L3" s="873"/>
      <c r="M3" s="873"/>
      <c r="N3" s="873"/>
      <c r="O3" s="873"/>
      <c r="P3" s="873"/>
      <c r="Q3" s="873"/>
      <c r="R3" s="873"/>
      <c r="S3" s="873"/>
      <c r="T3" s="873"/>
      <c r="U3" s="873"/>
      <c r="V3" s="873"/>
      <c r="W3" s="873"/>
      <c r="X3" s="873"/>
      <c r="Y3" s="874"/>
      <c r="AC3" s="1080" t="s">
        <v>463</v>
      </c>
      <c r="AD3" s="873"/>
      <c r="AE3" s="873"/>
      <c r="AF3" s="873"/>
      <c r="AG3" s="873"/>
      <c r="AH3" s="873"/>
      <c r="AI3" s="873"/>
      <c r="AJ3" s="873"/>
      <c r="AK3" s="873"/>
      <c r="AL3" s="873"/>
      <c r="AM3" s="873"/>
      <c r="AN3" s="873"/>
      <c r="AO3" s="873"/>
      <c r="AP3" s="873"/>
      <c r="AQ3" s="874"/>
      <c r="AR3" s="1072" t="e">
        <f>+#REF!</f>
        <v>#REF!</v>
      </c>
      <c r="AS3" s="873"/>
      <c r="AT3" s="873"/>
      <c r="AU3" s="873"/>
      <c r="AV3" s="873"/>
      <c r="AW3" s="873"/>
      <c r="AX3" s="873"/>
      <c r="AY3" s="873"/>
      <c r="AZ3" s="873"/>
      <c r="BA3" s="873"/>
      <c r="BB3" s="873"/>
      <c r="BC3" s="873"/>
      <c r="BD3" s="873"/>
      <c r="BE3" s="873"/>
      <c r="BF3" s="874"/>
      <c r="BM3" s="75"/>
      <c r="BN3" s="75"/>
      <c r="BO3" s="75"/>
      <c r="BP3" s="75"/>
      <c r="BQ3" s="1012"/>
      <c r="BR3" s="1065"/>
      <c r="BS3" s="1065"/>
      <c r="BT3" s="1065"/>
      <c r="BU3" s="1065"/>
      <c r="BV3" s="1065"/>
      <c r="BW3" s="1065"/>
      <c r="BX3" s="1065"/>
      <c r="BY3" s="1065"/>
      <c r="BZ3" s="1012"/>
      <c r="CA3" s="1065"/>
      <c r="CB3" s="1065"/>
      <c r="CC3" s="1065"/>
      <c r="CD3" s="1065"/>
      <c r="CE3" s="1065"/>
      <c r="CF3" s="1065"/>
      <c r="CG3" s="1065"/>
      <c r="CH3" s="1065"/>
      <c r="CI3" s="1065"/>
      <c r="CJ3" s="1065"/>
      <c r="CK3" s="1065"/>
      <c r="CL3" s="1065"/>
      <c r="CM3" s="1065"/>
      <c r="CN3" s="1065"/>
      <c r="CO3" s="1065"/>
      <c r="CP3" s="1065"/>
      <c r="CQ3" s="1065"/>
      <c r="CR3" s="1065"/>
      <c r="CS3" s="1065"/>
      <c r="CT3" s="1065"/>
      <c r="CU3" s="1065"/>
      <c r="CV3" s="1065"/>
      <c r="CW3" s="1065"/>
      <c r="CX3" s="1065"/>
      <c r="CY3" s="1065"/>
      <c r="CZ3" s="1065"/>
      <c r="DA3" s="1065"/>
      <c r="DB3" s="1065"/>
      <c r="DC3" s="1065"/>
      <c r="DD3" s="1065"/>
      <c r="DE3" s="1065"/>
      <c r="DF3" s="1065"/>
      <c r="DG3" s="1065"/>
    </row>
    <row r="4" spans="1:127" ht="6.75" customHeight="1">
      <c r="A4" s="875"/>
      <c r="B4" s="876"/>
      <c r="C4" s="876"/>
      <c r="D4" s="876"/>
      <c r="E4" s="876"/>
      <c r="F4" s="876"/>
      <c r="G4" s="876"/>
      <c r="H4" s="876"/>
      <c r="I4" s="876"/>
      <c r="J4" s="877"/>
      <c r="K4" s="875"/>
      <c r="L4" s="876"/>
      <c r="M4" s="876"/>
      <c r="N4" s="876"/>
      <c r="O4" s="876"/>
      <c r="P4" s="876"/>
      <c r="Q4" s="876"/>
      <c r="R4" s="876"/>
      <c r="S4" s="876"/>
      <c r="T4" s="876"/>
      <c r="U4" s="876"/>
      <c r="V4" s="876"/>
      <c r="W4" s="876"/>
      <c r="X4" s="876"/>
      <c r="Y4" s="877"/>
      <c r="AC4" s="875"/>
      <c r="AD4" s="876"/>
      <c r="AE4" s="876"/>
      <c r="AF4" s="876"/>
      <c r="AG4" s="876"/>
      <c r="AH4" s="876"/>
      <c r="AI4" s="876"/>
      <c r="AJ4" s="876"/>
      <c r="AK4" s="876"/>
      <c r="AL4" s="876"/>
      <c r="AM4" s="876"/>
      <c r="AN4" s="876"/>
      <c r="AO4" s="876"/>
      <c r="AP4" s="876"/>
      <c r="AQ4" s="877"/>
      <c r="AR4" s="875"/>
      <c r="AS4" s="876"/>
      <c r="AT4" s="876"/>
      <c r="AU4" s="876"/>
      <c r="AV4" s="876"/>
      <c r="AW4" s="876"/>
      <c r="AX4" s="876"/>
      <c r="AY4" s="876"/>
      <c r="AZ4" s="876"/>
      <c r="BA4" s="876"/>
      <c r="BB4" s="876"/>
      <c r="BC4" s="876"/>
      <c r="BD4" s="876"/>
      <c r="BE4" s="876"/>
      <c r="BF4" s="877"/>
      <c r="BM4" s="75"/>
      <c r="BN4" s="75"/>
      <c r="BO4" s="75"/>
      <c r="BP4" s="75"/>
      <c r="BQ4" s="1065"/>
      <c r="BR4" s="1065"/>
      <c r="BS4" s="1065"/>
      <c r="BT4" s="1065"/>
      <c r="BU4" s="1065"/>
      <c r="BV4" s="1065"/>
      <c r="BW4" s="1065"/>
      <c r="BX4" s="1065"/>
      <c r="BY4" s="1065"/>
      <c r="BZ4" s="1065"/>
      <c r="CA4" s="1065"/>
      <c r="CB4" s="1065"/>
      <c r="CC4" s="1065"/>
      <c r="CD4" s="1065"/>
      <c r="CE4" s="1065"/>
      <c r="CF4" s="1065"/>
      <c r="CG4" s="1065"/>
      <c r="CH4" s="1065"/>
      <c r="CI4" s="1065"/>
      <c r="CJ4" s="1065"/>
      <c r="CK4" s="1065"/>
      <c r="CL4" s="1065"/>
      <c r="CM4" s="1065"/>
      <c r="CN4" s="1065"/>
      <c r="CO4" s="1065"/>
      <c r="CP4" s="1065"/>
      <c r="CQ4" s="1065"/>
      <c r="CR4" s="1065"/>
      <c r="CS4" s="1065"/>
      <c r="CT4" s="1065"/>
      <c r="CU4" s="1065"/>
      <c r="CV4" s="1065"/>
      <c r="CW4" s="1065"/>
      <c r="CX4" s="1065"/>
      <c r="CY4" s="1065"/>
      <c r="CZ4" s="1065"/>
      <c r="DA4" s="1065"/>
      <c r="DB4" s="1065"/>
      <c r="DC4" s="1065"/>
      <c r="DD4" s="1065"/>
      <c r="DE4" s="1065"/>
      <c r="DF4" s="1065"/>
      <c r="DG4" s="1065"/>
    </row>
    <row r="5" spans="1:127" ht="6.75" customHeight="1">
      <c r="A5" s="1082" t="s">
        <v>464</v>
      </c>
      <c r="B5" s="873"/>
      <c r="C5" s="873"/>
      <c r="D5" s="873"/>
      <c r="E5" s="873"/>
      <c r="F5" s="873"/>
      <c r="G5" s="873"/>
      <c r="H5" s="873"/>
      <c r="I5" s="873"/>
      <c r="J5" s="874"/>
      <c r="K5" s="1072" t="e">
        <f>+#REF!</f>
        <v>#REF!</v>
      </c>
      <c r="L5" s="873"/>
      <c r="M5" s="873"/>
      <c r="N5" s="873"/>
      <c r="O5" s="873"/>
      <c r="P5" s="873"/>
      <c r="Q5" s="873"/>
      <c r="R5" s="873"/>
      <c r="S5" s="873"/>
      <c r="T5" s="873"/>
      <c r="U5" s="873"/>
      <c r="V5" s="873"/>
      <c r="W5" s="873"/>
      <c r="X5" s="873"/>
      <c r="Y5" s="874"/>
      <c r="AJ5" s="76"/>
      <c r="AK5" s="76"/>
      <c r="AL5" s="76"/>
      <c r="AM5" s="76"/>
      <c r="AN5" s="76"/>
      <c r="AO5" s="76"/>
      <c r="AP5" s="76"/>
      <c r="AQ5" s="76"/>
      <c r="AR5" s="76"/>
      <c r="AS5" s="76"/>
      <c r="BM5" s="75"/>
      <c r="BN5" s="75"/>
      <c r="BO5" s="75"/>
      <c r="BP5" s="75"/>
      <c r="BQ5" s="1065"/>
      <c r="BR5" s="1065"/>
      <c r="BS5" s="1065"/>
      <c r="BT5" s="1065"/>
      <c r="BU5" s="1065"/>
      <c r="BV5" s="1065"/>
      <c r="BW5" s="1065"/>
      <c r="BX5" s="1065"/>
      <c r="BY5" s="1065"/>
      <c r="BZ5" s="1065"/>
      <c r="CA5" s="1065"/>
      <c r="CB5" s="1065"/>
      <c r="CC5" s="1065"/>
      <c r="CD5" s="1065"/>
      <c r="CE5" s="1065"/>
      <c r="CF5" s="1065"/>
      <c r="CG5" s="1065"/>
      <c r="CH5" s="1065"/>
      <c r="CI5" s="1065"/>
      <c r="CJ5" s="1065"/>
      <c r="CK5" s="1065"/>
      <c r="CL5" s="1065"/>
      <c r="CM5" s="1065"/>
      <c r="CN5" s="1065"/>
      <c r="CO5" s="1065"/>
      <c r="CP5" s="1065"/>
      <c r="CQ5" s="1065"/>
      <c r="CR5" s="1065"/>
      <c r="CS5" s="1065"/>
      <c r="CT5" s="1065"/>
      <c r="CU5" s="1065"/>
      <c r="CV5" s="1065"/>
      <c r="CW5" s="1065"/>
      <c r="CX5" s="1065"/>
      <c r="CY5" s="1065"/>
      <c r="CZ5" s="1065"/>
      <c r="DA5" s="1065"/>
      <c r="DB5" s="1065"/>
      <c r="DC5" s="1065"/>
      <c r="DD5" s="1065"/>
      <c r="DE5" s="1065"/>
      <c r="DF5" s="1065"/>
      <c r="DG5" s="1065"/>
    </row>
    <row r="6" spans="1:127" ht="6.75" customHeight="1">
      <c r="A6" s="875"/>
      <c r="B6" s="876"/>
      <c r="C6" s="876"/>
      <c r="D6" s="876"/>
      <c r="E6" s="876"/>
      <c r="F6" s="876"/>
      <c r="G6" s="876"/>
      <c r="H6" s="876"/>
      <c r="I6" s="876"/>
      <c r="J6" s="877"/>
      <c r="K6" s="875"/>
      <c r="L6" s="876"/>
      <c r="M6" s="876"/>
      <c r="N6" s="876"/>
      <c r="O6" s="876"/>
      <c r="P6" s="876"/>
      <c r="Q6" s="876"/>
      <c r="R6" s="876"/>
      <c r="S6" s="876"/>
      <c r="T6" s="876"/>
      <c r="U6" s="876"/>
      <c r="V6" s="876"/>
      <c r="W6" s="876"/>
      <c r="X6" s="876"/>
      <c r="Y6" s="877"/>
      <c r="AJ6" s="76"/>
      <c r="AK6" s="76"/>
      <c r="AL6" s="76"/>
      <c r="AM6" s="76"/>
      <c r="AN6" s="76"/>
      <c r="AO6" s="76"/>
      <c r="AP6" s="76"/>
      <c r="AQ6" s="76"/>
      <c r="AR6" s="76"/>
      <c r="AS6" s="76"/>
      <c r="BM6" s="75"/>
      <c r="BN6" s="75"/>
      <c r="BO6" s="75"/>
      <c r="BP6" s="75"/>
      <c r="BQ6" s="1065"/>
      <c r="BR6" s="1065"/>
      <c r="BS6" s="1065"/>
      <c r="BT6" s="1065"/>
      <c r="BU6" s="1065"/>
      <c r="BV6" s="1065"/>
      <c r="BW6" s="1065"/>
      <c r="BX6" s="1065"/>
      <c r="BY6" s="1065"/>
      <c r="BZ6" s="1065"/>
      <c r="CA6" s="1065"/>
      <c r="CB6" s="1065"/>
      <c r="CC6" s="1065"/>
      <c r="CD6" s="1065"/>
      <c r="CE6" s="1065"/>
      <c r="CF6" s="1065"/>
      <c r="CG6" s="1065"/>
      <c r="CH6" s="1065"/>
      <c r="CI6" s="1065"/>
      <c r="CJ6" s="1065"/>
      <c r="CK6" s="1065"/>
      <c r="CL6" s="1065"/>
      <c r="CM6" s="1065"/>
      <c r="CN6" s="1065"/>
      <c r="CO6" s="1065"/>
      <c r="CP6" s="1065"/>
      <c r="CQ6" s="1065"/>
      <c r="CR6" s="1065"/>
      <c r="CS6" s="1065"/>
      <c r="CT6" s="1065"/>
      <c r="CU6" s="1065"/>
      <c r="CV6" s="1065"/>
      <c r="CW6" s="1065"/>
      <c r="CX6" s="1065"/>
      <c r="CY6" s="1065"/>
      <c r="CZ6" s="1065"/>
      <c r="DA6" s="1065"/>
      <c r="DB6" s="1065"/>
      <c r="DC6" s="1065"/>
      <c r="DD6" s="1065"/>
      <c r="DE6" s="1065"/>
      <c r="DF6" s="1065"/>
      <c r="DG6" s="1065"/>
    </row>
    <row r="7" spans="1:127" ht="9" customHeight="1">
      <c r="L7" s="75"/>
      <c r="M7" s="75"/>
      <c r="N7" s="75"/>
      <c r="O7" s="75"/>
      <c r="P7" s="75"/>
      <c r="Q7" s="75"/>
      <c r="R7" s="75"/>
      <c r="S7" s="75"/>
      <c r="T7" s="75"/>
      <c r="U7" s="75"/>
      <c r="V7" s="75"/>
      <c r="W7" s="75"/>
      <c r="X7" s="75"/>
      <c r="Y7" s="75"/>
      <c r="Z7" s="75"/>
      <c r="BM7" s="75"/>
      <c r="BN7" s="75"/>
      <c r="BO7" s="75"/>
      <c r="BP7" s="75"/>
      <c r="BQ7" s="1065"/>
      <c r="BR7" s="1065"/>
      <c r="BS7" s="1065"/>
      <c r="BT7" s="1065"/>
      <c r="BU7" s="1065"/>
      <c r="BV7" s="1065"/>
      <c r="BW7" s="1065"/>
      <c r="BX7" s="1065"/>
      <c r="BY7" s="1065"/>
      <c r="BZ7" s="1065"/>
      <c r="CA7" s="1065"/>
      <c r="CB7" s="1065"/>
      <c r="CC7" s="1065"/>
      <c r="CD7" s="1065"/>
      <c r="CE7" s="1065"/>
      <c r="CF7" s="1065"/>
      <c r="CG7" s="1065"/>
      <c r="CH7" s="1065"/>
      <c r="CI7" s="1065"/>
      <c r="CJ7" s="1065"/>
      <c r="CK7" s="1065"/>
      <c r="CL7" s="1065"/>
      <c r="CM7" s="1065"/>
      <c r="CN7" s="1065"/>
      <c r="CO7" s="1065"/>
      <c r="CP7" s="1065"/>
      <c r="CQ7" s="1065"/>
      <c r="CR7" s="1065"/>
      <c r="CS7" s="1065"/>
      <c r="CT7" s="1065"/>
      <c r="CU7" s="1065"/>
      <c r="CV7" s="1065"/>
      <c r="CW7" s="1065"/>
      <c r="CX7" s="1065"/>
      <c r="CY7" s="1065"/>
      <c r="CZ7" s="1065"/>
      <c r="DA7" s="1065"/>
      <c r="DB7" s="1065"/>
      <c r="DC7" s="1065"/>
      <c r="DD7" s="1065"/>
      <c r="DE7" s="1065"/>
      <c r="DF7" s="1065"/>
      <c r="DG7" s="1065"/>
    </row>
    <row r="8" spans="1:127" ht="5.15" customHeight="1"/>
    <row r="9" spans="1:127" ht="15" customHeight="1">
      <c r="A9" s="1108" t="s">
        <v>465</v>
      </c>
      <c r="B9" s="870"/>
      <c r="C9" s="870"/>
      <c r="D9" s="870"/>
      <c r="E9" s="870"/>
      <c r="F9" s="870"/>
      <c r="G9" s="870"/>
      <c r="H9" s="870"/>
      <c r="I9" s="870"/>
      <c r="J9" s="870"/>
      <c r="K9" s="870"/>
      <c r="L9" s="871"/>
      <c r="M9" s="1076" t="s">
        <v>364</v>
      </c>
      <c r="N9" s="870"/>
      <c r="O9" s="870"/>
      <c r="P9" s="870"/>
      <c r="Q9" s="870"/>
      <c r="R9" s="870"/>
      <c r="S9" s="870"/>
      <c r="T9" s="870"/>
      <c r="U9" s="870"/>
      <c r="V9" s="870"/>
      <c r="W9" s="870"/>
      <c r="X9" s="870"/>
      <c r="Y9" s="870"/>
      <c r="Z9" s="870"/>
      <c r="AA9" s="870"/>
      <c r="AB9" s="870"/>
      <c r="AC9" s="870"/>
      <c r="AD9" s="870"/>
      <c r="AE9" s="870"/>
      <c r="AF9" s="870"/>
      <c r="AG9" s="870"/>
      <c r="AH9" s="870"/>
      <c r="AI9" s="870"/>
      <c r="AJ9" s="870"/>
      <c r="AK9" s="870"/>
      <c r="AL9" s="870"/>
      <c r="AM9" s="870"/>
      <c r="AN9" s="870"/>
      <c r="AO9" s="870"/>
      <c r="AP9" s="870"/>
      <c r="AQ9" s="870"/>
      <c r="AR9" s="870"/>
      <c r="AS9" s="871"/>
      <c r="AT9" s="1076" t="s">
        <v>365</v>
      </c>
      <c r="AU9" s="870"/>
      <c r="AV9" s="870"/>
      <c r="AW9" s="870"/>
      <c r="AX9" s="870"/>
      <c r="AY9" s="870"/>
      <c r="AZ9" s="870"/>
      <c r="BA9" s="870"/>
      <c r="BB9" s="870"/>
      <c r="BC9" s="870"/>
      <c r="BD9" s="870"/>
      <c r="BE9" s="870"/>
      <c r="BF9" s="870"/>
      <c r="BG9" s="870"/>
      <c r="BH9" s="870"/>
      <c r="BI9" s="870"/>
      <c r="BJ9" s="870"/>
      <c r="BK9" s="870"/>
      <c r="BL9" s="870"/>
      <c r="BM9" s="870"/>
      <c r="BN9" s="870"/>
      <c r="BO9" s="870"/>
      <c r="BP9" s="870"/>
      <c r="BQ9" s="870"/>
      <c r="BR9" s="870"/>
      <c r="BS9" s="870"/>
      <c r="BT9" s="870"/>
      <c r="BU9" s="870"/>
      <c r="BV9" s="870"/>
      <c r="BW9" s="870"/>
      <c r="BX9" s="870"/>
      <c r="BY9" s="870"/>
      <c r="BZ9" s="870"/>
      <c r="CA9" s="870"/>
      <c r="CB9" s="870"/>
      <c r="CC9" s="870"/>
      <c r="CD9" s="870"/>
      <c r="CE9" s="870"/>
      <c r="CF9" s="870"/>
      <c r="CG9" s="870"/>
      <c r="CH9" s="870"/>
      <c r="CI9" s="870"/>
      <c r="CJ9" s="870"/>
      <c r="CK9" s="870"/>
      <c r="CL9" s="870"/>
      <c r="CM9" s="870"/>
      <c r="CN9" s="870"/>
      <c r="CO9" s="870"/>
      <c r="CP9" s="870"/>
      <c r="CQ9" s="870"/>
      <c r="CR9" s="870"/>
      <c r="CS9" s="870"/>
      <c r="CT9" s="870"/>
      <c r="CU9" s="870"/>
      <c r="CV9" s="870"/>
      <c r="CW9" s="870"/>
      <c r="CX9" s="870"/>
      <c r="CY9" s="870"/>
      <c r="CZ9" s="870"/>
      <c r="DA9" s="870"/>
      <c r="DB9" s="870"/>
      <c r="DC9" s="870"/>
      <c r="DD9" s="870"/>
      <c r="DE9" s="870"/>
      <c r="DF9" s="870"/>
      <c r="DG9" s="871"/>
    </row>
    <row r="10" spans="1:127" ht="16" customHeight="1">
      <c r="A10" s="1063" t="e">
        <f>+#REF!</f>
        <v>#REF!</v>
      </c>
      <c r="B10" s="870"/>
      <c r="C10" s="870"/>
      <c r="D10" s="870"/>
      <c r="E10" s="870"/>
      <c r="F10" s="870"/>
      <c r="G10" s="870"/>
      <c r="H10" s="870"/>
      <c r="I10" s="870"/>
      <c r="J10" s="870"/>
      <c r="K10" s="870"/>
      <c r="L10" s="871"/>
      <c r="M10" s="1063" t="e">
        <f>+#REF!</f>
        <v>#REF!</v>
      </c>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870"/>
      <c r="AO10" s="870"/>
      <c r="AP10" s="870"/>
      <c r="AQ10" s="870"/>
      <c r="AR10" s="870"/>
      <c r="AS10" s="871"/>
      <c r="AT10" s="1063" t="e">
        <f>+#REF!</f>
        <v>#REF!</v>
      </c>
      <c r="AU10" s="870"/>
      <c r="AV10" s="870"/>
      <c r="AW10" s="870"/>
      <c r="AX10" s="870"/>
      <c r="AY10" s="870"/>
      <c r="AZ10" s="870"/>
      <c r="BA10" s="870"/>
      <c r="BB10" s="870"/>
      <c r="BC10" s="870"/>
      <c r="BD10" s="870"/>
      <c r="BE10" s="870"/>
      <c r="BF10" s="870"/>
      <c r="BG10" s="870"/>
      <c r="BH10" s="870"/>
      <c r="BI10" s="870"/>
      <c r="BJ10" s="870"/>
      <c r="BK10" s="870"/>
      <c r="BL10" s="870"/>
      <c r="BM10" s="870"/>
      <c r="BN10" s="870"/>
      <c r="BO10" s="870"/>
      <c r="BP10" s="870"/>
      <c r="BQ10" s="870"/>
      <c r="BR10" s="870"/>
      <c r="BS10" s="870"/>
      <c r="BT10" s="870"/>
      <c r="BU10" s="870"/>
      <c r="BV10" s="870"/>
      <c r="BW10" s="870"/>
      <c r="BX10" s="870"/>
      <c r="BY10" s="870"/>
      <c r="BZ10" s="870"/>
      <c r="CA10" s="870"/>
      <c r="CB10" s="870"/>
      <c r="CC10" s="870"/>
      <c r="CD10" s="870"/>
      <c r="CE10" s="870"/>
      <c r="CF10" s="870"/>
      <c r="CG10" s="870"/>
      <c r="CH10" s="870"/>
      <c r="CI10" s="870"/>
      <c r="CJ10" s="870"/>
      <c r="CK10" s="870"/>
      <c r="CL10" s="870"/>
      <c r="CM10" s="870"/>
      <c r="CN10" s="870"/>
      <c r="CO10" s="870"/>
      <c r="CP10" s="870"/>
      <c r="CQ10" s="870"/>
      <c r="CR10" s="870"/>
      <c r="CS10" s="870"/>
      <c r="CT10" s="870"/>
      <c r="CU10" s="870"/>
      <c r="CV10" s="870"/>
      <c r="CW10" s="870"/>
      <c r="CX10" s="870"/>
      <c r="CY10" s="870"/>
      <c r="CZ10" s="870"/>
      <c r="DA10" s="870"/>
      <c r="DB10" s="870"/>
      <c r="DC10" s="870"/>
      <c r="DD10" s="870"/>
      <c r="DE10" s="870"/>
      <c r="DF10" s="870"/>
      <c r="DG10" s="871"/>
    </row>
    <row r="11" spans="1:127" ht="10" customHeight="1"/>
    <row r="12" spans="1:127" ht="20.149999999999999" customHeight="1">
      <c r="A12" s="1037" t="s">
        <v>466</v>
      </c>
      <c r="B12" s="844"/>
      <c r="C12" s="844"/>
      <c r="D12" s="77" t="s">
        <v>467</v>
      </c>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row>
    <row r="13" spans="1:127" ht="5.15" customHeight="1"/>
    <row r="14" spans="1:127" ht="27" customHeight="1">
      <c r="C14" s="79" t="s">
        <v>468</v>
      </c>
      <c r="D14" s="79"/>
      <c r="E14" s="79"/>
      <c r="F14" s="79"/>
      <c r="G14" s="79"/>
      <c r="H14" s="79"/>
      <c r="I14" s="79"/>
      <c r="J14" s="79"/>
      <c r="K14" s="79"/>
      <c r="L14" s="79"/>
      <c r="M14" s="79"/>
      <c r="N14" s="79"/>
      <c r="R14" s="80" t="s">
        <v>469</v>
      </c>
      <c r="S14" s="79"/>
      <c r="T14" s="79"/>
      <c r="U14" s="79"/>
      <c r="V14" s="79"/>
      <c r="W14" s="79"/>
      <c r="X14" s="80"/>
      <c r="Y14" s="80"/>
      <c r="Z14" s="80"/>
      <c r="AA14" s="80"/>
      <c r="AB14" s="80"/>
      <c r="AC14" s="80"/>
      <c r="AD14" s="81"/>
      <c r="AE14" s="81"/>
      <c r="AF14" s="81"/>
      <c r="AG14" s="80" t="s">
        <v>470</v>
      </c>
      <c r="AH14" s="80"/>
      <c r="AI14" s="80"/>
      <c r="AJ14" s="80"/>
      <c r="AK14" s="79"/>
      <c r="AL14" s="80"/>
      <c r="AM14" s="79"/>
      <c r="AN14" s="80"/>
      <c r="AO14" s="80"/>
      <c r="AP14" s="79"/>
      <c r="AQ14" s="79"/>
      <c r="AR14" s="79"/>
      <c r="AV14" s="79" t="s">
        <v>471</v>
      </c>
      <c r="AW14" s="79"/>
      <c r="AX14" s="79"/>
      <c r="AY14" s="79"/>
      <c r="AZ14" s="79"/>
      <c r="BA14" s="79"/>
      <c r="BB14" s="79"/>
      <c r="BC14" s="79"/>
      <c r="BD14" s="79"/>
      <c r="BE14" s="79"/>
      <c r="BF14" s="79"/>
      <c r="BG14" s="79"/>
      <c r="BK14" s="79" t="s">
        <v>472</v>
      </c>
      <c r="BL14" s="79"/>
      <c r="BM14" s="79"/>
      <c r="BN14" s="79"/>
      <c r="BO14" s="79"/>
      <c r="BP14" s="79"/>
      <c r="BQ14" s="79"/>
      <c r="BR14" s="79"/>
      <c r="BS14" s="79"/>
      <c r="BT14" s="79"/>
      <c r="BU14" s="79"/>
      <c r="BZ14" s="79" t="s">
        <v>473</v>
      </c>
      <c r="CA14" s="79"/>
      <c r="CB14" s="79"/>
      <c r="CC14" s="79"/>
      <c r="CD14" s="79"/>
      <c r="CE14" s="79"/>
      <c r="CF14" s="79"/>
      <c r="CG14" s="79"/>
      <c r="CH14" s="79"/>
      <c r="CI14" s="79"/>
      <c r="CJ14" s="79"/>
      <c r="CK14" s="79"/>
      <c r="CO14" s="80" t="s">
        <v>474</v>
      </c>
      <c r="CP14" s="79"/>
      <c r="CQ14" s="79"/>
      <c r="CR14" s="79"/>
      <c r="CS14" s="79"/>
      <c r="CT14" s="79"/>
      <c r="CU14" s="79"/>
      <c r="CV14" s="79"/>
      <c r="CW14" s="79"/>
      <c r="CX14" s="79"/>
      <c r="CY14" s="79"/>
      <c r="CZ14" s="79"/>
    </row>
    <row r="15" spans="1:127" ht="4.5" customHeight="1">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row>
    <row r="16" spans="1:127" ht="14.15" customHeight="1">
      <c r="C16" s="1107">
        <v>53680</v>
      </c>
      <c r="D16" s="870"/>
      <c r="E16" s="870"/>
      <c r="F16" s="870"/>
      <c r="G16" s="870"/>
      <c r="H16" s="870"/>
      <c r="I16" s="870"/>
      <c r="J16" s="870"/>
      <c r="K16" s="870"/>
      <c r="L16" s="870"/>
      <c r="M16" s="870"/>
      <c r="N16" s="871"/>
      <c r="O16" s="1104" t="s">
        <v>475</v>
      </c>
      <c r="P16" s="1065"/>
      <c r="Q16" s="1065"/>
      <c r="R16" s="1107">
        <v>98210</v>
      </c>
      <c r="S16" s="870"/>
      <c r="T16" s="870"/>
      <c r="U16" s="870"/>
      <c r="V16" s="870"/>
      <c r="W16" s="870"/>
      <c r="X16" s="870"/>
      <c r="Y16" s="870"/>
      <c r="Z16" s="870"/>
      <c r="AA16" s="870"/>
      <c r="AB16" s="870"/>
      <c r="AC16" s="871"/>
      <c r="AD16" s="1104" t="s">
        <v>475</v>
      </c>
      <c r="AE16" s="1065"/>
      <c r="AF16" s="1065"/>
      <c r="AG16" s="1107">
        <v>267480</v>
      </c>
      <c r="AH16" s="870"/>
      <c r="AI16" s="870"/>
      <c r="AJ16" s="870"/>
      <c r="AK16" s="870"/>
      <c r="AL16" s="870"/>
      <c r="AM16" s="870"/>
      <c r="AN16" s="870"/>
      <c r="AO16" s="870"/>
      <c r="AP16" s="870"/>
      <c r="AQ16" s="870"/>
      <c r="AR16" s="871"/>
      <c r="AS16" s="1104" t="s">
        <v>475</v>
      </c>
      <c r="AT16" s="1065"/>
      <c r="AU16" s="1065"/>
      <c r="AV16" s="1107"/>
      <c r="AW16" s="870"/>
      <c r="AX16" s="870"/>
      <c r="AY16" s="870"/>
      <c r="AZ16" s="870"/>
      <c r="BA16" s="870"/>
      <c r="BB16" s="870"/>
      <c r="BC16" s="870"/>
      <c r="BD16" s="870"/>
      <c r="BE16" s="870"/>
      <c r="BF16" s="870"/>
      <c r="BG16" s="871"/>
      <c r="BH16" s="1104" t="s">
        <v>475</v>
      </c>
      <c r="BI16" s="1065"/>
      <c r="BJ16" s="1065"/>
      <c r="BK16" s="1107"/>
      <c r="BL16" s="870"/>
      <c r="BM16" s="870"/>
      <c r="BN16" s="870"/>
      <c r="BO16" s="870"/>
      <c r="BP16" s="870"/>
      <c r="BQ16" s="870"/>
      <c r="BR16" s="870"/>
      <c r="BS16" s="870"/>
      <c r="BT16" s="870"/>
      <c r="BU16" s="870"/>
      <c r="BV16" s="871"/>
      <c r="BW16" s="1104" t="s">
        <v>475</v>
      </c>
      <c r="BX16" s="1065"/>
      <c r="BY16" s="1065"/>
      <c r="BZ16" s="1107"/>
      <c r="CA16" s="870"/>
      <c r="CB16" s="870"/>
      <c r="CC16" s="870"/>
      <c r="CD16" s="870"/>
      <c r="CE16" s="870"/>
      <c r="CF16" s="870"/>
      <c r="CG16" s="870"/>
      <c r="CH16" s="870"/>
      <c r="CI16" s="870"/>
      <c r="CJ16" s="870"/>
      <c r="CK16" s="871"/>
      <c r="CL16" s="1104" t="s">
        <v>476</v>
      </c>
      <c r="CM16" s="1065"/>
      <c r="CN16" s="1065"/>
      <c r="CO16" s="1101">
        <f>C16+R16+AG16+AV16+BK16+BZ16</f>
        <v>419370</v>
      </c>
      <c r="CP16" s="1102"/>
      <c r="CQ16" s="1102"/>
      <c r="CR16" s="1102"/>
      <c r="CS16" s="1102"/>
      <c r="CT16" s="1102"/>
      <c r="CU16" s="1102"/>
      <c r="CV16" s="1102"/>
      <c r="CW16" s="1102"/>
      <c r="CX16" s="1102"/>
      <c r="CY16" s="1102"/>
      <c r="CZ16" s="1103"/>
      <c r="DA16" s="84"/>
      <c r="DR16" s="82"/>
      <c r="DS16" s="82"/>
      <c r="DT16" s="82"/>
      <c r="DU16" s="82"/>
      <c r="DV16" s="82"/>
      <c r="DW16" s="82"/>
    </row>
    <row r="17" spans="1:132" ht="15" customHeight="1"/>
    <row r="18" spans="1:132" ht="20.149999999999999" customHeight="1">
      <c r="A18" s="1037" t="s">
        <v>477</v>
      </c>
      <c r="B18" s="844"/>
      <c r="C18" s="844"/>
      <c r="D18" s="77" t="s">
        <v>478</v>
      </c>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row>
    <row r="19" spans="1:132" ht="5.15" customHeight="1"/>
    <row r="20" spans="1:132" ht="30" customHeight="1">
      <c r="C20" s="79" t="s">
        <v>479</v>
      </c>
      <c r="D20" s="79"/>
      <c r="E20" s="79"/>
      <c r="F20" s="79"/>
      <c r="G20" s="79"/>
      <c r="H20" s="79"/>
      <c r="I20" s="79"/>
      <c r="J20" s="79"/>
      <c r="K20" s="79"/>
      <c r="L20" s="79"/>
      <c r="M20" s="79"/>
      <c r="N20" s="79"/>
      <c r="O20" s="79"/>
      <c r="P20" s="79"/>
      <c r="T20" s="80" t="s">
        <v>381</v>
      </c>
      <c r="U20" s="79"/>
      <c r="V20" s="79"/>
      <c r="W20" s="79"/>
      <c r="X20" s="80"/>
      <c r="Y20" s="80"/>
      <c r="Z20" s="80"/>
      <c r="AA20" s="80"/>
      <c r="AB20" s="80"/>
      <c r="AC20" s="80"/>
      <c r="AD20" s="80"/>
      <c r="AE20" s="80"/>
      <c r="AF20" s="80"/>
      <c r="AG20" s="80"/>
      <c r="AH20" s="80"/>
      <c r="AI20" s="80"/>
      <c r="AJ20" s="81"/>
      <c r="AK20" s="81"/>
      <c r="AL20" s="81"/>
      <c r="AM20" s="79" t="s">
        <v>480</v>
      </c>
      <c r="AN20" s="80"/>
      <c r="AO20" s="79"/>
      <c r="AP20" s="79"/>
      <c r="AQ20" s="79"/>
      <c r="AR20" s="79"/>
      <c r="AS20" s="79"/>
      <c r="AT20" s="79"/>
      <c r="AU20" s="79"/>
      <c r="AV20" s="79"/>
      <c r="AW20" s="79"/>
      <c r="AX20" s="79"/>
      <c r="AY20" s="79"/>
      <c r="AZ20" s="79"/>
      <c r="BA20" s="79"/>
      <c r="BE20" s="79" t="s">
        <v>481</v>
      </c>
      <c r="BF20" s="79"/>
      <c r="BG20" s="79"/>
      <c r="BH20" s="79"/>
      <c r="BI20" s="79"/>
      <c r="BJ20" s="79"/>
      <c r="BK20" s="79"/>
      <c r="BL20" s="79"/>
      <c r="BM20" s="79"/>
      <c r="BN20" s="79"/>
      <c r="BO20" s="79"/>
      <c r="BP20" s="79"/>
      <c r="BQ20" s="79"/>
      <c r="BR20" s="79"/>
      <c r="BV20" s="83" t="s">
        <v>482</v>
      </c>
      <c r="BW20" s="79"/>
      <c r="BX20" s="79"/>
      <c r="BY20" s="79"/>
      <c r="BZ20" s="79"/>
      <c r="CA20" s="79"/>
      <c r="CB20" s="79"/>
      <c r="CC20" s="79"/>
      <c r="CD20" s="79"/>
      <c r="CE20" s="79"/>
      <c r="CF20" s="79"/>
      <c r="CG20" s="79"/>
      <c r="CH20" s="79"/>
      <c r="CI20" s="79"/>
      <c r="CJ20" s="79"/>
      <c r="CK20" s="79"/>
      <c r="CL20" s="79"/>
      <c r="CM20" s="79"/>
      <c r="CN20" s="79"/>
      <c r="CR20" s="79" t="s">
        <v>483</v>
      </c>
      <c r="CS20" s="79"/>
      <c r="CT20" s="79"/>
      <c r="CU20" s="79"/>
      <c r="CV20" s="79"/>
      <c r="CW20" s="79"/>
      <c r="CX20" s="79"/>
      <c r="CY20" s="79"/>
      <c r="CZ20" s="79"/>
      <c r="DA20" s="79"/>
      <c r="DB20" s="79"/>
      <c r="DC20" s="79"/>
      <c r="DD20" s="79"/>
      <c r="DE20" s="79"/>
    </row>
    <row r="21" spans="1:132" ht="5.15" customHeight="1">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row>
    <row r="22" spans="1:132" ht="14.15" customHeight="1">
      <c r="B22" s="84"/>
      <c r="C22" s="1105">
        <v>67460</v>
      </c>
      <c r="D22" s="870"/>
      <c r="E22" s="870"/>
      <c r="F22" s="870"/>
      <c r="G22" s="870"/>
      <c r="H22" s="870"/>
      <c r="I22" s="870"/>
      <c r="J22" s="870"/>
      <c r="K22" s="870"/>
      <c r="L22" s="870"/>
      <c r="M22" s="870"/>
      <c r="N22" s="870"/>
      <c r="O22" s="870"/>
      <c r="P22" s="871"/>
      <c r="Q22" s="1104" t="s">
        <v>475</v>
      </c>
      <c r="R22" s="1065"/>
      <c r="S22" s="1065"/>
      <c r="T22" s="1105">
        <v>105990</v>
      </c>
      <c r="U22" s="870"/>
      <c r="V22" s="870"/>
      <c r="W22" s="870"/>
      <c r="X22" s="870"/>
      <c r="Y22" s="870"/>
      <c r="Z22" s="870"/>
      <c r="AA22" s="870"/>
      <c r="AB22" s="870"/>
      <c r="AC22" s="870"/>
      <c r="AD22" s="870"/>
      <c r="AE22" s="870"/>
      <c r="AF22" s="870"/>
      <c r="AG22" s="870"/>
      <c r="AH22" s="870"/>
      <c r="AI22" s="871"/>
      <c r="AJ22" s="1104" t="s">
        <v>484</v>
      </c>
      <c r="AK22" s="1065"/>
      <c r="AL22" s="1065"/>
      <c r="AM22" s="1105"/>
      <c r="AN22" s="870"/>
      <c r="AO22" s="870"/>
      <c r="AP22" s="870"/>
      <c r="AQ22" s="870"/>
      <c r="AR22" s="870"/>
      <c r="AS22" s="870"/>
      <c r="AT22" s="870"/>
      <c r="AU22" s="870"/>
      <c r="AV22" s="870"/>
      <c r="AW22" s="870"/>
      <c r="AX22" s="870"/>
      <c r="AY22" s="870"/>
      <c r="AZ22" s="870"/>
      <c r="BA22" s="871"/>
      <c r="BB22" s="1104" t="s">
        <v>484</v>
      </c>
      <c r="BC22" s="1065"/>
      <c r="BD22" s="1065"/>
      <c r="BE22" s="1105">
        <f>300+130220</f>
        <v>130520</v>
      </c>
      <c r="BF22" s="870"/>
      <c r="BG22" s="870"/>
      <c r="BH22" s="870"/>
      <c r="BI22" s="870"/>
      <c r="BJ22" s="870"/>
      <c r="BK22" s="870"/>
      <c r="BL22" s="870"/>
      <c r="BM22" s="870"/>
      <c r="BN22" s="870"/>
      <c r="BO22" s="870"/>
      <c r="BP22" s="870"/>
      <c r="BQ22" s="870"/>
      <c r="BR22" s="871"/>
      <c r="BS22" s="1104" t="s">
        <v>484</v>
      </c>
      <c r="BT22" s="1065"/>
      <c r="BU22" s="1065"/>
      <c r="BV22" s="1105"/>
      <c r="BW22" s="870"/>
      <c r="BX22" s="870"/>
      <c r="BY22" s="870"/>
      <c r="BZ22" s="870"/>
      <c r="CA22" s="870"/>
      <c r="CB22" s="870"/>
      <c r="CC22" s="870"/>
      <c r="CD22" s="870"/>
      <c r="CE22" s="870"/>
      <c r="CF22" s="870"/>
      <c r="CG22" s="870"/>
      <c r="CH22" s="870"/>
      <c r="CI22" s="870"/>
      <c r="CJ22" s="870"/>
      <c r="CK22" s="870"/>
      <c r="CL22" s="870"/>
      <c r="CM22" s="870"/>
      <c r="CN22" s="871"/>
      <c r="CO22" s="1104" t="s">
        <v>476</v>
      </c>
      <c r="CP22" s="1065"/>
      <c r="CQ22" s="1065"/>
      <c r="CR22" s="1101">
        <f>C22+T22-AM22-BE22-BV22</f>
        <v>42930</v>
      </c>
      <c r="CS22" s="1102"/>
      <c r="CT22" s="1102"/>
      <c r="CU22" s="1102"/>
      <c r="CV22" s="1102"/>
      <c r="CW22" s="1102"/>
      <c r="CX22" s="1102"/>
      <c r="CY22" s="1102"/>
      <c r="CZ22" s="1102"/>
      <c r="DA22" s="1102"/>
      <c r="DB22" s="1102"/>
      <c r="DC22" s="1102"/>
      <c r="DD22" s="1102"/>
      <c r="DE22" s="1103"/>
      <c r="DF22" s="84"/>
      <c r="DW22" s="82"/>
      <c r="DX22" s="82"/>
      <c r="DY22" s="82"/>
      <c r="DZ22" s="82"/>
      <c r="EA22" s="82"/>
      <c r="EB22" s="82"/>
    </row>
    <row r="23" spans="1:132" ht="15" customHeight="1"/>
    <row r="24" spans="1:132" ht="20.149999999999999" customHeight="1">
      <c r="A24" s="1037" t="s">
        <v>485</v>
      </c>
      <c r="B24" s="844"/>
      <c r="C24" s="844"/>
      <c r="D24" s="77" t="s">
        <v>486</v>
      </c>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row>
    <row r="25" spans="1:132" ht="5.15" customHeight="1"/>
    <row r="26" spans="1:132" ht="30" customHeight="1">
      <c r="C26" s="80" t="s">
        <v>487</v>
      </c>
      <c r="D26" s="79"/>
      <c r="E26" s="79"/>
      <c r="F26" s="79"/>
      <c r="G26" s="79"/>
      <c r="H26" s="79"/>
      <c r="I26" s="79"/>
      <c r="J26" s="79"/>
      <c r="K26" s="79"/>
      <c r="L26" s="79"/>
      <c r="M26" s="79"/>
      <c r="N26" s="79"/>
      <c r="O26" s="79"/>
      <c r="P26" s="79"/>
      <c r="Q26" s="79"/>
      <c r="R26" s="79"/>
      <c r="S26" s="79"/>
      <c r="T26" s="79"/>
      <c r="V26" s="80"/>
      <c r="W26" s="80"/>
      <c r="X26" s="79" t="s">
        <v>488</v>
      </c>
      <c r="Y26" s="80"/>
      <c r="Z26" s="80"/>
      <c r="AA26" s="80"/>
      <c r="AB26" s="80"/>
      <c r="AC26" s="80"/>
      <c r="AD26" s="80"/>
      <c r="AE26" s="80"/>
      <c r="AF26" s="80"/>
      <c r="AG26" s="80"/>
      <c r="AH26" s="80"/>
      <c r="AI26" s="80"/>
      <c r="AJ26" s="80"/>
      <c r="AK26" s="80"/>
      <c r="AL26" s="80"/>
      <c r="AM26" s="80"/>
      <c r="AN26" s="80"/>
      <c r="AO26" s="80"/>
      <c r="AP26" s="79"/>
      <c r="AQ26" s="79"/>
      <c r="AS26" s="80" t="s">
        <v>489</v>
      </c>
      <c r="AT26" s="79"/>
      <c r="AU26" s="79"/>
      <c r="AV26" s="79"/>
      <c r="AW26" s="79"/>
      <c r="AX26" s="79"/>
      <c r="AY26" s="79"/>
      <c r="AZ26" s="79"/>
      <c r="BA26" s="79"/>
      <c r="BB26" s="79"/>
      <c r="BC26" s="79"/>
      <c r="BD26" s="79"/>
      <c r="BE26" s="79"/>
      <c r="BF26" s="79"/>
      <c r="BG26" s="79"/>
      <c r="BH26" s="79"/>
      <c r="BI26" s="79"/>
      <c r="BJ26" s="79"/>
      <c r="BN26" s="79" t="s">
        <v>473</v>
      </c>
      <c r="BO26" s="79"/>
      <c r="BP26" s="79"/>
      <c r="BQ26" s="79"/>
      <c r="BR26" s="79"/>
      <c r="BS26" s="79"/>
      <c r="BT26" s="79"/>
      <c r="BU26" s="79"/>
      <c r="BV26" s="79"/>
      <c r="BW26" s="79"/>
      <c r="BX26" s="79"/>
      <c r="BY26" s="79"/>
      <c r="BZ26" s="79"/>
      <c r="CA26" s="79"/>
      <c r="CB26" s="79"/>
      <c r="CC26" s="79"/>
      <c r="CD26" s="79"/>
      <c r="CE26" s="79"/>
      <c r="CI26" s="80" t="s">
        <v>490</v>
      </c>
      <c r="CJ26" s="79"/>
      <c r="CK26" s="79"/>
      <c r="CL26" s="79"/>
      <c r="CM26" s="79"/>
      <c r="CN26" s="79"/>
      <c r="CO26" s="79"/>
      <c r="CP26" s="79"/>
      <c r="CQ26" s="79"/>
      <c r="CR26" s="79"/>
      <c r="CS26" s="79"/>
      <c r="CT26" s="79"/>
      <c r="CU26" s="79"/>
      <c r="CV26" s="79"/>
      <c r="CW26" s="79"/>
      <c r="CX26" s="79"/>
      <c r="CY26" s="79"/>
      <c r="CZ26" s="79"/>
    </row>
    <row r="27" spans="1:132" ht="5.15" customHeight="1">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row>
    <row r="28" spans="1:132" ht="14.15" customHeight="1">
      <c r="B28" s="84"/>
      <c r="C28" s="1105">
        <f>52580+4220</f>
        <v>56800</v>
      </c>
      <c r="D28" s="870"/>
      <c r="E28" s="870"/>
      <c r="F28" s="870"/>
      <c r="G28" s="870"/>
      <c r="H28" s="870"/>
      <c r="I28" s="870"/>
      <c r="J28" s="870"/>
      <c r="K28" s="870"/>
      <c r="L28" s="870"/>
      <c r="M28" s="870"/>
      <c r="N28" s="870"/>
      <c r="O28" s="870"/>
      <c r="P28" s="870"/>
      <c r="Q28" s="870"/>
      <c r="R28" s="870"/>
      <c r="S28" s="870"/>
      <c r="T28" s="871"/>
      <c r="U28" s="1053" t="s">
        <v>475</v>
      </c>
      <c r="V28" s="1065"/>
      <c r="W28" s="1065"/>
      <c r="X28" s="1105"/>
      <c r="Y28" s="870"/>
      <c r="Z28" s="870"/>
      <c r="AA28" s="870"/>
      <c r="AB28" s="870"/>
      <c r="AC28" s="870"/>
      <c r="AD28" s="870"/>
      <c r="AE28" s="870"/>
      <c r="AF28" s="870"/>
      <c r="AG28" s="870"/>
      <c r="AH28" s="870"/>
      <c r="AI28" s="870"/>
      <c r="AJ28" s="870"/>
      <c r="AK28" s="870"/>
      <c r="AL28" s="870"/>
      <c r="AM28" s="870"/>
      <c r="AN28" s="870"/>
      <c r="AO28" s="871"/>
      <c r="AP28" s="1053" t="s">
        <v>475</v>
      </c>
      <c r="AQ28" s="1065"/>
      <c r="AR28" s="1065"/>
      <c r="AS28" s="1106">
        <f>IF(CR22&lt;0,CR22,0)</f>
        <v>0</v>
      </c>
      <c r="AT28" s="870"/>
      <c r="AU28" s="870"/>
      <c r="AV28" s="870"/>
      <c r="AW28" s="870"/>
      <c r="AX28" s="870"/>
      <c r="AY28" s="870"/>
      <c r="AZ28" s="870"/>
      <c r="BA28" s="870"/>
      <c r="BB28" s="870"/>
      <c r="BC28" s="870"/>
      <c r="BD28" s="870"/>
      <c r="BE28" s="870"/>
      <c r="BF28" s="870"/>
      <c r="BG28" s="870"/>
      <c r="BH28" s="870"/>
      <c r="BI28" s="870"/>
      <c r="BJ28" s="871"/>
      <c r="BK28" s="1053" t="s">
        <v>475</v>
      </c>
      <c r="BL28" s="1065"/>
      <c r="BM28" s="1065"/>
      <c r="BN28" s="1105"/>
      <c r="BO28" s="870"/>
      <c r="BP28" s="870"/>
      <c r="BQ28" s="870"/>
      <c r="BR28" s="870"/>
      <c r="BS28" s="870"/>
      <c r="BT28" s="870"/>
      <c r="BU28" s="870"/>
      <c r="BV28" s="870"/>
      <c r="BW28" s="870"/>
      <c r="BX28" s="870"/>
      <c r="BY28" s="870"/>
      <c r="BZ28" s="870"/>
      <c r="CA28" s="870"/>
      <c r="CB28" s="870"/>
      <c r="CC28" s="870"/>
      <c r="CD28" s="870"/>
      <c r="CE28" s="871"/>
      <c r="CF28" s="1053" t="s">
        <v>476</v>
      </c>
      <c r="CG28" s="1065"/>
      <c r="CH28" s="1065"/>
      <c r="CI28" s="1101">
        <f>C28+X28+AS28+BN28</f>
        <v>56800</v>
      </c>
      <c r="CJ28" s="1102"/>
      <c r="CK28" s="1102"/>
      <c r="CL28" s="1102"/>
      <c r="CM28" s="1102"/>
      <c r="CN28" s="1102"/>
      <c r="CO28" s="1102"/>
      <c r="CP28" s="1102"/>
      <c r="CQ28" s="1102"/>
      <c r="CR28" s="1102"/>
      <c r="CS28" s="1102"/>
      <c r="CT28" s="1102"/>
      <c r="CU28" s="1102"/>
      <c r="CV28" s="1102"/>
      <c r="CW28" s="1102"/>
      <c r="CX28" s="1102"/>
      <c r="CY28" s="1102"/>
      <c r="CZ28" s="1103"/>
      <c r="DA28" s="84"/>
    </row>
    <row r="29" spans="1:132" ht="15" customHeight="1"/>
    <row r="30" spans="1:132" ht="27" customHeight="1">
      <c r="A30" s="1037" t="s">
        <v>491</v>
      </c>
      <c r="B30" s="844"/>
      <c r="C30" s="844"/>
      <c r="D30" s="77" t="s">
        <v>492</v>
      </c>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1047"/>
      <c r="AL30" s="844"/>
      <c r="AM30" s="844"/>
      <c r="AN30" s="844"/>
      <c r="AO30" s="844"/>
      <c r="AP30" s="844"/>
      <c r="AQ30" s="844"/>
      <c r="AR30" s="844"/>
      <c r="AS30" s="844"/>
      <c r="AT30" s="844"/>
      <c r="AU30" s="844"/>
      <c r="AV30" s="844"/>
      <c r="AW30" s="844"/>
      <c r="AX30" s="844"/>
      <c r="AY30" s="844"/>
      <c r="AZ30" s="844"/>
      <c r="BA30" s="844"/>
      <c r="BB30" s="844"/>
      <c r="BC30" s="844"/>
      <c r="BD30" s="844"/>
      <c r="BE30" s="844"/>
      <c r="BF30" s="844"/>
      <c r="BG30" s="844"/>
      <c r="BH30" s="844"/>
      <c r="BI30" s="844"/>
      <c r="BJ30" s="844"/>
      <c r="BK30" s="844"/>
      <c r="BL30" s="844"/>
      <c r="BM30" s="844"/>
      <c r="BN30" s="844"/>
      <c r="BO30" s="844"/>
      <c r="BP30" s="844"/>
      <c r="BQ30" s="844"/>
      <c r="BR30" s="844"/>
      <c r="BS30" s="844"/>
      <c r="BT30" s="844"/>
      <c r="BU30" s="844"/>
      <c r="BV30" s="844"/>
      <c r="BW30" s="844"/>
      <c r="BX30" s="844"/>
      <c r="BY30" s="844"/>
      <c r="BZ30" s="844"/>
      <c r="CA30" s="844"/>
      <c r="CB30" s="844"/>
      <c r="CC30" s="844"/>
      <c r="CD30" s="844"/>
      <c r="CE30" s="844"/>
      <c r="CF30" s="844"/>
      <c r="CG30" s="844"/>
      <c r="CH30" s="844"/>
      <c r="CI30" s="844"/>
      <c r="CJ30" s="844"/>
      <c r="CK30" s="844"/>
      <c r="CL30" s="844"/>
      <c r="CM30" s="844"/>
      <c r="CN30" s="844"/>
      <c r="CO30" s="844"/>
      <c r="CP30" s="844"/>
      <c r="CQ30" s="844"/>
      <c r="CR30" s="844"/>
      <c r="CS30" s="844"/>
      <c r="CT30" s="844"/>
      <c r="CU30" s="844"/>
      <c r="CV30" s="844"/>
      <c r="CW30" s="844"/>
      <c r="CX30" s="844"/>
      <c r="CY30" s="844"/>
      <c r="CZ30" s="844"/>
      <c r="DA30" s="844"/>
      <c r="DB30" s="844"/>
      <c r="DC30" s="844"/>
      <c r="DD30" s="844"/>
      <c r="DE30" s="844"/>
      <c r="DF30" s="844"/>
      <c r="DG30" s="844"/>
    </row>
    <row r="31" spans="1:132" ht="5.15" customHeight="1">
      <c r="A31" s="85"/>
      <c r="B31" s="33"/>
    </row>
    <row r="32" spans="1:132" ht="3" customHeight="1">
      <c r="D32" s="85"/>
      <c r="E32" s="33"/>
    </row>
    <row r="33" spans="1:173" ht="12" customHeight="1">
      <c r="E33" s="93" t="s">
        <v>360</v>
      </c>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1048" t="e">
        <f>#REF!</f>
        <v>#REF!</v>
      </c>
      <c r="AF33" s="870"/>
      <c r="AG33" s="870"/>
      <c r="AH33" s="870"/>
      <c r="AI33" s="870"/>
      <c r="AJ33" s="870"/>
      <c r="AK33" s="870"/>
      <c r="AL33" s="870"/>
      <c r="AM33" s="870"/>
      <c r="AN33" s="870"/>
      <c r="AO33" s="870"/>
      <c r="AP33" s="870"/>
      <c r="AQ33" s="871"/>
      <c r="AR33" s="1048" t="e">
        <f>#REF!</f>
        <v>#REF!</v>
      </c>
      <c r="AS33" s="870"/>
      <c r="AT33" s="870"/>
      <c r="AU33" s="870"/>
      <c r="AV33" s="870"/>
      <c r="AW33" s="870"/>
      <c r="AX33" s="870"/>
      <c r="AY33" s="870"/>
      <c r="AZ33" s="870"/>
      <c r="BA33" s="870"/>
      <c r="BB33" s="870"/>
      <c r="BC33" s="870"/>
      <c r="BD33" s="871"/>
      <c r="BE33" s="1100" t="s">
        <v>463</v>
      </c>
      <c r="BF33" s="870"/>
      <c r="BG33" s="870"/>
      <c r="BH33" s="870"/>
      <c r="BI33" s="870"/>
      <c r="BJ33" s="870"/>
      <c r="BK33" s="870"/>
      <c r="BL33" s="870"/>
      <c r="BM33" s="870"/>
      <c r="BN33" s="870"/>
      <c r="BO33" s="870"/>
      <c r="BP33" s="870"/>
      <c r="BQ33" s="871"/>
      <c r="BR33" s="1052" t="s">
        <v>493</v>
      </c>
      <c r="BS33" s="870"/>
      <c r="BT33" s="870"/>
      <c r="BU33" s="870"/>
      <c r="BV33" s="870"/>
      <c r="BW33" s="870"/>
      <c r="BX33" s="870"/>
      <c r="BY33" s="870"/>
      <c r="BZ33" s="870"/>
      <c r="CA33" s="870"/>
      <c r="CB33" s="871"/>
      <c r="CC33" s="86"/>
      <c r="CD33" s="86"/>
      <c r="CE33" s="86"/>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EF33" s="88"/>
      <c r="EG33" s="88"/>
      <c r="EH33" s="89"/>
      <c r="EI33" s="88"/>
      <c r="EJ33" s="88"/>
      <c r="EK33" s="88"/>
      <c r="EL33" s="88"/>
      <c r="EM33" s="88"/>
      <c r="EN33" s="88"/>
      <c r="EO33" s="88"/>
      <c r="EP33" s="88"/>
      <c r="EQ33" s="88"/>
      <c r="ER33" s="88"/>
      <c r="ES33" s="88"/>
      <c r="ET33" s="88"/>
      <c r="EU33" s="88"/>
      <c r="EV33" s="88"/>
      <c r="EW33" s="88"/>
      <c r="EX33" s="88"/>
      <c r="EY33" s="88"/>
      <c r="EZ33" s="88"/>
      <c r="FA33" s="88"/>
      <c r="FB33" s="88"/>
      <c r="FC33" s="88"/>
      <c r="FD33" s="88"/>
      <c r="FE33" s="88"/>
      <c r="FF33" s="88"/>
      <c r="FG33" s="88"/>
      <c r="FH33" s="88"/>
      <c r="FI33" s="88"/>
      <c r="FJ33" s="88"/>
      <c r="FK33" s="88"/>
      <c r="FQ33" s="90"/>
    </row>
    <row r="34" spans="1:173" ht="12" customHeight="1">
      <c r="E34" s="93" t="s">
        <v>494</v>
      </c>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1098">
        <f>51310+30250</f>
        <v>81560</v>
      </c>
      <c r="AF34" s="870"/>
      <c r="AG34" s="870"/>
      <c r="AH34" s="870"/>
      <c r="AI34" s="870"/>
      <c r="AJ34" s="870"/>
      <c r="AK34" s="870"/>
      <c r="AL34" s="870"/>
      <c r="AM34" s="870"/>
      <c r="AN34" s="870"/>
      <c r="AO34" s="870"/>
      <c r="AP34" s="870"/>
      <c r="AQ34" s="871"/>
      <c r="AR34" s="1098">
        <f>73090+35910</f>
        <v>109000</v>
      </c>
      <c r="AS34" s="870"/>
      <c r="AT34" s="870"/>
      <c r="AU34" s="870"/>
      <c r="AV34" s="870"/>
      <c r="AW34" s="870"/>
      <c r="AX34" s="870"/>
      <c r="AY34" s="870"/>
      <c r="AZ34" s="870"/>
      <c r="BA34" s="870"/>
      <c r="BB34" s="870"/>
      <c r="BC34" s="870"/>
      <c r="BD34" s="871"/>
      <c r="BE34" s="1098">
        <f>118170+37080</f>
        <v>155250</v>
      </c>
      <c r="BF34" s="870"/>
      <c r="BG34" s="870"/>
      <c r="BH34" s="870"/>
      <c r="BI34" s="870"/>
      <c r="BJ34" s="870"/>
      <c r="BK34" s="870"/>
      <c r="BL34" s="870"/>
      <c r="BM34" s="870"/>
      <c r="BN34" s="870"/>
      <c r="BO34" s="870"/>
      <c r="BP34" s="870"/>
      <c r="BQ34" s="871"/>
      <c r="BR34" s="1099"/>
      <c r="BS34" s="870"/>
      <c r="BT34" s="870"/>
      <c r="BU34" s="870"/>
      <c r="BV34" s="870"/>
      <c r="BW34" s="870"/>
      <c r="BX34" s="870"/>
      <c r="BY34" s="870"/>
      <c r="BZ34" s="870"/>
      <c r="CA34" s="870"/>
      <c r="CB34" s="871"/>
      <c r="CC34" s="91"/>
      <c r="CD34" s="91"/>
      <c r="CE34" s="91"/>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5"/>
      <c r="DN34" s="34"/>
      <c r="DO34" s="34"/>
      <c r="DP34" s="34"/>
      <c r="DQ34" s="34"/>
      <c r="DR34" s="34"/>
      <c r="DS34" s="34"/>
      <c r="DT34" s="34"/>
      <c r="DU34" s="34"/>
      <c r="DV34" s="34"/>
      <c r="DW34" s="34"/>
      <c r="EF34" s="88"/>
      <c r="EG34" s="88"/>
      <c r="EH34" s="89"/>
      <c r="EI34" s="88"/>
      <c r="EJ34" s="88"/>
      <c r="EK34" s="88"/>
      <c r="EL34" s="88"/>
      <c r="EM34" s="88"/>
      <c r="EN34" s="88"/>
      <c r="EO34" s="88"/>
      <c r="EP34" s="88"/>
      <c r="EQ34" s="88"/>
      <c r="ER34" s="88"/>
      <c r="ES34" s="88"/>
      <c r="ET34" s="88"/>
      <c r="EU34" s="88"/>
      <c r="EV34" s="88"/>
      <c r="EW34" s="88"/>
      <c r="EX34" s="88"/>
      <c r="EY34" s="88"/>
      <c r="EZ34" s="88"/>
      <c r="FA34" s="88"/>
      <c r="FB34" s="88"/>
      <c r="FC34" s="88"/>
      <c r="FD34" s="88"/>
      <c r="FE34" s="88"/>
      <c r="FF34" s="88"/>
      <c r="FG34" s="88"/>
      <c r="FH34" s="88"/>
      <c r="FI34" s="88"/>
      <c r="FJ34" s="88"/>
      <c r="FK34" s="88"/>
      <c r="FQ34" s="90"/>
    </row>
    <row r="35" spans="1:173" ht="12" customHeight="1">
      <c r="E35" s="1097" t="s">
        <v>495</v>
      </c>
      <c r="F35" s="870"/>
      <c r="G35" s="871"/>
      <c r="H35" s="93" t="s">
        <v>496</v>
      </c>
      <c r="I35" s="94"/>
      <c r="J35" s="94"/>
      <c r="K35" s="94"/>
      <c r="L35" s="94"/>
      <c r="M35" s="94"/>
      <c r="N35" s="94"/>
      <c r="O35" s="94"/>
      <c r="P35" s="94"/>
      <c r="Q35" s="94"/>
      <c r="R35" s="94"/>
      <c r="S35" s="94"/>
      <c r="T35" s="94"/>
      <c r="U35" s="94"/>
      <c r="V35" s="94"/>
      <c r="W35" s="94"/>
      <c r="X35" s="94"/>
      <c r="Y35" s="94"/>
      <c r="Z35" s="94"/>
      <c r="AA35" s="94"/>
      <c r="AB35" s="94"/>
      <c r="AC35" s="94"/>
      <c r="AD35" s="94"/>
      <c r="AE35" s="1098">
        <v>35770</v>
      </c>
      <c r="AF35" s="870"/>
      <c r="AG35" s="870"/>
      <c r="AH35" s="870"/>
      <c r="AI35" s="870"/>
      <c r="AJ35" s="870"/>
      <c r="AK35" s="870"/>
      <c r="AL35" s="870"/>
      <c r="AM35" s="870"/>
      <c r="AN35" s="870"/>
      <c r="AO35" s="870"/>
      <c r="AP35" s="870"/>
      <c r="AQ35" s="871"/>
      <c r="AR35" s="1098">
        <v>46250</v>
      </c>
      <c r="AS35" s="870"/>
      <c r="AT35" s="870"/>
      <c r="AU35" s="870"/>
      <c r="AV35" s="870"/>
      <c r="AW35" s="870"/>
      <c r="AX35" s="870"/>
      <c r="AY35" s="870"/>
      <c r="AZ35" s="870"/>
      <c r="BA35" s="870"/>
      <c r="BB35" s="870"/>
      <c r="BC35" s="870"/>
      <c r="BD35" s="871"/>
      <c r="BE35" s="1098">
        <v>82590</v>
      </c>
      <c r="BF35" s="870"/>
      <c r="BG35" s="870"/>
      <c r="BH35" s="870"/>
      <c r="BI35" s="870"/>
      <c r="BJ35" s="870"/>
      <c r="BK35" s="870"/>
      <c r="BL35" s="870"/>
      <c r="BM35" s="870"/>
      <c r="BN35" s="870"/>
      <c r="BO35" s="870"/>
      <c r="BP35" s="870"/>
      <c r="BQ35" s="871"/>
      <c r="BR35" s="1099">
        <f>IF(ISBLANK(AE35),IF(ISBLANK(AR35),BE35,AVERAGE(AR35:BE35)),AVERAGE(AE35:BE35))</f>
        <v>54870</v>
      </c>
      <c r="BS35" s="870"/>
      <c r="BT35" s="870"/>
      <c r="BU35" s="870"/>
      <c r="BV35" s="870"/>
      <c r="BW35" s="870"/>
      <c r="BX35" s="870"/>
      <c r="BY35" s="870"/>
      <c r="BZ35" s="870"/>
      <c r="CA35" s="870"/>
      <c r="CB35" s="871"/>
      <c r="CC35" s="35"/>
      <c r="CD35" s="92"/>
      <c r="CE35" s="92"/>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5"/>
      <c r="DN35" s="34"/>
      <c r="DO35" s="34"/>
      <c r="DP35" s="34"/>
      <c r="DQ35" s="34"/>
      <c r="DR35" s="34"/>
      <c r="DS35" s="34"/>
      <c r="DT35" s="34"/>
      <c r="DU35" s="34"/>
      <c r="DV35" s="34"/>
      <c r="DW35" s="34"/>
      <c r="EF35" s="88"/>
      <c r="EG35" s="88"/>
      <c r="EH35" s="89"/>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Q35" s="90"/>
    </row>
    <row r="36" spans="1:173" ht="12" customHeight="1">
      <c r="E36" s="1097" t="s">
        <v>497</v>
      </c>
      <c r="F36" s="870"/>
      <c r="G36" s="871"/>
      <c r="H36" s="220" t="s">
        <v>498</v>
      </c>
      <c r="I36" s="221"/>
      <c r="J36" s="221"/>
      <c r="K36" s="221"/>
      <c r="L36" s="221"/>
      <c r="M36" s="221"/>
      <c r="N36" s="221"/>
      <c r="O36" s="221"/>
      <c r="P36" s="221"/>
      <c r="Q36" s="221"/>
      <c r="R36" s="221"/>
      <c r="S36" s="221"/>
      <c r="T36" s="221"/>
      <c r="U36" s="221"/>
      <c r="V36" s="221"/>
      <c r="W36" s="221"/>
      <c r="X36" s="221"/>
      <c r="Y36" s="221"/>
      <c r="Z36" s="221"/>
      <c r="AA36" s="221"/>
      <c r="AB36" s="221"/>
      <c r="AC36" s="221"/>
      <c r="AD36" s="221"/>
      <c r="AE36" s="1098">
        <v>30250</v>
      </c>
      <c r="AF36" s="870"/>
      <c r="AG36" s="870"/>
      <c r="AH36" s="870"/>
      <c r="AI36" s="870"/>
      <c r="AJ36" s="870"/>
      <c r="AK36" s="870"/>
      <c r="AL36" s="870"/>
      <c r="AM36" s="870"/>
      <c r="AN36" s="870"/>
      <c r="AO36" s="870"/>
      <c r="AP36" s="870"/>
      <c r="AQ36" s="871"/>
      <c r="AR36" s="1098">
        <v>30540</v>
      </c>
      <c r="AS36" s="870"/>
      <c r="AT36" s="870"/>
      <c r="AU36" s="870"/>
      <c r="AV36" s="870"/>
      <c r="AW36" s="870"/>
      <c r="AX36" s="870"/>
      <c r="AY36" s="870"/>
      <c r="AZ36" s="870"/>
      <c r="BA36" s="870"/>
      <c r="BB36" s="870"/>
      <c r="BC36" s="870"/>
      <c r="BD36" s="871"/>
      <c r="BE36" s="1098">
        <v>33970</v>
      </c>
      <c r="BF36" s="870"/>
      <c r="BG36" s="870"/>
      <c r="BH36" s="870"/>
      <c r="BI36" s="870"/>
      <c r="BJ36" s="870"/>
      <c r="BK36" s="870"/>
      <c r="BL36" s="870"/>
      <c r="BM36" s="870"/>
      <c r="BN36" s="870"/>
      <c r="BO36" s="870"/>
      <c r="BP36" s="870"/>
      <c r="BQ36" s="871"/>
      <c r="BR36" s="1099">
        <f>IF(ISBLANK(AE36),IF(ISBLANK(AR36),BE36,AVERAGE(AR36:BE36)),AVERAGE(AE36:BE36))</f>
        <v>31586.666666666668</v>
      </c>
      <c r="BS36" s="870"/>
      <c r="BT36" s="870"/>
      <c r="BU36" s="870"/>
      <c r="BV36" s="870"/>
      <c r="BW36" s="870"/>
      <c r="BX36" s="870"/>
      <c r="BY36" s="870"/>
      <c r="BZ36" s="870"/>
      <c r="CA36" s="870"/>
      <c r="CB36" s="871"/>
      <c r="CC36" s="35"/>
      <c r="CD36" s="92"/>
      <c r="CE36" s="92"/>
      <c r="DM36" s="34"/>
      <c r="DN36" s="34"/>
      <c r="DO36" s="34"/>
      <c r="DP36" s="34"/>
      <c r="DQ36" s="34"/>
      <c r="DR36" s="34"/>
      <c r="DS36" s="34"/>
      <c r="DT36" s="34"/>
      <c r="DU36" s="34"/>
      <c r="DV36" s="34"/>
      <c r="DW36" s="34"/>
      <c r="DX36" s="34"/>
      <c r="EF36" s="88"/>
      <c r="EG36" s="89"/>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P36" s="90"/>
    </row>
    <row r="37" spans="1:173" ht="12" customHeight="1">
      <c r="E37" s="93" t="s">
        <v>499</v>
      </c>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1098">
        <f>IF(AE35="","",SUM(AE35:AE36))</f>
        <v>66020</v>
      </c>
      <c r="AF37" s="870"/>
      <c r="AG37" s="870"/>
      <c r="AH37" s="870"/>
      <c r="AI37" s="870"/>
      <c r="AJ37" s="870"/>
      <c r="AK37" s="870"/>
      <c r="AL37" s="870"/>
      <c r="AM37" s="870"/>
      <c r="AN37" s="870"/>
      <c r="AO37" s="870"/>
      <c r="AP37" s="870"/>
      <c r="AQ37" s="871"/>
      <c r="AR37" s="1098">
        <f>IF(AR35="","",SUM(AR35:AR36))</f>
        <v>76790</v>
      </c>
      <c r="AS37" s="870"/>
      <c r="AT37" s="870"/>
      <c r="AU37" s="870"/>
      <c r="AV37" s="870"/>
      <c r="AW37" s="870"/>
      <c r="AX37" s="870"/>
      <c r="AY37" s="870"/>
      <c r="AZ37" s="870"/>
      <c r="BA37" s="870"/>
      <c r="BB37" s="870"/>
      <c r="BC37" s="870"/>
      <c r="BD37" s="871"/>
      <c r="BE37" s="1098">
        <f>IF(BE35="","",SUM(BE35:BE36))</f>
        <v>116560</v>
      </c>
      <c r="BF37" s="870"/>
      <c r="BG37" s="870"/>
      <c r="BH37" s="870"/>
      <c r="BI37" s="870"/>
      <c r="BJ37" s="870"/>
      <c r="BK37" s="870"/>
      <c r="BL37" s="870"/>
      <c r="BM37" s="870"/>
      <c r="BN37" s="870"/>
      <c r="BO37" s="870"/>
      <c r="BP37" s="870"/>
      <c r="BQ37" s="871"/>
      <c r="BR37" s="1099">
        <f>IF(ISBLANK(AE37),IF(ISBLANK(AR37),BE37,AVERAGE(AR37:BE37)),AVERAGE(AE37:BE37))</f>
        <v>86456.666666666672</v>
      </c>
      <c r="BS37" s="870"/>
      <c r="BT37" s="870"/>
      <c r="BU37" s="870"/>
      <c r="BV37" s="870"/>
      <c r="BW37" s="870"/>
      <c r="BX37" s="870"/>
      <c r="BY37" s="870"/>
      <c r="BZ37" s="870"/>
      <c r="CA37" s="870"/>
      <c r="CB37" s="871"/>
      <c r="CC37" s="35"/>
      <c r="CD37" s="92"/>
      <c r="CE37" s="92"/>
      <c r="DM37" s="34"/>
      <c r="DN37" s="34"/>
      <c r="DO37" s="34"/>
      <c r="DP37" s="34"/>
      <c r="DQ37" s="34"/>
      <c r="DR37" s="34"/>
      <c r="DS37" s="34"/>
      <c r="DT37" s="34"/>
      <c r="DU37" s="34"/>
      <c r="DV37" s="34"/>
      <c r="DW37" s="34"/>
      <c r="DX37" s="34"/>
      <c r="DY37" s="34"/>
      <c r="DZ37" s="34"/>
      <c r="EA37" s="34"/>
      <c r="EF37" s="88"/>
      <c r="EG37" s="89"/>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row>
    <row r="38" spans="1:173" ht="10" customHeight="1"/>
    <row r="39" spans="1:173" ht="20.149999999999999" customHeight="1">
      <c r="E39" s="93" t="s">
        <v>500</v>
      </c>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1095">
        <f>MIN(BE37,BR37)</f>
        <v>86456.666666666672</v>
      </c>
      <c r="AF39" s="870"/>
      <c r="AG39" s="870"/>
      <c r="AH39" s="870"/>
      <c r="AI39" s="870"/>
      <c r="AJ39" s="870"/>
      <c r="AK39" s="870"/>
      <c r="AL39" s="870"/>
      <c r="AM39" s="870"/>
      <c r="AN39" s="870"/>
      <c r="AO39" s="870"/>
      <c r="AP39" s="870"/>
      <c r="AQ39" s="870"/>
      <c r="AR39" s="870"/>
      <c r="AS39" s="870"/>
      <c r="AT39" s="870"/>
      <c r="AU39" s="870"/>
      <c r="AV39" s="870"/>
      <c r="AW39" s="870"/>
      <c r="AX39" s="870"/>
      <c r="AY39" s="870"/>
      <c r="AZ39" s="871"/>
    </row>
    <row r="40" spans="1:173" ht="10" customHeight="1"/>
    <row r="41" spans="1:173" ht="12" customHeight="1">
      <c r="E41" s="36" t="s">
        <v>501</v>
      </c>
      <c r="F41" s="79"/>
      <c r="G41" s="1033" t="s">
        <v>502</v>
      </c>
      <c r="H41" s="1065"/>
      <c r="I41" s="1065"/>
      <c r="J41" s="1065"/>
      <c r="K41" s="1065"/>
      <c r="L41" s="1065"/>
      <c r="M41" s="1065"/>
      <c r="N41" s="1065"/>
      <c r="O41" s="1065"/>
      <c r="P41" s="1065"/>
      <c r="Q41" s="1065"/>
      <c r="R41" s="1065"/>
      <c r="S41" s="1065"/>
      <c r="T41" s="1065"/>
      <c r="U41" s="1065"/>
      <c r="V41" s="1065"/>
      <c r="W41" s="1065"/>
      <c r="X41" s="1065"/>
      <c r="Y41" s="1065"/>
      <c r="Z41" s="1065"/>
      <c r="AA41" s="1065"/>
      <c r="AB41" s="1065"/>
      <c r="AC41" s="1065"/>
      <c r="AD41" s="1065"/>
      <c r="AE41" s="1065"/>
      <c r="AF41" s="1065"/>
      <c r="AG41" s="1065"/>
      <c r="AH41" s="1065"/>
      <c r="AI41" s="1065"/>
      <c r="AJ41" s="1065"/>
      <c r="AK41" s="1065"/>
      <c r="AL41" s="1065"/>
      <c r="AM41" s="1065"/>
      <c r="AN41" s="1065"/>
      <c r="AO41" s="1065"/>
      <c r="AP41" s="1065"/>
      <c r="AQ41" s="1065"/>
      <c r="AR41" s="1065"/>
      <c r="AS41" s="1065"/>
      <c r="AT41" s="1065"/>
      <c r="AU41" s="1065"/>
      <c r="AV41" s="1065"/>
      <c r="AW41" s="1065"/>
      <c r="AX41" s="1065"/>
      <c r="AY41" s="1065"/>
      <c r="AZ41" s="1065"/>
      <c r="BA41" s="1065"/>
      <c r="BB41" s="1065"/>
      <c r="BC41" s="1065"/>
      <c r="BD41" s="1065"/>
      <c r="BE41" s="1065"/>
      <c r="BF41" s="1065"/>
      <c r="BG41" s="1065"/>
      <c r="BH41" s="1065"/>
      <c r="BI41" s="1065"/>
      <c r="BJ41" s="1065"/>
      <c r="BK41" s="1065"/>
      <c r="BL41" s="1065"/>
      <c r="BM41" s="1065"/>
      <c r="BN41" s="1065"/>
      <c r="BO41" s="1065"/>
      <c r="BP41" s="1065"/>
      <c r="BQ41" s="1065"/>
      <c r="BR41" s="1065"/>
      <c r="BS41" s="1065"/>
      <c r="BT41" s="1065"/>
      <c r="BU41" s="1065"/>
      <c r="BV41" s="1065"/>
      <c r="BW41" s="1065"/>
      <c r="BX41" s="1065"/>
      <c r="BY41" s="1065"/>
      <c r="BZ41" s="1065"/>
      <c r="CA41" s="1065"/>
      <c r="CB41" s="1065"/>
      <c r="CC41" s="1065"/>
      <c r="CD41" s="1065"/>
      <c r="CE41" s="1065"/>
      <c r="CF41" s="1065"/>
      <c r="CG41" s="1065"/>
      <c r="CH41" s="1065"/>
      <c r="CI41" s="1065"/>
      <c r="CJ41" s="1065"/>
      <c r="CK41" s="1065"/>
      <c r="CL41" s="1065"/>
      <c r="CM41" s="1065"/>
      <c r="CN41" s="1065"/>
      <c r="CO41" s="1065"/>
      <c r="CP41" s="1065"/>
      <c r="CQ41" s="1065"/>
      <c r="CR41" s="1065"/>
      <c r="CS41" s="1065"/>
      <c r="CT41" s="1065"/>
      <c r="CU41" s="1065"/>
      <c r="CV41" s="1065"/>
      <c r="CW41" s="1065"/>
      <c r="CX41" s="1065"/>
      <c r="CY41" s="1065"/>
      <c r="CZ41" s="1065"/>
      <c r="DA41" s="1065"/>
      <c r="DB41" s="1065"/>
      <c r="DC41" s="1065"/>
      <c r="DD41" s="1065"/>
      <c r="DE41" s="1065"/>
      <c r="DF41" s="1065"/>
      <c r="DG41" s="1065"/>
    </row>
    <row r="42" spans="1:173" ht="12" customHeight="1">
      <c r="E42" s="79"/>
      <c r="F42" s="79"/>
      <c r="G42" s="1065"/>
      <c r="H42" s="1065"/>
      <c r="I42" s="1065"/>
      <c r="J42" s="1065"/>
      <c r="K42" s="1065"/>
      <c r="L42" s="1065"/>
      <c r="M42" s="1065"/>
      <c r="N42" s="1065"/>
      <c r="O42" s="1065"/>
      <c r="P42" s="1065"/>
      <c r="Q42" s="1065"/>
      <c r="R42" s="1065"/>
      <c r="S42" s="1065"/>
      <c r="T42" s="1065"/>
      <c r="U42" s="1065"/>
      <c r="V42" s="1065"/>
      <c r="W42" s="1065"/>
      <c r="X42" s="1065"/>
      <c r="Y42" s="1065"/>
      <c r="Z42" s="1065"/>
      <c r="AA42" s="1065"/>
      <c r="AB42" s="1065"/>
      <c r="AC42" s="1065"/>
      <c r="AD42" s="1065"/>
      <c r="AE42" s="1065"/>
      <c r="AF42" s="1065"/>
      <c r="AG42" s="1065"/>
      <c r="AH42" s="1065"/>
      <c r="AI42" s="1065"/>
      <c r="AJ42" s="1065"/>
      <c r="AK42" s="1065"/>
      <c r="AL42" s="1065"/>
      <c r="AM42" s="1065"/>
      <c r="AN42" s="1065"/>
      <c r="AO42" s="1065"/>
      <c r="AP42" s="1065"/>
      <c r="AQ42" s="1065"/>
      <c r="AR42" s="1065"/>
      <c r="AS42" s="1065"/>
      <c r="AT42" s="1065"/>
      <c r="AU42" s="1065"/>
      <c r="AV42" s="1065"/>
      <c r="AW42" s="1065"/>
      <c r="AX42" s="1065"/>
      <c r="AY42" s="1065"/>
      <c r="AZ42" s="1065"/>
      <c r="BA42" s="1065"/>
      <c r="BB42" s="1065"/>
      <c r="BC42" s="1065"/>
      <c r="BD42" s="1065"/>
      <c r="BE42" s="1065"/>
      <c r="BF42" s="1065"/>
      <c r="BG42" s="1065"/>
      <c r="BH42" s="1065"/>
      <c r="BI42" s="1065"/>
      <c r="BJ42" s="1065"/>
      <c r="BK42" s="1065"/>
      <c r="BL42" s="1065"/>
      <c r="BM42" s="1065"/>
      <c r="BN42" s="1065"/>
      <c r="BO42" s="1065"/>
      <c r="BP42" s="1065"/>
      <c r="BQ42" s="1065"/>
      <c r="BR42" s="1065"/>
      <c r="BS42" s="1065"/>
      <c r="BT42" s="1065"/>
      <c r="BU42" s="1065"/>
      <c r="BV42" s="1065"/>
      <c r="BW42" s="1065"/>
      <c r="BX42" s="1065"/>
      <c r="BY42" s="1065"/>
      <c r="BZ42" s="1065"/>
      <c r="CA42" s="1065"/>
      <c r="CB42" s="1065"/>
      <c r="CC42" s="1065"/>
      <c r="CD42" s="1065"/>
      <c r="CE42" s="1065"/>
      <c r="CF42" s="1065"/>
      <c r="CG42" s="1065"/>
      <c r="CH42" s="1065"/>
      <c r="CI42" s="1065"/>
      <c r="CJ42" s="1065"/>
      <c r="CK42" s="1065"/>
      <c r="CL42" s="1065"/>
      <c r="CM42" s="1065"/>
      <c r="CN42" s="1065"/>
      <c r="CO42" s="1065"/>
      <c r="CP42" s="1065"/>
      <c r="CQ42" s="1065"/>
      <c r="CR42" s="1065"/>
      <c r="CS42" s="1065"/>
      <c r="CT42" s="1065"/>
      <c r="CU42" s="1065"/>
      <c r="CV42" s="1065"/>
      <c r="CW42" s="1065"/>
      <c r="CX42" s="1065"/>
      <c r="CY42" s="1065"/>
      <c r="CZ42" s="1065"/>
      <c r="DA42" s="1065"/>
      <c r="DB42" s="1065"/>
      <c r="DC42" s="1065"/>
      <c r="DD42" s="1065"/>
      <c r="DE42" s="1065"/>
      <c r="DF42" s="1065"/>
      <c r="DG42" s="1065"/>
    </row>
    <row r="43" spans="1:173" ht="12" customHeight="1">
      <c r="G43" s="1065"/>
      <c r="H43" s="1065"/>
      <c r="I43" s="1065"/>
      <c r="J43" s="1065"/>
      <c r="K43" s="1065"/>
      <c r="L43" s="1065"/>
      <c r="M43" s="1065"/>
      <c r="N43" s="1065"/>
      <c r="O43" s="1065"/>
      <c r="P43" s="1065"/>
      <c r="Q43" s="1065"/>
      <c r="R43" s="1065"/>
      <c r="S43" s="1065"/>
      <c r="T43" s="1065"/>
      <c r="U43" s="1065"/>
      <c r="V43" s="1065"/>
      <c r="W43" s="1065"/>
      <c r="X43" s="1065"/>
      <c r="Y43" s="1065"/>
      <c r="Z43" s="1065"/>
      <c r="AA43" s="1065"/>
      <c r="AB43" s="1065"/>
      <c r="AC43" s="1065"/>
      <c r="AD43" s="1065"/>
      <c r="AE43" s="1065"/>
      <c r="AF43" s="1065"/>
      <c r="AG43" s="1065"/>
      <c r="AH43" s="1065"/>
      <c r="AI43" s="1065"/>
      <c r="AJ43" s="1065"/>
      <c r="AK43" s="1065"/>
      <c r="AL43" s="1065"/>
      <c r="AM43" s="1065"/>
      <c r="AN43" s="1065"/>
      <c r="AO43" s="1065"/>
      <c r="AP43" s="1065"/>
      <c r="AQ43" s="1065"/>
      <c r="AR43" s="1065"/>
      <c r="AS43" s="1065"/>
      <c r="AT43" s="1065"/>
      <c r="AU43" s="1065"/>
      <c r="AV43" s="1065"/>
      <c r="AW43" s="1065"/>
      <c r="AX43" s="1065"/>
      <c r="AY43" s="1065"/>
      <c r="AZ43" s="1065"/>
      <c r="BA43" s="1065"/>
      <c r="BB43" s="1065"/>
      <c r="BC43" s="1065"/>
      <c r="BD43" s="1065"/>
      <c r="BE43" s="1065"/>
      <c r="BF43" s="1065"/>
      <c r="BG43" s="1065"/>
      <c r="BH43" s="1065"/>
      <c r="BI43" s="1065"/>
      <c r="BJ43" s="1065"/>
      <c r="BK43" s="1065"/>
      <c r="BL43" s="1065"/>
      <c r="BM43" s="1065"/>
      <c r="BN43" s="1065"/>
      <c r="BO43" s="1065"/>
      <c r="BP43" s="1065"/>
      <c r="BQ43" s="1065"/>
      <c r="BR43" s="1065"/>
      <c r="BS43" s="1065"/>
      <c r="BT43" s="1065"/>
      <c r="BU43" s="1065"/>
      <c r="BV43" s="1065"/>
      <c r="BW43" s="1065"/>
      <c r="BX43" s="1065"/>
      <c r="BY43" s="1065"/>
      <c r="BZ43" s="1065"/>
      <c r="CA43" s="1065"/>
      <c r="CB43" s="1065"/>
      <c r="CC43" s="1065"/>
      <c r="CD43" s="1065"/>
      <c r="CE43" s="1065"/>
      <c r="CF43" s="1065"/>
      <c r="CG43" s="1065"/>
      <c r="CH43" s="1065"/>
      <c r="CI43" s="1065"/>
      <c r="CJ43" s="1065"/>
      <c r="CK43" s="1065"/>
      <c r="CL43" s="1065"/>
      <c r="CM43" s="1065"/>
      <c r="CN43" s="1065"/>
      <c r="CO43" s="1065"/>
      <c r="CP43" s="1065"/>
      <c r="CQ43" s="1065"/>
      <c r="CR43" s="1065"/>
      <c r="CS43" s="1065"/>
      <c r="CT43" s="1065"/>
      <c r="CU43" s="1065"/>
      <c r="CV43" s="1065"/>
      <c r="CW43" s="1065"/>
      <c r="CX43" s="1065"/>
      <c r="CY43" s="1065"/>
      <c r="CZ43" s="1065"/>
      <c r="DA43" s="1065"/>
      <c r="DB43" s="1065"/>
      <c r="DC43" s="1065"/>
      <c r="DD43" s="1065"/>
      <c r="DE43" s="1065"/>
      <c r="DF43" s="1065"/>
      <c r="DG43" s="1065"/>
    </row>
    <row r="44" spans="1:173" ht="12" customHeight="1">
      <c r="G44" s="1065"/>
      <c r="H44" s="1065"/>
      <c r="I44" s="1065"/>
      <c r="J44" s="1065"/>
      <c r="K44" s="1065"/>
      <c r="L44" s="1065"/>
      <c r="M44" s="1065"/>
      <c r="N44" s="1065"/>
      <c r="O44" s="1065"/>
      <c r="P44" s="1065"/>
      <c r="Q44" s="1065"/>
      <c r="R44" s="1065"/>
      <c r="S44" s="1065"/>
      <c r="T44" s="1065"/>
      <c r="U44" s="1065"/>
      <c r="V44" s="1065"/>
      <c r="W44" s="1065"/>
      <c r="X44" s="1065"/>
      <c r="Y44" s="1065"/>
      <c r="Z44" s="1065"/>
      <c r="AA44" s="1065"/>
      <c r="AB44" s="1065"/>
      <c r="AC44" s="1065"/>
      <c r="AD44" s="1065"/>
      <c r="AE44" s="1065"/>
      <c r="AF44" s="1065"/>
      <c r="AG44" s="1065"/>
      <c r="AH44" s="1065"/>
      <c r="AI44" s="1065"/>
      <c r="AJ44" s="1065"/>
      <c r="AK44" s="1065"/>
      <c r="AL44" s="1065"/>
      <c r="AM44" s="1065"/>
      <c r="AN44" s="1065"/>
      <c r="AO44" s="1065"/>
      <c r="AP44" s="1065"/>
      <c r="AQ44" s="1065"/>
      <c r="AR44" s="1065"/>
      <c r="AS44" s="1065"/>
      <c r="AT44" s="1065"/>
      <c r="AU44" s="1065"/>
      <c r="AV44" s="1065"/>
      <c r="AW44" s="1065"/>
      <c r="AX44" s="1065"/>
      <c r="AY44" s="1065"/>
      <c r="AZ44" s="1065"/>
      <c r="BA44" s="1065"/>
      <c r="BB44" s="1065"/>
      <c r="BC44" s="1065"/>
      <c r="BD44" s="1065"/>
      <c r="BE44" s="1065"/>
      <c r="BF44" s="1065"/>
      <c r="BG44" s="1065"/>
      <c r="BH44" s="1065"/>
      <c r="BI44" s="1065"/>
      <c r="BJ44" s="1065"/>
      <c r="BK44" s="1065"/>
      <c r="BL44" s="1065"/>
      <c r="BM44" s="1065"/>
      <c r="BN44" s="1065"/>
      <c r="BO44" s="1065"/>
      <c r="BP44" s="1065"/>
      <c r="BQ44" s="1065"/>
      <c r="BR44" s="1065"/>
      <c r="BS44" s="1065"/>
      <c r="BT44" s="1065"/>
      <c r="BU44" s="1065"/>
      <c r="BV44" s="1065"/>
      <c r="BW44" s="1065"/>
      <c r="BX44" s="1065"/>
      <c r="BY44" s="1065"/>
      <c r="BZ44" s="1065"/>
      <c r="CA44" s="1065"/>
      <c r="CB44" s="1065"/>
      <c r="CC44" s="1065"/>
      <c r="CD44" s="1065"/>
      <c r="CE44" s="1065"/>
      <c r="CF44" s="1065"/>
      <c r="CG44" s="1065"/>
      <c r="CH44" s="1065"/>
      <c r="CI44" s="1065"/>
      <c r="CJ44" s="1065"/>
      <c r="CK44" s="1065"/>
      <c r="CL44" s="1065"/>
      <c r="CM44" s="1065"/>
      <c r="CN44" s="1065"/>
      <c r="CO44" s="1065"/>
      <c r="CP44" s="1065"/>
      <c r="CQ44" s="1065"/>
      <c r="CR44" s="1065"/>
      <c r="CS44" s="1065"/>
      <c r="CT44" s="1065"/>
      <c r="CU44" s="1065"/>
      <c r="CV44" s="1065"/>
      <c r="CW44" s="1065"/>
      <c r="CX44" s="1065"/>
      <c r="CY44" s="1065"/>
      <c r="CZ44" s="1065"/>
      <c r="DA44" s="1065"/>
      <c r="DB44" s="1065"/>
      <c r="DC44" s="1065"/>
      <c r="DD44" s="1065"/>
      <c r="DE44" s="1065"/>
      <c r="DF44" s="1065"/>
      <c r="DG44" s="1065"/>
    </row>
    <row r="45" spans="1:173" ht="12" customHeight="1">
      <c r="E45" s="36" t="s">
        <v>501</v>
      </c>
      <c r="F45" s="79"/>
      <c r="G45" s="1017" t="s">
        <v>503</v>
      </c>
      <c r="H45" s="1065"/>
      <c r="I45" s="1065"/>
      <c r="J45" s="1065"/>
      <c r="K45" s="1065"/>
      <c r="L45" s="1065"/>
      <c r="M45" s="1065"/>
      <c r="N45" s="1065"/>
      <c r="O45" s="1065"/>
      <c r="P45" s="1065"/>
      <c r="Q45" s="1065"/>
      <c r="R45" s="1065"/>
      <c r="S45" s="1065"/>
      <c r="T45" s="1065"/>
      <c r="U45" s="1065"/>
      <c r="V45" s="1065"/>
      <c r="W45" s="1065"/>
      <c r="X45" s="1065"/>
      <c r="Y45" s="1065"/>
      <c r="Z45" s="1065"/>
      <c r="AA45" s="1065"/>
      <c r="AB45" s="1065"/>
      <c r="AC45" s="1065"/>
      <c r="AD45" s="1065"/>
      <c r="AE45" s="1065"/>
      <c r="AF45" s="1065"/>
      <c r="AG45" s="1065"/>
      <c r="AH45" s="1065"/>
      <c r="AI45" s="1065"/>
      <c r="AJ45" s="1065"/>
      <c r="AK45" s="1065"/>
      <c r="AL45" s="1065"/>
      <c r="AM45" s="1065"/>
      <c r="AN45" s="1065"/>
      <c r="AO45" s="1065"/>
      <c r="AP45" s="1065"/>
      <c r="AQ45" s="1065"/>
      <c r="AR45" s="1065"/>
      <c r="AS45" s="1065"/>
      <c r="AT45" s="1065"/>
      <c r="AU45" s="1065"/>
      <c r="AV45" s="1065"/>
      <c r="AW45" s="1065"/>
      <c r="AX45" s="1065"/>
      <c r="AY45" s="1065"/>
      <c r="AZ45" s="1065"/>
      <c r="BA45" s="1065"/>
      <c r="BB45" s="1065"/>
      <c r="BC45" s="1065"/>
      <c r="BD45" s="1065"/>
      <c r="BE45" s="1065"/>
      <c r="BF45" s="1065"/>
      <c r="BG45" s="1065"/>
      <c r="BH45" s="1065"/>
      <c r="BI45" s="1065"/>
      <c r="BJ45" s="1065"/>
      <c r="BK45" s="1065"/>
      <c r="BL45" s="1065"/>
      <c r="BM45" s="1065"/>
      <c r="BN45" s="1065"/>
      <c r="BO45" s="1065"/>
      <c r="BP45" s="1065"/>
      <c r="BQ45" s="1065"/>
      <c r="BR45" s="1065"/>
      <c r="BS45" s="1065"/>
      <c r="BT45" s="1065"/>
      <c r="BU45" s="1065"/>
      <c r="BV45" s="1065"/>
      <c r="BW45" s="1065"/>
      <c r="BX45" s="1065"/>
      <c r="BY45" s="1065"/>
      <c r="BZ45" s="1065"/>
      <c r="CA45" s="1065"/>
      <c r="CB45" s="1065"/>
      <c r="CC45" s="1065"/>
      <c r="CD45" s="1065"/>
      <c r="CE45" s="1065"/>
      <c r="CF45" s="1065"/>
      <c r="CG45" s="1065"/>
      <c r="CH45" s="1065"/>
      <c r="CI45" s="1065"/>
      <c r="CJ45" s="1065"/>
      <c r="CK45" s="1065"/>
      <c r="CL45" s="1065"/>
      <c r="CM45" s="1065"/>
      <c r="CN45" s="1065"/>
      <c r="CO45" s="1065"/>
      <c r="CP45" s="1065"/>
      <c r="CQ45" s="1065"/>
      <c r="CR45" s="1065"/>
      <c r="CS45" s="1065"/>
      <c r="CT45" s="1065"/>
      <c r="CU45" s="1065"/>
      <c r="CV45" s="1065"/>
      <c r="CW45" s="1065"/>
      <c r="CX45" s="1065"/>
      <c r="CY45" s="1065"/>
      <c r="CZ45" s="1065"/>
      <c r="DA45" s="1065"/>
      <c r="DB45" s="1065"/>
      <c r="DC45" s="1065"/>
      <c r="DD45" s="1065"/>
      <c r="DE45" s="1065"/>
      <c r="DF45" s="1065"/>
      <c r="DG45" s="1065"/>
    </row>
    <row r="46" spans="1:173" ht="20.149999999999999" customHeight="1">
      <c r="E46" s="36"/>
      <c r="F46" s="79"/>
      <c r="G46" s="1065"/>
      <c r="H46" s="1065"/>
      <c r="I46" s="1065"/>
      <c r="J46" s="1065"/>
      <c r="K46" s="1065"/>
      <c r="L46" s="1065"/>
      <c r="M46" s="1065"/>
      <c r="N46" s="1065"/>
      <c r="O46" s="1065"/>
      <c r="P46" s="1065"/>
      <c r="Q46" s="1065"/>
      <c r="R46" s="1065"/>
      <c r="S46" s="1065"/>
      <c r="T46" s="1065"/>
      <c r="U46" s="1065"/>
      <c r="V46" s="1065"/>
      <c r="W46" s="1065"/>
      <c r="X46" s="1065"/>
      <c r="Y46" s="1065"/>
      <c r="Z46" s="1065"/>
      <c r="AA46" s="1065"/>
      <c r="AB46" s="1065"/>
      <c r="AC46" s="1065"/>
      <c r="AD46" s="1065"/>
      <c r="AE46" s="1065"/>
      <c r="AF46" s="1065"/>
      <c r="AG46" s="1065"/>
      <c r="AH46" s="1065"/>
      <c r="AI46" s="1065"/>
      <c r="AJ46" s="1065"/>
      <c r="AK46" s="1065"/>
      <c r="AL46" s="1065"/>
      <c r="AM46" s="1065"/>
      <c r="AN46" s="1065"/>
      <c r="AO46" s="1065"/>
      <c r="AP46" s="1065"/>
      <c r="AQ46" s="1065"/>
      <c r="AR46" s="1065"/>
      <c r="AS46" s="1065"/>
      <c r="AT46" s="1065"/>
      <c r="AU46" s="1065"/>
      <c r="AV46" s="1065"/>
      <c r="AW46" s="1065"/>
      <c r="AX46" s="1065"/>
      <c r="AY46" s="1065"/>
      <c r="AZ46" s="1065"/>
      <c r="BA46" s="1065"/>
      <c r="BB46" s="1065"/>
      <c r="BC46" s="1065"/>
      <c r="BD46" s="1065"/>
      <c r="BE46" s="1065"/>
      <c r="BF46" s="1065"/>
      <c r="BG46" s="1065"/>
      <c r="BH46" s="1065"/>
      <c r="BI46" s="1065"/>
      <c r="BJ46" s="1065"/>
      <c r="BK46" s="1065"/>
      <c r="BL46" s="1065"/>
      <c r="BM46" s="1065"/>
      <c r="BN46" s="1065"/>
      <c r="BO46" s="1065"/>
      <c r="BP46" s="1065"/>
      <c r="BQ46" s="1065"/>
      <c r="BR46" s="1065"/>
      <c r="BS46" s="1065"/>
      <c r="BT46" s="1065"/>
      <c r="BU46" s="1065"/>
      <c r="BV46" s="1065"/>
      <c r="BW46" s="1065"/>
      <c r="BX46" s="1065"/>
      <c r="BY46" s="1065"/>
      <c r="BZ46" s="1065"/>
      <c r="CA46" s="1065"/>
      <c r="CB46" s="1065"/>
      <c r="CC46" s="1065"/>
      <c r="CD46" s="1065"/>
      <c r="CE46" s="1065"/>
      <c r="CF46" s="1065"/>
      <c r="CG46" s="1065"/>
      <c r="CH46" s="1065"/>
      <c r="CI46" s="1065"/>
      <c r="CJ46" s="1065"/>
      <c r="CK46" s="1065"/>
      <c r="CL46" s="1065"/>
      <c r="CM46" s="1065"/>
      <c r="CN46" s="1065"/>
      <c r="CO46" s="1065"/>
      <c r="CP46" s="1065"/>
      <c r="CQ46" s="1065"/>
      <c r="CR46" s="1065"/>
      <c r="CS46" s="1065"/>
      <c r="CT46" s="1065"/>
      <c r="CU46" s="1065"/>
      <c r="CV46" s="1065"/>
      <c r="CW46" s="1065"/>
      <c r="CX46" s="1065"/>
      <c r="CY46" s="1065"/>
      <c r="CZ46" s="1065"/>
      <c r="DA46" s="1065"/>
      <c r="DB46" s="1065"/>
      <c r="DC46" s="1065"/>
      <c r="DD46" s="1065"/>
      <c r="DE46" s="1065"/>
      <c r="DF46" s="1065"/>
      <c r="DG46" s="1065"/>
    </row>
    <row r="47" spans="1:173" ht="5.15" customHeight="1"/>
    <row r="48" spans="1:173" ht="12" customHeight="1">
      <c r="A48" s="95" t="s">
        <v>504</v>
      </c>
    </row>
    <row r="49" spans="1:115" ht="2.15" customHeight="1"/>
    <row r="50" spans="1:115" ht="70" customHeight="1">
      <c r="A50" s="1096"/>
      <c r="B50" s="870"/>
      <c r="C50" s="870"/>
      <c r="D50" s="870"/>
      <c r="E50" s="870"/>
      <c r="F50" s="870"/>
      <c r="G50" s="870"/>
      <c r="H50" s="870"/>
      <c r="I50" s="870"/>
      <c r="J50" s="870"/>
      <c r="K50" s="870"/>
      <c r="L50" s="870"/>
      <c r="M50" s="870"/>
      <c r="N50" s="870"/>
      <c r="O50" s="870"/>
      <c r="P50" s="870"/>
      <c r="Q50" s="870"/>
      <c r="R50" s="870"/>
      <c r="S50" s="870"/>
      <c r="T50" s="870"/>
      <c r="U50" s="870"/>
      <c r="V50" s="870"/>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870"/>
      <c r="BH50" s="870"/>
      <c r="BI50" s="870"/>
      <c r="BJ50" s="870"/>
      <c r="BK50" s="870"/>
      <c r="BL50" s="870"/>
      <c r="BM50" s="870"/>
      <c r="BN50" s="870"/>
      <c r="BO50" s="870"/>
      <c r="BP50" s="870"/>
      <c r="BQ50" s="870"/>
      <c r="BR50" s="870"/>
      <c r="BS50" s="870"/>
      <c r="BT50" s="870"/>
      <c r="BU50" s="870"/>
      <c r="BV50" s="870"/>
      <c r="BW50" s="870"/>
      <c r="BX50" s="870"/>
      <c r="BY50" s="870"/>
      <c r="BZ50" s="870"/>
      <c r="CA50" s="870"/>
      <c r="CB50" s="870"/>
      <c r="CC50" s="870"/>
      <c r="CD50" s="870"/>
      <c r="CE50" s="870"/>
      <c r="CF50" s="870"/>
      <c r="CG50" s="870"/>
      <c r="CH50" s="870"/>
      <c r="CI50" s="870"/>
      <c r="CJ50" s="870"/>
      <c r="CK50" s="870"/>
      <c r="CL50" s="870"/>
      <c r="CM50" s="870"/>
      <c r="CN50" s="870"/>
      <c r="CO50" s="870"/>
      <c r="CP50" s="870"/>
      <c r="CQ50" s="870"/>
      <c r="CR50" s="870"/>
      <c r="CS50" s="870"/>
      <c r="CT50" s="870"/>
      <c r="CU50" s="870"/>
      <c r="CV50" s="870"/>
      <c r="CW50" s="870"/>
      <c r="CX50" s="870"/>
      <c r="CY50" s="870"/>
      <c r="CZ50" s="870"/>
      <c r="DA50" s="870"/>
      <c r="DB50" s="870"/>
      <c r="DC50" s="870"/>
      <c r="DD50" s="870"/>
      <c r="DE50" s="870"/>
      <c r="DF50" s="870"/>
      <c r="DG50" s="871"/>
    </row>
    <row r="51" spans="1:115" ht="10" customHeight="1"/>
    <row r="52" spans="1:115" ht="20.149999999999999" customHeight="1">
      <c r="A52" s="1037" t="s">
        <v>505</v>
      </c>
      <c r="B52" s="844"/>
      <c r="C52" s="844"/>
      <c r="D52" s="77" t="s">
        <v>506</v>
      </c>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row>
    <row r="53" spans="1:115" ht="10" customHeight="1">
      <c r="A53" s="95"/>
      <c r="B53" s="96"/>
    </row>
    <row r="54" spans="1:115" ht="30" customHeight="1">
      <c r="G54" s="95"/>
      <c r="H54" s="96"/>
      <c r="I54" s="79" t="s">
        <v>467</v>
      </c>
      <c r="J54" s="79"/>
      <c r="K54" s="79"/>
      <c r="L54" s="79"/>
      <c r="M54" s="79"/>
      <c r="N54" s="79"/>
      <c r="O54" s="79"/>
      <c r="P54" s="79"/>
      <c r="Q54" s="79"/>
      <c r="R54" s="79"/>
      <c r="S54" s="79"/>
      <c r="T54" s="79"/>
      <c r="U54" s="79"/>
      <c r="V54" s="79"/>
      <c r="W54" s="79"/>
      <c r="X54" s="79"/>
      <c r="Y54" s="79"/>
      <c r="Z54" s="79"/>
      <c r="AA54" s="79"/>
      <c r="AE54" s="79" t="s">
        <v>483</v>
      </c>
      <c r="AF54" s="79"/>
      <c r="AG54" s="79"/>
      <c r="AH54" s="79"/>
      <c r="AI54" s="79"/>
      <c r="AJ54" s="79"/>
      <c r="AK54" s="79"/>
      <c r="AL54" s="79"/>
      <c r="AM54" s="79"/>
      <c r="AN54" s="79"/>
      <c r="AO54" s="79"/>
      <c r="AP54" s="79"/>
      <c r="AQ54" s="79"/>
      <c r="AR54" s="79"/>
      <c r="AS54" s="79"/>
      <c r="AT54" s="79"/>
      <c r="AU54" s="79"/>
      <c r="AV54" s="79"/>
      <c r="AW54" s="79"/>
      <c r="BA54" s="80" t="s">
        <v>490</v>
      </c>
      <c r="BB54" s="79"/>
      <c r="BC54" s="79"/>
      <c r="BD54" s="79"/>
      <c r="BE54" s="79"/>
      <c r="BF54" s="79"/>
      <c r="BG54" s="79"/>
      <c r="BH54" s="79"/>
      <c r="BI54" s="79"/>
      <c r="BJ54" s="79"/>
      <c r="BK54" s="79"/>
      <c r="BL54" s="79"/>
      <c r="BM54" s="79"/>
      <c r="BN54" s="79"/>
      <c r="BO54" s="79"/>
      <c r="BP54" s="79"/>
      <c r="BQ54" s="79"/>
      <c r="BR54" s="79"/>
      <c r="BS54" s="79"/>
      <c r="BW54" s="80" t="s">
        <v>507</v>
      </c>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DI54" s="79"/>
      <c r="DJ54" s="79"/>
      <c r="DK54" s="79"/>
    </row>
    <row r="55" spans="1:115" ht="3" customHeight="1">
      <c r="G55" s="95"/>
    </row>
    <row r="56" spans="1:115" ht="20.149999999999999" customHeight="1">
      <c r="I56" s="1092">
        <f>CO16</f>
        <v>419370</v>
      </c>
      <c r="J56" s="870"/>
      <c r="K56" s="870"/>
      <c r="L56" s="870"/>
      <c r="M56" s="870"/>
      <c r="N56" s="870"/>
      <c r="O56" s="870"/>
      <c r="P56" s="870"/>
      <c r="Q56" s="870"/>
      <c r="R56" s="870"/>
      <c r="S56" s="870"/>
      <c r="T56" s="870"/>
      <c r="U56" s="870"/>
      <c r="V56" s="870"/>
      <c r="W56" s="870"/>
      <c r="X56" s="870"/>
      <c r="Y56" s="870"/>
      <c r="Z56" s="870"/>
      <c r="AA56" s="1093"/>
      <c r="AB56" s="1012" t="s">
        <v>484</v>
      </c>
      <c r="AC56" s="1065"/>
      <c r="AD56" s="1065"/>
      <c r="AE56" s="1094">
        <f>IF(CR22&gt;=0,CR22,0)</f>
        <v>42930</v>
      </c>
      <c r="AF56" s="870"/>
      <c r="AG56" s="870"/>
      <c r="AH56" s="870"/>
      <c r="AI56" s="870"/>
      <c r="AJ56" s="870"/>
      <c r="AK56" s="870"/>
      <c r="AL56" s="870"/>
      <c r="AM56" s="870"/>
      <c r="AN56" s="870"/>
      <c r="AO56" s="870"/>
      <c r="AP56" s="870"/>
      <c r="AQ56" s="870"/>
      <c r="AR56" s="870"/>
      <c r="AS56" s="870"/>
      <c r="AT56" s="870"/>
      <c r="AU56" s="870"/>
      <c r="AV56" s="870"/>
      <c r="AW56" s="1093"/>
      <c r="AX56" s="1012" t="s">
        <v>484</v>
      </c>
      <c r="AY56" s="1065"/>
      <c r="AZ56" s="1065"/>
      <c r="BA56" s="1092">
        <f>IF(CI28&gt;=0,CI28,0)</f>
        <v>56800</v>
      </c>
      <c r="BB56" s="870"/>
      <c r="BC56" s="870"/>
      <c r="BD56" s="870"/>
      <c r="BE56" s="870"/>
      <c r="BF56" s="870"/>
      <c r="BG56" s="870"/>
      <c r="BH56" s="870"/>
      <c r="BI56" s="870"/>
      <c r="BJ56" s="870"/>
      <c r="BK56" s="870"/>
      <c r="BL56" s="870"/>
      <c r="BM56" s="870"/>
      <c r="BN56" s="870"/>
      <c r="BO56" s="870"/>
      <c r="BP56" s="870"/>
      <c r="BQ56" s="870"/>
      <c r="BR56" s="870"/>
      <c r="BS56" s="1093"/>
      <c r="BT56" s="1012" t="s">
        <v>476</v>
      </c>
      <c r="BU56" s="1065"/>
      <c r="BV56" s="1065"/>
      <c r="BW56" s="1085">
        <f>I56-AE56-BA56</f>
        <v>319640</v>
      </c>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1"/>
      <c r="CT56" s="82"/>
      <c r="CU56" s="82"/>
      <c r="CV56" s="82"/>
      <c r="CW56" s="82"/>
      <c r="CX56" s="82"/>
      <c r="CY56" s="82"/>
      <c r="CZ56" s="82"/>
      <c r="DA56" s="82"/>
      <c r="DB56" s="82"/>
      <c r="DC56" s="82"/>
      <c r="DD56" s="82"/>
      <c r="DE56" s="82"/>
      <c r="DF56" s="82"/>
      <c r="DG56" s="82"/>
      <c r="DH56" s="82"/>
      <c r="DI56" s="82"/>
      <c r="DJ56" s="82"/>
    </row>
    <row r="57" spans="1:115" ht="10" customHeight="1"/>
    <row r="58" spans="1:115" ht="25" customHeight="1">
      <c r="C58" s="80"/>
      <c r="D58" s="79"/>
      <c r="E58" s="79"/>
      <c r="F58" s="79"/>
      <c r="G58" s="79"/>
      <c r="H58" s="79"/>
      <c r="I58" s="1016" t="s">
        <v>507</v>
      </c>
      <c r="J58" s="1065"/>
      <c r="K58" s="1065"/>
      <c r="L58" s="1065"/>
      <c r="M58" s="1065"/>
      <c r="N58" s="1065"/>
      <c r="O58" s="1065"/>
      <c r="P58" s="1065"/>
      <c r="Q58" s="1065"/>
      <c r="R58" s="1065"/>
      <c r="S58" s="1065"/>
      <c r="T58" s="1065"/>
      <c r="U58" s="1065"/>
      <c r="V58" s="1065"/>
      <c r="W58" s="1065"/>
      <c r="X58" s="1065"/>
      <c r="Y58" s="1065"/>
      <c r="Z58" s="1065"/>
      <c r="AA58" s="1065"/>
      <c r="AB58" s="79"/>
      <c r="AC58" s="79"/>
      <c r="AD58" s="79"/>
      <c r="AE58" s="79"/>
      <c r="AF58" s="79"/>
      <c r="AG58" s="79"/>
      <c r="AH58" s="79"/>
      <c r="AL58" s="1016" t="s">
        <v>492</v>
      </c>
      <c r="AM58" s="1065"/>
      <c r="AN58" s="1065"/>
      <c r="AO58" s="1065"/>
      <c r="AP58" s="1065"/>
      <c r="AQ58" s="1065"/>
      <c r="AR58" s="1065"/>
      <c r="AS58" s="1065"/>
      <c r="AT58" s="1065"/>
      <c r="AU58" s="1065"/>
      <c r="AV58" s="1065"/>
      <c r="AW58" s="1065"/>
      <c r="AX58" s="1065"/>
      <c r="AY58" s="1065"/>
      <c r="AZ58" s="1065"/>
      <c r="BA58" s="1065"/>
      <c r="BB58" s="1065"/>
      <c r="BC58" s="1065"/>
      <c r="BD58" s="1065"/>
      <c r="BE58" s="176"/>
      <c r="BF58" s="176"/>
      <c r="BG58" s="176"/>
      <c r="BH58" s="81"/>
      <c r="BI58" s="81"/>
      <c r="BJ58" s="81"/>
      <c r="BK58" s="1017" t="s">
        <v>508</v>
      </c>
      <c r="BL58" s="1065"/>
      <c r="BM58" s="1065"/>
      <c r="BN58" s="1065"/>
      <c r="BO58" s="1065"/>
      <c r="BP58" s="1065"/>
      <c r="BQ58" s="1065"/>
      <c r="BR58" s="1065"/>
      <c r="BS58" s="1065"/>
      <c r="BT58" s="1065"/>
      <c r="BU58" s="1065"/>
      <c r="BV58" s="1065"/>
      <c r="BW58" s="1065"/>
      <c r="BX58" s="1065"/>
      <c r="BY58" s="1065"/>
      <c r="BZ58" s="1065"/>
      <c r="CA58" s="1065"/>
      <c r="CB58" s="1065"/>
      <c r="CC58" s="1065"/>
      <c r="CD58" s="1065"/>
      <c r="CE58" s="1065"/>
      <c r="CF58" s="1065"/>
      <c r="CG58" s="1065"/>
      <c r="CH58" s="1065"/>
      <c r="CI58" s="1065"/>
      <c r="CJ58" s="1065"/>
      <c r="CK58" s="1065"/>
    </row>
    <row r="59" spans="1:115" ht="12" customHeight="1">
      <c r="D59" s="79"/>
      <c r="E59" s="79"/>
      <c r="F59" s="79"/>
      <c r="G59" s="79"/>
      <c r="H59" s="79"/>
      <c r="I59" s="1065"/>
      <c r="J59" s="1065"/>
      <c r="K59" s="1065"/>
      <c r="L59" s="1065"/>
      <c r="M59" s="1065"/>
      <c r="N59" s="1065"/>
      <c r="O59" s="1065"/>
      <c r="P59" s="1065"/>
      <c r="Q59" s="1065"/>
      <c r="R59" s="1065"/>
      <c r="S59" s="1065"/>
      <c r="T59" s="1065"/>
      <c r="U59" s="1065"/>
      <c r="V59" s="1065"/>
      <c r="W59" s="1065"/>
      <c r="X59" s="1065"/>
      <c r="Y59" s="1065"/>
      <c r="Z59" s="1065"/>
      <c r="AA59" s="1065"/>
      <c r="AB59" s="97"/>
      <c r="AC59" s="97"/>
      <c r="AD59" s="97"/>
      <c r="AE59" s="97"/>
      <c r="AF59" s="97"/>
      <c r="AG59" s="97"/>
      <c r="AH59" s="97"/>
      <c r="AL59" s="1065"/>
      <c r="AM59" s="1065"/>
      <c r="AN59" s="1065"/>
      <c r="AO59" s="1065"/>
      <c r="AP59" s="1065"/>
      <c r="AQ59" s="1065"/>
      <c r="AR59" s="1065"/>
      <c r="AS59" s="1065"/>
      <c r="AT59" s="1065"/>
      <c r="AU59" s="1065"/>
      <c r="AV59" s="1065"/>
      <c r="AW59" s="1065"/>
      <c r="AX59" s="1065"/>
      <c r="AY59" s="1065"/>
      <c r="AZ59" s="1065"/>
      <c r="BA59" s="1065"/>
      <c r="BB59" s="1065"/>
      <c r="BC59" s="1065"/>
      <c r="BD59" s="1065"/>
      <c r="BE59" s="176"/>
      <c r="BF59" s="176"/>
      <c r="BG59" s="176"/>
      <c r="BH59" s="81"/>
      <c r="BI59" s="81"/>
      <c r="BJ59" s="81"/>
      <c r="BK59" s="1065"/>
      <c r="BL59" s="1065"/>
      <c r="BM59" s="1065"/>
      <c r="BN59" s="1065"/>
      <c r="BO59" s="1065"/>
      <c r="BP59" s="1065"/>
      <c r="BQ59" s="1065"/>
      <c r="BR59" s="1065"/>
      <c r="BS59" s="1065"/>
      <c r="BT59" s="1065"/>
      <c r="BU59" s="1065"/>
      <c r="BV59" s="1065"/>
      <c r="BW59" s="1065"/>
      <c r="BX59" s="1065"/>
      <c r="BY59" s="1065"/>
      <c r="BZ59" s="1065"/>
      <c r="CA59" s="1065"/>
      <c r="CB59" s="1065"/>
      <c r="CC59" s="1065"/>
      <c r="CD59" s="1065"/>
      <c r="CE59" s="1065"/>
      <c r="CF59" s="1065"/>
      <c r="CG59" s="1065"/>
      <c r="CH59" s="1065"/>
      <c r="CI59" s="1065"/>
      <c r="CJ59" s="1065"/>
      <c r="CK59" s="1065"/>
    </row>
    <row r="60" spans="1:115" ht="3" customHeight="1" thickBot="1"/>
    <row r="61" spans="1:115" ht="20.149999999999999" customHeight="1" thickBot="1">
      <c r="I61" s="1085">
        <f>IF(I56-AE56-BA56&gt;=0,I56-AE56-BA56,0)</f>
        <v>319640</v>
      </c>
      <c r="J61" s="870"/>
      <c r="K61" s="870"/>
      <c r="L61" s="870"/>
      <c r="M61" s="870"/>
      <c r="N61" s="870"/>
      <c r="O61" s="870"/>
      <c r="P61" s="870"/>
      <c r="Q61" s="870"/>
      <c r="R61" s="870"/>
      <c r="S61" s="870"/>
      <c r="T61" s="870"/>
      <c r="U61" s="870"/>
      <c r="V61" s="870"/>
      <c r="W61" s="870"/>
      <c r="X61" s="870"/>
      <c r="Y61" s="870"/>
      <c r="Z61" s="870"/>
      <c r="AA61" s="871"/>
      <c r="AB61" s="1086" t="s">
        <v>509</v>
      </c>
      <c r="AC61" s="1065"/>
      <c r="AD61" s="1065"/>
      <c r="AE61" s="1065"/>
      <c r="AF61" s="1065"/>
      <c r="AG61" s="1065"/>
      <c r="AH61" s="1065"/>
      <c r="AI61" s="1065"/>
      <c r="AJ61" s="1065"/>
      <c r="AK61" s="893"/>
      <c r="AL61" s="1085">
        <f>AE39</f>
        <v>86456.666666666672</v>
      </c>
      <c r="AM61" s="870"/>
      <c r="AN61" s="870"/>
      <c r="AO61" s="870"/>
      <c r="AP61" s="870"/>
      <c r="AQ61" s="870"/>
      <c r="AR61" s="870"/>
      <c r="AS61" s="870"/>
      <c r="AT61" s="870"/>
      <c r="AU61" s="870"/>
      <c r="AV61" s="870"/>
      <c r="AW61" s="870"/>
      <c r="AX61" s="870"/>
      <c r="AY61" s="870"/>
      <c r="AZ61" s="870"/>
      <c r="BA61" s="870"/>
      <c r="BB61" s="870"/>
      <c r="BC61" s="870"/>
      <c r="BD61" s="871"/>
      <c r="BE61" s="1087" t="s">
        <v>476</v>
      </c>
      <c r="BF61" s="1065"/>
      <c r="BG61" s="1065"/>
      <c r="BH61" s="1065"/>
      <c r="BI61" s="1065"/>
      <c r="BJ61" s="1088"/>
      <c r="BK61" s="1089">
        <f>IF(AE39&lt;=0,999.9,I61/AL61)</f>
        <v>3.6971122334888382</v>
      </c>
      <c r="BL61" s="1090"/>
      <c r="BM61" s="1090"/>
      <c r="BN61" s="1090"/>
      <c r="BO61" s="1090"/>
      <c r="BP61" s="1090"/>
      <c r="BQ61" s="1090"/>
      <c r="BR61" s="1090"/>
      <c r="BS61" s="1090"/>
      <c r="BT61" s="1090"/>
      <c r="BU61" s="1090"/>
      <c r="BV61" s="1090"/>
      <c r="BW61" s="1090"/>
      <c r="BX61" s="1090"/>
      <c r="BY61" s="1090"/>
      <c r="BZ61" s="1090"/>
      <c r="CA61" s="1090"/>
      <c r="CB61" s="1090"/>
      <c r="CC61" s="1091"/>
      <c r="CD61" s="1011" t="s">
        <v>510</v>
      </c>
      <c r="CE61" s="1065"/>
      <c r="CF61" s="1065"/>
      <c r="CG61" s="1065"/>
      <c r="CH61" s="1065"/>
      <c r="CI61" s="1065"/>
      <c r="CJ61" s="1065"/>
      <c r="CK61" s="1065"/>
    </row>
    <row r="62" spans="1:115" ht="5.15" customHeight="1"/>
    <row r="63" spans="1:115" ht="10" customHeight="1">
      <c r="A63" s="95"/>
      <c r="B63" s="96"/>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27" right="0.19685039370078741" top="0.39370078740157483" bottom="3.937007874015748E-2" header="0" footer="0"/>
  <pageSetup paperSize="9" orientation="portrait" r:id="rId1"/>
  <headerFooter alignWithMargins="0">
    <oddHeader>&amp;C&amp;"ＭＳ ゴシック,太字"&amp;13 Worksheet for Estimating the Number of Years to Fully Repay Debts&amp;R&amp;10 Form4</oddHeader>
    <oddFooter>&amp;RNov 2015</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DJ62"/>
  <sheetViews>
    <sheetView zoomScale="130" zoomScaleNormal="130" workbookViewId="0">
      <selection activeCell="A4" sqref="A4"/>
    </sheetView>
  </sheetViews>
  <sheetFormatPr defaultRowHeight="12" customHeight="1"/>
  <cols>
    <col min="1" max="113" width="0.90625" style="100" customWidth="1"/>
    <col min="114" max="256" width="9" style="100"/>
    <col min="257" max="369" width="0.90625" style="100" customWidth="1"/>
    <col min="370" max="512" width="9" style="100"/>
    <col min="513" max="625" width="0.90625" style="100" customWidth="1"/>
    <col min="626" max="768" width="9" style="100"/>
    <col min="769" max="881" width="0.90625" style="100" customWidth="1"/>
    <col min="882" max="1024" width="9" style="100"/>
    <col min="1025" max="1137" width="0.90625" style="100" customWidth="1"/>
    <col min="1138" max="1280" width="9" style="100"/>
    <col min="1281" max="1393" width="0.90625" style="100" customWidth="1"/>
    <col min="1394" max="1536" width="9" style="100"/>
    <col min="1537" max="1649" width="0.90625" style="100" customWidth="1"/>
    <col min="1650" max="1792" width="9" style="100"/>
    <col min="1793" max="1905" width="0.90625" style="100" customWidth="1"/>
    <col min="1906" max="2048" width="9" style="100"/>
    <col min="2049" max="2161" width="0.90625" style="100" customWidth="1"/>
    <col min="2162" max="2304" width="9" style="100"/>
    <col min="2305" max="2417" width="0.90625" style="100" customWidth="1"/>
    <col min="2418" max="2560" width="9" style="100"/>
    <col min="2561" max="2673" width="0.90625" style="100" customWidth="1"/>
    <col min="2674" max="2816" width="9" style="100"/>
    <col min="2817" max="2929" width="0.90625" style="100" customWidth="1"/>
    <col min="2930" max="3072" width="9" style="100"/>
    <col min="3073" max="3185" width="0.90625" style="100" customWidth="1"/>
    <col min="3186" max="3328" width="9" style="100"/>
    <col min="3329" max="3441" width="0.90625" style="100" customWidth="1"/>
    <col min="3442" max="3584" width="9" style="100"/>
    <col min="3585" max="3697" width="0.90625" style="100" customWidth="1"/>
    <col min="3698" max="3840" width="9" style="100"/>
    <col min="3841" max="3953" width="0.90625" style="100" customWidth="1"/>
    <col min="3954" max="4096" width="9" style="100"/>
    <col min="4097" max="4209" width="0.90625" style="100" customWidth="1"/>
    <col min="4210" max="4352" width="9" style="100"/>
    <col min="4353" max="4465" width="0.90625" style="100" customWidth="1"/>
    <col min="4466" max="4608" width="9" style="100"/>
    <col min="4609" max="4721" width="0.90625" style="100" customWidth="1"/>
    <col min="4722" max="4864" width="9" style="100"/>
    <col min="4865" max="4977" width="0.90625" style="100" customWidth="1"/>
    <col min="4978" max="5120" width="9" style="100"/>
    <col min="5121" max="5233" width="0.90625" style="100" customWidth="1"/>
    <col min="5234" max="5376" width="9" style="100"/>
    <col min="5377" max="5489" width="0.90625" style="100" customWidth="1"/>
    <col min="5490" max="5632" width="9" style="100"/>
    <col min="5633" max="5745" width="0.90625" style="100" customWidth="1"/>
    <col min="5746" max="5888" width="9" style="100"/>
    <col min="5889" max="6001" width="0.90625" style="100" customWidth="1"/>
    <col min="6002" max="6144" width="9" style="100"/>
    <col min="6145" max="6257" width="0.90625" style="100" customWidth="1"/>
    <col min="6258" max="6400" width="9" style="100"/>
    <col min="6401" max="6513" width="0.90625" style="100" customWidth="1"/>
    <col min="6514" max="6656" width="9" style="100"/>
    <col min="6657" max="6769" width="0.90625" style="100" customWidth="1"/>
    <col min="6770" max="6912" width="9" style="100"/>
    <col min="6913" max="7025" width="0.90625" style="100" customWidth="1"/>
    <col min="7026" max="7168" width="9" style="100"/>
    <col min="7169" max="7281" width="0.90625" style="100" customWidth="1"/>
    <col min="7282" max="7424" width="9" style="100"/>
    <col min="7425" max="7537" width="0.90625" style="100" customWidth="1"/>
    <col min="7538" max="7680" width="9" style="100"/>
    <col min="7681" max="7793" width="0.90625" style="100" customWidth="1"/>
    <col min="7794" max="7936" width="9" style="100"/>
    <col min="7937" max="8049" width="0.90625" style="100" customWidth="1"/>
    <col min="8050" max="8192" width="9" style="100"/>
    <col min="8193" max="8305" width="0.90625" style="100" customWidth="1"/>
    <col min="8306" max="8448" width="9" style="100"/>
    <col min="8449" max="8561" width="0.90625" style="100" customWidth="1"/>
    <col min="8562" max="8704" width="9" style="100"/>
    <col min="8705" max="8817" width="0.90625" style="100" customWidth="1"/>
    <col min="8818" max="8960" width="9" style="100"/>
    <col min="8961" max="9073" width="0.90625" style="100" customWidth="1"/>
    <col min="9074" max="9216" width="9" style="100"/>
    <col min="9217" max="9329" width="0.90625" style="100" customWidth="1"/>
    <col min="9330" max="9472" width="9" style="100"/>
    <col min="9473" max="9585" width="0.90625" style="100" customWidth="1"/>
    <col min="9586" max="9728" width="9" style="100"/>
    <col min="9729" max="9841" width="0.90625" style="100" customWidth="1"/>
    <col min="9842" max="9984" width="9" style="100"/>
    <col min="9985" max="10097" width="0.90625" style="100" customWidth="1"/>
    <col min="10098" max="10240" width="9" style="100"/>
    <col min="10241" max="10353" width="0.90625" style="100" customWidth="1"/>
    <col min="10354" max="10496" width="9" style="100"/>
    <col min="10497" max="10609" width="0.90625" style="100" customWidth="1"/>
    <col min="10610" max="10752" width="9" style="100"/>
    <col min="10753" max="10865" width="0.90625" style="100" customWidth="1"/>
    <col min="10866" max="11008" width="9" style="100"/>
    <col min="11009" max="11121" width="0.90625" style="100" customWidth="1"/>
    <col min="11122" max="11264" width="9" style="100"/>
    <col min="11265" max="11377" width="0.90625" style="100" customWidth="1"/>
    <col min="11378" max="11520" width="9" style="100"/>
    <col min="11521" max="11633" width="0.90625" style="100" customWidth="1"/>
    <col min="11634" max="11776" width="9" style="100"/>
    <col min="11777" max="11889" width="0.90625" style="100" customWidth="1"/>
    <col min="11890" max="12032" width="9" style="100"/>
    <col min="12033" max="12145" width="0.90625" style="100" customWidth="1"/>
    <col min="12146" max="12288" width="9" style="100"/>
    <col min="12289" max="12401" width="0.90625" style="100" customWidth="1"/>
    <col min="12402" max="12544" width="9" style="100"/>
    <col min="12545" max="12657" width="0.90625" style="100" customWidth="1"/>
    <col min="12658" max="12800" width="9" style="100"/>
    <col min="12801" max="12913" width="0.90625" style="100" customWidth="1"/>
    <col min="12914" max="13056" width="9" style="100"/>
    <col min="13057" max="13169" width="0.90625" style="100" customWidth="1"/>
    <col min="13170" max="13312" width="9" style="100"/>
    <col min="13313" max="13425" width="0.90625" style="100" customWidth="1"/>
    <col min="13426" max="13568" width="9" style="100"/>
    <col min="13569" max="13681" width="0.90625" style="100" customWidth="1"/>
    <col min="13682" max="13824" width="9" style="100"/>
    <col min="13825" max="13937" width="0.90625" style="100" customWidth="1"/>
    <col min="13938" max="14080" width="9" style="100"/>
    <col min="14081" max="14193" width="0.90625" style="100" customWidth="1"/>
    <col min="14194" max="14336" width="9" style="100"/>
    <col min="14337" max="14449" width="0.90625" style="100" customWidth="1"/>
    <col min="14450" max="14592" width="9" style="100"/>
    <col min="14593" max="14705" width="0.90625" style="100" customWidth="1"/>
    <col min="14706" max="14848" width="9" style="100"/>
    <col min="14849" max="14961" width="0.90625" style="100" customWidth="1"/>
    <col min="14962" max="15104" width="9" style="100"/>
    <col min="15105" max="15217" width="0.90625" style="100" customWidth="1"/>
    <col min="15218" max="15360" width="9" style="100"/>
    <col min="15361" max="15473" width="0.90625" style="100" customWidth="1"/>
    <col min="15474" max="15616" width="9" style="100"/>
    <col min="15617" max="15729" width="0.90625" style="100" customWidth="1"/>
    <col min="15730" max="15872" width="9" style="100"/>
    <col min="15873" max="15985" width="0.90625" style="100" customWidth="1"/>
    <col min="15986" max="16128" width="9" style="100"/>
    <col min="16129" max="16241" width="0.90625" style="100" customWidth="1"/>
    <col min="16242" max="16384" width="9" style="100"/>
  </cols>
  <sheetData>
    <row r="1" spans="1:111" s="259" customFormat="1" ht="15" customHeight="1">
      <c r="A1" s="2" t="s">
        <v>747</v>
      </c>
      <c r="B1" s="177"/>
      <c r="C1" s="177"/>
      <c r="D1" s="177"/>
      <c r="E1" s="177"/>
      <c r="F1" s="177"/>
      <c r="G1" s="177"/>
      <c r="H1" s="177"/>
      <c r="I1" s="177"/>
      <c r="J1" s="177"/>
      <c r="K1" s="177"/>
      <c r="L1" s="177"/>
      <c r="M1" s="177"/>
      <c r="N1" s="177"/>
      <c r="O1" s="177"/>
      <c r="P1" s="177"/>
      <c r="Q1" s="178"/>
      <c r="R1" s="1198">
        <f ca="1">TODAY()</f>
        <v>45007</v>
      </c>
      <c r="S1" s="1198"/>
      <c r="T1" s="1198"/>
      <c r="U1" s="1198"/>
      <c r="V1" s="1198"/>
      <c r="W1" s="1198"/>
      <c r="X1" s="1198"/>
      <c r="Y1" s="1198"/>
      <c r="Z1" s="1198"/>
      <c r="AA1" s="1198"/>
      <c r="AB1" s="1198"/>
      <c r="AC1" s="1198"/>
      <c r="AD1" s="1198"/>
      <c r="AE1" s="1198"/>
      <c r="AF1" s="1198"/>
      <c r="AG1" s="100"/>
      <c r="AH1" s="100"/>
      <c r="AI1" s="2" t="s">
        <v>748</v>
      </c>
      <c r="AJ1" s="177"/>
      <c r="AK1" s="177"/>
      <c r="AL1" s="177"/>
      <c r="AM1" s="177"/>
      <c r="AN1" s="177"/>
      <c r="AO1" s="177"/>
      <c r="AP1" s="177"/>
      <c r="AQ1" s="177"/>
      <c r="AR1" s="177"/>
      <c r="AS1" s="177"/>
      <c r="AT1" s="177"/>
      <c r="AU1" s="177"/>
      <c r="AV1" s="177"/>
      <c r="AW1" s="177"/>
      <c r="AX1" s="1195" t="str">
        <f>BS!B11</f>
        <v>2023/12</v>
      </c>
      <c r="AY1" s="870"/>
      <c r="AZ1" s="870"/>
      <c r="BA1" s="870"/>
      <c r="BB1" s="870"/>
      <c r="BC1" s="870"/>
      <c r="BD1" s="870"/>
      <c r="BE1" s="870"/>
      <c r="BF1" s="870"/>
      <c r="BG1" s="870"/>
      <c r="BH1" s="870"/>
      <c r="BI1" s="870"/>
      <c r="BJ1" s="870"/>
      <c r="BK1" s="870"/>
      <c r="BL1" s="871"/>
      <c r="BR1" s="98" t="s">
        <v>749</v>
      </c>
      <c r="CI1" s="98"/>
    </row>
    <row r="2" spans="1:111" ht="13.5" customHeight="1">
      <c r="A2" s="2" t="s">
        <v>750</v>
      </c>
      <c r="B2" s="177"/>
      <c r="C2" s="177"/>
      <c r="D2" s="177"/>
      <c r="E2" s="177"/>
      <c r="F2" s="177"/>
      <c r="G2" s="177"/>
      <c r="H2" s="177"/>
      <c r="I2" s="177"/>
      <c r="J2" s="177"/>
      <c r="K2" s="177"/>
      <c r="L2" s="177"/>
      <c r="M2" s="177"/>
      <c r="N2" s="177"/>
      <c r="O2" s="177"/>
      <c r="P2" s="177"/>
      <c r="Q2" s="178"/>
      <c r="R2" s="1198" t="s">
        <v>992</v>
      </c>
      <c r="S2" s="1198"/>
      <c r="T2" s="1198"/>
      <c r="U2" s="1198"/>
      <c r="V2" s="1198"/>
      <c r="W2" s="1198"/>
      <c r="X2" s="1198"/>
      <c r="Y2" s="1198"/>
      <c r="Z2" s="1198"/>
      <c r="AA2" s="1198"/>
      <c r="AB2" s="1198"/>
      <c r="AC2" s="1198"/>
      <c r="AD2" s="1198"/>
      <c r="AE2" s="1198"/>
      <c r="AF2" s="1198"/>
      <c r="AI2" s="2" t="s">
        <v>751</v>
      </c>
      <c r="AJ2" s="177"/>
      <c r="AK2" s="177"/>
      <c r="AL2" s="177"/>
      <c r="AM2" s="177"/>
      <c r="AN2" s="177"/>
      <c r="AO2" s="177"/>
      <c r="AP2" s="177"/>
      <c r="AQ2" s="177"/>
      <c r="AR2" s="177"/>
      <c r="AS2" s="177"/>
      <c r="AT2" s="177"/>
      <c r="AU2" s="177"/>
      <c r="AV2" s="177"/>
      <c r="AW2" s="177"/>
      <c r="AX2" s="1195" t="str">
        <f>'BS (Assets) breakdown'!$C$8</f>
        <v>Consolidated</v>
      </c>
      <c r="AY2" s="870"/>
      <c r="AZ2" s="870"/>
      <c r="BA2" s="870"/>
      <c r="BB2" s="870"/>
      <c r="BC2" s="870"/>
      <c r="BD2" s="870"/>
      <c r="BE2" s="870"/>
      <c r="BF2" s="870"/>
      <c r="BG2" s="870"/>
      <c r="BH2" s="870"/>
      <c r="BI2" s="870"/>
      <c r="BJ2" s="870"/>
      <c r="BK2" s="870"/>
      <c r="BL2" s="871"/>
      <c r="BO2" s="270"/>
      <c r="BP2" s="270"/>
    </row>
    <row r="3" spans="1:111" ht="6.75" customHeight="1">
      <c r="A3" s="1194" t="s">
        <v>752</v>
      </c>
      <c r="B3" s="1159"/>
      <c r="C3" s="1159"/>
      <c r="D3" s="1159"/>
      <c r="E3" s="1159"/>
      <c r="F3" s="1159"/>
      <c r="G3" s="1159"/>
      <c r="H3" s="1159"/>
      <c r="I3" s="1159"/>
      <c r="J3" s="1159"/>
      <c r="K3" s="1159"/>
      <c r="L3" s="1159"/>
      <c r="M3" s="1159"/>
      <c r="N3" s="1159"/>
      <c r="O3" s="1159"/>
      <c r="P3" s="1159"/>
      <c r="Q3" s="1160"/>
      <c r="R3" s="1195" t="s">
        <v>921</v>
      </c>
      <c r="S3" s="1195"/>
      <c r="T3" s="1195"/>
      <c r="U3" s="1195"/>
      <c r="V3" s="1195"/>
      <c r="W3" s="1195"/>
      <c r="X3" s="1195"/>
      <c r="Y3" s="1195"/>
      <c r="Z3" s="1195"/>
      <c r="AA3" s="1195"/>
      <c r="AB3" s="1195"/>
      <c r="AC3" s="1195"/>
      <c r="AD3" s="1195"/>
      <c r="AE3" s="1195"/>
      <c r="AF3" s="1195"/>
      <c r="AX3" s="66"/>
      <c r="AY3" s="66"/>
      <c r="AZ3" s="66"/>
      <c r="BA3" s="66"/>
      <c r="BB3" s="66"/>
      <c r="BC3" s="66"/>
      <c r="BD3" s="66"/>
      <c r="BE3" s="66"/>
      <c r="BF3" s="66"/>
      <c r="BG3" s="66"/>
      <c r="BH3" s="66"/>
      <c r="BI3" s="66"/>
      <c r="BJ3" s="66"/>
      <c r="BK3" s="66"/>
      <c r="BL3" s="66"/>
      <c r="BO3" s="270"/>
      <c r="BP3" s="270"/>
      <c r="CA3" s="271"/>
      <c r="CB3" s="271"/>
      <c r="CC3" s="271"/>
      <c r="CD3" s="271"/>
      <c r="CE3" s="271"/>
      <c r="CF3" s="271"/>
      <c r="CG3" s="271"/>
      <c r="CH3" s="271"/>
      <c r="CI3" s="271"/>
      <c r="CJ3" s="271"/>
      <c r="CK3" s="271"/>
      <c r="CL3" s="271"/>
      <c r="CM3" s="271"/>
      <c r="CN3" s="271"/>
      <c r="CO3" s="271"/>
      <c r="CP3" s="271"/>
      <c r="CQ3" s="271"/>
      <c r="CR3" s="271"/>
      <c r="CS3" s="271"/>
      <c r="CT3" s="271"/>
      <c r="CU3" s="271"/>
      <c r="CV3" s="271"/>
      <c r="CW3" s="271"/>
      <c r="CX3" s="271"/>
      <c r="CY3" s="271"/>
      <c r="CZ3" s="271"/>
      <c r="DA3" s="271"/>
      <c r="DB3" s="271"/>
      <c r="DC3" s="271"/>
      <c r="DD3" s="271"/>
      <c r="DE3" s="271"/>
      <c r="DF3" s="271"/>
      <c r="DG3" s="271"/>
    </row>
    <row r="4" spans="1:111" ht="6.75" customHeight="1">
      <c r="A4" s="1194"/>
      <c r="B4" s="1159"/>
      <c r="C4" s="1159"/>
      <c r="D4" s="1159"/>
      <c r="E4" s="1159"/>
      <c r="F4" s="1159"/>
      <c r="G4" s="1159"/>
      <c r="H4" s="1159"/>
      <c r="I4" s="1159"/>
      <c r="J4" s="1159"/>
      <c r="K4" s="1159"/>
      <c r="L4" s="1159"/>
      <c r="M4" s="1159"/>
      <c r="N4" s="1159"/>
      <c r="O4" s="1159"/>
      <c r="P4" s="1159"/>
      <c r="Q4" s="1160"/>
      <c r="R4" s="1195"/>
      <c r="S4" s="1195"/>
      <c r="T4" s="1195"/>
      <c r="U4" s="1195"/>
      <c r="V4" s="1195"/>
      <c r="W4" s="1195"/>
      <c r="X4" s="1195"/>
      <c r="Y4" s="1195"/>
      <c r="Z4" s="1195"/>
      <c r="AA4" s="1195"/>
      <c r="AB4" s="1195"/>
      <c r="AC4" s="1195"/>
      <c r="AD4" s="1196"/>
      <c r="AE4" s="1196"/>
      <c r="AF4" s="1196"/>
      <c r="AX4" s="66"/>
      <c r="AY4" s="66"/>
      <c r="AZ4" s="66"/>
      <c r="BA4" s="66"/>
      <c r="BB4" s="66"/>
      <c r="BC4" s="66"/>
      <c r="BD4" s="66"/>
      <c r="BE4" s="66"/>
      <c r="BF4" s="66"/>
      <c r="BG4" s="66"/>
      <c r="BH4" s="66"/>
      <c r="BI4" s="66"/>
      <c r="BJ4" s="66"/>
      <c r="BK4" s="66"/>
      <c r="BL4" s="66"/>
      <c r="BO4" s="270"/>
      <c r="BP4" s="270"/>
      <c r="CA4" s="271"/>
      <c r="CB4" s="271"/>
      <c r="CC4" s="271"/>
      <c r="CD4" s="271"/>
      <c r="CE4" s="271"/>
      <c r="CF4" s="271"/>
      <c r="CG4" s="271"/>
      <c r="CH4" s="271"/>
      <c r="CI4" s="271"/>
      <c r="CJ4" s="271"/>
      <c r="CK4" s="271"/>
      <c r="CL4" s="271"/>
      <c r="CM4" s="271"/>
      <c r="CN4" s="271"/>
      <c r="CO4" s="271"/>
      <c r="CP4" s="271"/>
      <c r="CQ4" s="271"/>
      <c r="CR4" s="271"/>
      <c r="CS4" s="271"/>
      <c r="CT4" s="271"/>
      <c r="CU4" s="271"/>
      <c r="CV4" s="271"/>
      <c r="CW4" s="271"/>
      <c r="CX4" s="271"/>
      <c r="CY4" s="271"/>
      <c r="CZ4" s="271"/>
      <c r="DA4" s="271"/>
      <c r="DB4" s="271"/>
      <c r="DC4" s="271"/>
      <c r="DD4" s="271"/>
      <c r="DE4" s="271"/>
      <c r="DF4" s="271"/>
      <c r="DG4" s="271"/>
    </row>
    <row r="5" spans="1:111" ht="6.75" customHeight="1">
      <c r="A5" s="1199" t="s">
        <v>753</v>
      </c>
      <c r="B5" s="1200"/>
      <c r="C5" s="1200"/>
      <c r="D5" s="1200"/>
      <c r="E5" s="1200"/>
      <c r="F5" s="1200"/>
      <c r="G5" s="1200"/>
      <c r="H5" s="1200"/>
      <c r="I5" s="1200"/>
      <c r="J5" s="1200"/>
      <c r="K5" s="1200"/>
      <c r="L5" s="1200"/>
      <c r="M5" s="1200"/>
      <c r="N5" s="1200"/>
      <c r="O5" s="1200"/>
      <c r="P5" s="1200"/>
      <c r="Q5" s="1200"/>
      <c r="R5" s="1200"/>
      <c r="S5" s="1201"/>
      <c r="T5" s="1164"/>
      <c r="U5" s="1165"/>
      <c r="V5" s="1165"/>
      <c r="W5" s="1165"/>
      <c r="X5" s="1165"/>
      <c r="Y5" s="1165"/>
      <c r="Z5" s="1165"/>
      <c r="AA5" s="1165"/>
      <c r="AB5" s="1165"/>
      <c r="AC5" s="1165"/>
      <c r="AD5" s="1165"/>
      <c r="AE5" s="1165"/>
      <c r="AF5" s="1165"/>
      <c r="AG5" s="1165"/>
      <c r="AH5" s="1165"/>
      <c r="AI5" s="1165"/>
      <c r="AJ5" s="1165"/>
      <c r="AK5" s="1165"/>
      <c r="AL5" s="1165"/>
      <c r="AM5" s="1165"/>
      <c r="AN5" s="1165"/>
      <c r="AO5" s="1165"/>
      <c r="AP5" s="1165"/>
      <c r="AQ5" s="1165"/>
      <c r="AR5" s="1165"/>
      <c r="AS5" s="1165"/>
      <c r="AT5" s="1165"/>
      <c r="AU5" s="1165"/>
      <c r="AV5" s="1165"/>
      <c r="AW5" s="1165"/>
      <c r="AX5" s="1165"/>
      <c r="AY5" s="1165"/>
      <c r="AZ5" s="1165"/>
      <c r="BA5" s="1165"/>
      <c r="BB5" s="1165"/>
      <c r="BC5" s="1165"/>
      <c r="BD5" s="1165"/>
      <c r="BE5" s="1165"/>
      <c r="BF5" s="1165"/>
      <c r="BG5" s="1165"/>
      <c r="BH5" s="1165"/>
      <c r="BI5" s="1165"/>
      <c r="BJ5" s="1165"/>
      <c r="BK5" s="1165"/>
      <c r="BL5" s="1165"/>
      <c r="BM5" s="1165"/>
      <c r="BN5" s="1165"/>
      <c r="BO5" s="1166"/>
      <c r="CA5" s="271"/>
      <c r="CB5" s="271"/>
      <c r="CC5" s="271"/>
      <c r="CD5" s="271"/>
      <c r="CE5" s="271"/>
      <c r="CF5" s="271"/>
      <c r="CG5" s="271"/>
      <c r="CH5" s="271"/>
      <c r="CI5" s="271"/>
      <c r="CJ5" s="271"/>
      <c r="CK5" s="271"/>
      <c r="CL5" s="271"/>
      <c r="CM5" s="271"/>
      <c r="CN5" s="271"/>
      <c r="CO5" s="271"/>
      <c r="CP5" s="271"/>
      <c r="CQ5" s="271"/>
      <c r="CR5" s="271"/>
      <c r="CS5" s="271"/>
      <c r="CT5" s="271"/>
      <c r="CU5" s="271"/>
      <c r="CV5" s="271"/>
      <c r="CW5" s="271"/>
      <c r="CX5" s="271"/>
      <c r="CY5" s="271"/>
      <c r="CZ5" s="271"/>
      <c r="DA5" s="271"/>
      <c r="DB5" s="271"/>
      <c r="DC5" s="271"/>
      <c r="DD5" s="271"/>
      <c r="DE5" s="271"/>
      <c r="DF5" s="271"/>
      <c r="DG5" s="271"/>
    </row>
    <row r="6" spans="1:111" ht="6.75" customHeight="1">
      <c r="A6" s="1202"/>
      <c r="B6" s="1127"/>
      <c r="C6" s="1127"/>
      <c r="D6" s="1127"/>
      <c r="E6" s="1127"/>
      <c r="F6" s="1127"/>
      <c r="G6" s="1127"/>
      <c r="H6" s="1127"/>
      <c r="I6" s="1127"/>
      <c r="J6" s="1127"/>
      <c r="K6" s="1127"/>
      <c r="L6" s="1127"/>
      <c r="M6" s="1127"/>
      <c r="N6" s="1127"/>
      <c r="O6" s="1127"/>
      <c r="P6" s="1127"/>
      <c r="Q6" s="1127"/>
      <c r="R6" s="1127"/>
      <c r="S6" s="1203"/>
      <c r="T6" s="1167"/>
      <c r="U6" s="1168"/>
      <c r="V6" s="1168"/>
      <c r="W6" s="1168"/>
      <c r="X6" s="1168"/>
      <c r="Y6" s="1168"/>
      <c r="Z6" s="1168"/>
      <c r="AA6" s="1168"/>
      <c r="AB6" s="1168"/>
      <c r="AC6" s="1168"/>
      <c r="AD6" s="1168"/>
      <c r="AE6" s="1168"/>
      <c r="AF6" s="1168"/>
      <c r="AG6" s="1168"/>
      <c r="AH6" s="1168"/>
      <c r="AI6" s="1168"/>
      <c r="AJ6" s="1168"/>
      <c r="AK6" s="1168"/>
      <c r="AL6" s="1168"/>
      <c r="AM6" s="1168"/>
      <c r="AN6" s="1168"/>
      <c r="AO6" s="1168"/>
      <c r="AP6" s="1168"/>
      <c r="AQ6" s="1168"/>
      <c r="AR6" s="1168"/>
      <c r="AS6" s="1168"/>
      <c r="AT6" s="1168"/>
      <c r="AU6" s="1168"/>
      <c r="AV6" s="1168"/>
      <c r="AW6" s="1168"/>
      <c r="AX6" s="1168"/>
      <c r="AY6" s="1168"/>
      <c r="AZ6" s="1168"/>
      <c r="BA6" s="1168"/>
      <c r="BB6" s="1168"/>
      <c r="BC6" s="1168"/>
      <c r="BD6" s="1168"/>
      <c r="BE6" s="1168"/>
      <c r="BF6" s="1168"/>
      <c r="BG6" s="1168"/>
      <c r="BH6" s="1168"/>
      <c r="BI6" s="1168"/>
      <c r="BJ6" s="1168"/>
      <c r="BK6" s="1168"/>
      <c r="BL6" s="1168"/>
      <c r="BM6" s="1168"/>
      <c r="BN6" s="1168"/>
      <c r="BO6" s="1169"/>
      <c r="CA6" s="271"/>
      <c r="CB6" s="271"/>
      <c r="CC6" s="271"/>
      <c r="CD6" s="271"/>
      <c r="CE6" s="271"/>
      <c r="CF6" s="271"/>
      <c r="CG6" s="271"/>
      <c r="CH6" s="271"/>
      <c r="CI6" s="271"/>
      <c r="CJ6" s="271"/>
      <c r="CK6" s="271"/>
      <c r="CL6" s="271"/>
      <c r="CM6" s="271"/>
      <c r="CN6" s="271"/>
      <c r="CO6" s="271"/>
      <c r="CP6" s="271"/>
      <c r="CQ6" s="271"/>
      <c r="CR6" s="271"/>
      <c r="CS6" s="271"/>
      <c r="CT6" s="271"/>
      <c r="CU6" s="271"/>
      <c r="CV6" s="271"/>
      <c r="CW6" s="271"/>
      <c r="CX6" s="271"/>
      <c r="CY6" s="271"/>
      <c r="CZ6" s="271"/>
      <c r="DA6" s="271"/>
      <c r="DB6" s="271"/>
      <c r="DC6" s="271"/>
      <c r="DD6" s="271"/>
      <c r="DE6" s="271"/>
      <c r="DF6" s="271"/>
      <c r="DG6" s="271"/>
    </row>
    <row r="7" spans="1:111" ht="13.5" customHeight="1">
      <c r="A7" s="1204"/>
      <c r="B7" s="1205"/>
      <c r="C7" s="1205"/>
      <c r="D7" s="1205"/>
      <c r="E7" s="1205"/>
      <c r="F7" s="1205"/>
      <c r="G7" s="1205"/>
      <c r="H7" s="1205"/>
      <c r="I7" s="1205"/>
      <c r="J7" s="1205"/>
      <c r="K7" s="1205"/>
      <c r="L7" s="1205"/>
      <c r="M7" s="1205"/>
      <c r="N7" s="1205"/>
      <c r="O7" s="1205"/>
      <c r="P7" s="1205"/>
      <c r="Q7" s="1205"/>
      <c r="R7" s="1205"/>
      <c r="S7" s="1206"/>
      <c r="T7" s="1170"/>
      <c r="U7" s="1171"/>
      <c r="V7" s="1171"/>
      <c r="W7" s="1171"/>
      <c r="X7" s="1171"/>
      <c r="Y7" s="1171"/>
      <c r="Z7" s="1171"/>
      <c r="AA7" s="1171"/>
      <c r="AB7" s="1171"/>
      <c r="AC7" s="1171"/>
      <c r="AD7" s="1171"/>
      <c r="AE7" s="1171"/>
      <c r="AF7" s="1171"/>
      <c r="AG7" s="1171"/>
      <c r="AH7" s="1171"/>
      <c r="AI7" s="1171"/>
      <c r="AJ7" s="1171"/>
      <c r="AK7" s="1171"/>
      <c r="AL7" s="1171"/>
      <c r="AM7" s="1171"/>
      <c r="AN7" s="1171"/>
      <c r="AO7" s="1171"/>
      <c r="AP7" s="1171"/>
      <c r="AQ7" s="1171"/>
      <c r="AR7" s="1171"/>
      <c r="AS7" s="1171"/>
      <c r="AT7" s="1171"/>
      <c r="AU7" s="1171"/>
      <c r="AV7" s="1171"/>
      <c r="AW7" s="1171"/>
      <c r="AX7" s="1171"/>
      <c r="AY7" s="1171"/>
      <c r="AZ7" s="1171"/>
      <c r="BA7" s="1171"/>
      <c r="BB7" s="1171"/>
      <c r="BC7" s="1171"/>
      <c r="BD7" s="1171"/>
      <c r="BE7" s="1171"/>
      <c r="BF7" s="1171"/>
      <c r="BG7" s="1171"/>
      <c r="BH7" s="1171"/>
      <c r="BI7" s="1171"/>
      <c r="BJ7" s="1171"/>
      <c r="BK7" s="1171"/>
      <c r="BL7" s="1171"/>
      <c r="BM7" s="1171"/>
      <c r="BN7" s="1171"/>
      <c r="BO7" s="1172"/>
      <c r="BP7" s="272"/>
      <c r="CA7" s="271"/>
      <c r="CB7" s="271"/>
      <c r="CC7" s="271"/>
      <c r="CD7" s="271"/>
      <c r="CE7" s="271"/>
      <c r="CF7" s="271"/>
      <c r="CG7" s="271"/>
      <c r="CH7" s="271"/>
      <c r="CI7" s="271"/>
      <c r="CJ7" s="271"/>
      <c r="CK7" s="271"/>
      <c r="CL7" s="271"/>
      <c r="CM7" s="271"/>
      <c r="CN7" s="271"/>
      <c r="CO7" s="271"/>
      <c r="CP7" s="271"/>
      <c r="CQ7" s="271"/>
      <c r="CR7" s="271"/>
      <c r="CS7" s="271"/>
      <c r="CT7" s="271"/>
      <c r="CU7" s="271"/>
      <c r="CV7" s="271"/>
      <c r="CW7" s="271"/>
      <c r="CX7" s="271"/>
      <c r="CY7" s="271"/>
      <c r="CZ7" s="271"/>
      <c r="DA7" s="271"/>
      <c r="DB7" s="271"/>
      <c r="DC7" s="271"/>
      <c r="DD7" s="271"/>
      <c r="DE7" s="271"/>
      <c r="DF7" s="271"/>
      <c r="DG7" s="271"/>
    </row>
    <row r="8" spans="1:111" ht="5.15" customHeight="1"/>
    <row r="9" spans="1:111" ht="18" customHeight="1">
      <c r="A9" s="1207" t="s">
        <v>754</v>
      </c>
      <c r="B9" s="1208"/>
      <c r="C9" s="1208"/>
      <c r="D9" s="1208"/>
      <c r="E9" s="1208"/>
      <c r="F9" s="1208"/>
      <c r="G9" s="1208"/>
      <c r="H9" s="1208"/>
      <c r="I9" s="1208"/>
      <c r="J9" s="1208"/>
      <c r="K9" s="1208"/>
      <c r="L9" s="1208"/>
      <c r="M9" s="1208"/>
      <c r="N9" s="1208"/>
      <c r="O9" s="1208"/>
      <c r="P9" s="1208"/>
      <c r="Q9" s="1208"/>
      <c r="R9" s="1208"/>
      <c r="S9" s="1209"/>
      <c r="T9" s="1208" t="s">
        <v>627</v>
      </c>
      <c r="U9" s="1208"/>
      <c r="V9" s="1208"/>
      <c r="W9" s="1208"/>
      <c r="X9" s="1208"/>
      <c r="Y9" s="1208"/>
      <c r="Z9" s="1208"/>
      <c r="AA9" s="1208"/>
      <c r="AB9" s="1208"/>
      <c r="AC9" s="1208"/>
      <c r="AD9" s="1208"/>
      <c r="AE9" s="1208"/>
      <c r="AF9" s="1208"/>
      <c r="AG9" s="1208"/>
      <c r="AH9" s="1208"/>
      <c r="AI9" s="1208"/>
      <c r="AJ9" s="1208"/>
      <c r="AK9" s="1208"/>
      <c r="AL9" s="1208"/>
      <c r="AM9" s="1208"/>
      <c r="AN9" s="1208"/>
      <c r="AO9" s="1208"/>
      <c r="AP9" s="1208"/>
      <c r="AQ9" s="1208"/>
      <c r="AR9" s="1208"/>
      <c r="AS9" s="1209"/>
      <c r="AT9" s="1197" t="s">
        <v>628</v>
      </c>
      <c r="AU9" s="1197"/>
      <c r="AV9" s="1197"/>
      <c r="AW9" s="1197"/>
      <c r="AX9" s="1197"/>
      <c r="AY9" s="1197"/>
      <c r="AZ9" s="1197"/>
      <c r="BA9" s="1197"/>
      <c r="BB9" s="1197"/>
      <c r="BC9" s="1197"/>
      <c r="BD9" s="1197"/>
      <c r="BE9" s="1197"/>
      <c r="BF9" s="1197"/>
      <c r="BG9" s="1197"/>
      <c r="BH9" s="1197"/>
      <c r="BI9" s="1197"/>
      <c r="BJ9" s="1197"/>
      <c r="BK9" s="1197"/>
      <c r="BL9" s="1197"/>
      <c r="BM9" s="1197"/>
      <c r="BN9" s="1197"/>
      <c r="BO9" s="1197"/>
      <c r="BP9" s="1197"/>
      <c r="BQ9" s="1197"/>
      <c r="BR9" s="1197"/>
      <c r="BS9" s="1197"/>
      <c r="BT9" s="1197"/>
      <c r="BU9" s="1197"/>
      <c r="BV9" s="1197"/>
      <c r="BW9" s="1197"/>
      <c r="BX9" s="1197"/>
      <c r="BY9" s="1197"/>
      <c r="BZ9" s="1197"/>
      <c r="CA9" s="1197"/>
      <c r="CB9" s="1197"/>
      <c r="CC9" s="1197"/>
      <c r="CD9" s="1197"/>
      <c r="CE9" s="1197"/>
      <c r="CF9" s="1197"/>
      <c r="CG9" s="1197"/>
      <c r="CH9" s="1197"/>
      <c r="CI9" s="1197"/>
      <c r="CJ9" s="1197"/>
      <c r="CK9" s="1197"/>
      <c r="CL9" s="1197"/>
      <c r="CM9" s="1197"/>
      <c r="CN9" s="1197"/>
      <c r="CO9" s="1197"/>
      <c r="CP9" s="1197"/>
      <c r="CQ9" s="1197"/>
      <c r="CR9" s="1197"/>
      <c r="CS9" s="1197"/>
      <c r="CT9" s="1197"/>
      <c r="CU9" s="1197"/>
      <c r="CV9" s="1197" t="s">
        <v>755</v>
      </c>
      <c r="CW9" s="1197"/>
      <c r="CX9" s="1197"/>
      <c r="CY9" s="1197"/>
      <c r="CZ9" s="1197"/>
      <c r="DA9" s="1197"/>
      <c r="DB9" s="1197"/>
      <c r="DC9" s="1197"/>
      <c r="DD9" s="1197"/>
      <c r="DE9" s="1197"/>
      <c r="DF9" s="1197"/>
      <c r="DG9" s="1197"/>
    </row>
    <row r="10" spans="1:111" ht="16" customHeight="1">
      <c r="A10" s="1111" t="str">
        <f>BS!B3</f>
        <v>0306612351</v>
      </c>
      <c r="B10" s="870"/>
      <c r="C10" s="870"/>
      <c r="D10" s="870"/>
      <c r="E10" s="870"/>
      <c r="F10" s="870"/>
      <c r="G10" s="870"/>
      <c r="H10" s="870"/>
      <c r="I10" s="870"/>
      <c r="J10" s="870"/>
      <c r="K10" s="870"/>
      <c r="L10" s="870"/>
      <c r="M10" s="870"/>
      <c r="N10" s="870"/>
      <c r="O10" s="870"/>
      <c r="P10" s="870"/>
      <c r="Q10" s="870"/>
      <c r="R10" s="870"/>
      <c r="S10" s="871"/>
      <c r="T10" s="1181">
        <f>+BS!H5</f>
        <v>0</v>
      </c>
      <c r="U10" s="870"/>
      <c r="V10" s="870"/>
      <c r="W10" s="870"/>
      <c r="X10" s="870"/>
      <c r="Y10" s="870"/>
      <c r="Z10" s="870"/>
      <c r="AA10" s="870"/>
      <c r="AB10" s="870"/>
      <c r="AC10" s="870"/>
      <c r="AD10" s="870"/>
      <c r="AE10" s="870"/>
      <c r="AF10" s="870"/>
      <c r="AG10" s="870"/>
      <c r="AH10" s="870"/>
      <c r="AI10" s="870"/>
      <c r="AJ10" s="870"/>
      <c r="AK10" s="870"/>
      <c r="AL10" s="870"/>
      <c r="AM10" s="870"/>
      <c r="AN10" s="870"/>
      <c r="AO10" s="870"/>
      <c r="AP10" s="870"/>
      <c r="AQ10" s="870"/>
      <c r="AR10" s="870"/>
      <c r="AS10" s="871"/>
      <c r="AT10" s="1182" t="str">
        <f>BS!B2</f>
        <v>ABC Private Limited</v>
      </c>
      <c r="AU10" s="870"/>
      <c r="AV10" s="870"/>
      <c r="AW10" s="870"/>
      <c r="AX10" s="870"/>
      <c r="AY10" s="870"/>
      <c r="AZ10" s="870"/>
      <c r="BA10" s="870"/>
      <c r="BB10" s="870"/>
      <c r="BC10" s="870"/>
      <c r="BD10" s="870"/>
      <c r="BE10" s="870"/>
      <c r="BF10" s="870"/>
      <c r="BG10" s="870"/>
      <c r="BH10" s="870"/>
      <c r="BI10" s="870"/>
      <c r="BJ10" s="870"/>
      <c r="BK10" s="870"/>
      <c r="BL10" s="870"/>
      <c r="BM10" s="870"/>
      <c r="BN10" s="870"/>
      <c r="BO10" s="870"/>
      <c r="BP10" s="870"/>
      <c r="BQ10" s="870"/>
      <c r="BR10" s="870"/>
      <c r="BS10" s="870"/>
      <c r="BT10" s="870"/>
      <c r="BU10" s="870"/>
      <c r="BV10" s="870"/>
      <c r="BW10" s="870"/>
      <c r="BX10" s="870"/>
      <c r="BY10" s="870"/>
      <c r="BZ10" s="870"/>
      <c r="CA10" s="870"/>
      <c r="CB10" s="870"/>
      <c r="CC10" s="870"/>
      <c r="CD10" s="870"/>
      <c r="CE10" s="870"/>
      <c r="CF10" s="870"/>
      <c r="CG10" s="870"/>
      <c r="CH10" s="870"/>
      <c r="CI10" s="870"/>
      <c r="CJ10" s="870"/>
      <c r="CK10" s="870"/>
      <c r="CL10" s="870"/>
      <c r="CM10" s="870"/>
      <c r="CN10" s="870"/>
      <c r="CO10" s="870"/>
      <c r="CP10" s="870"/>
      <c r="CQ10" s="870"/>
      <c r="CR10" s="870"/>
      <c r="CS10" s="870"/>
      <c r="CT10" s="870"/>
      <c r="CU10" s="871"/>
      <c r="CV10" s="1111"/>
      <c r="CW10" s="870"/>
      <c r="CX10" s="870"/>
      <c r="CY10" s="870"/>
      <c r="CZ10" s="870"/>
      <c r="DA10" s="870"/>
      <c r="DB10" s="870"/>
      <c r="DC10" s="870"/>
      <c r="DD10" s="870"/>
      <c r="DE10" s="870"/>
      <c r="DF10" s="870"/>
      <c r="DG10" s="871"/>
    </row>
    <row r="11" spans="1:111" ht="5.15" customHeight="1"/>
    <row r="12" spans="1:111" ht="22.5" customHeight="1">
      <c r="A12" s="1186" t="s">
        <v>756</v>
      </c>
      <c r="B12" s="1187"/>
      <c r="C12" s="1187"/>
      <c r="D12" s="1187"/>
      <c r="E12" s="1187"/>
      <c r="F12" s="1187"/>
      <c r="G12" s="1187"/>
      <c r="H12" s="1187"/>
      <c r="I12" s="1187"/>
      <c r="J12" s="1187"/>
      <c r="K12" s="1187"/>
      <c r="L12" s="1187"/>
      <c r="M12" s="1187"/>
      <c r="N12" s="1187"/>
      <c r="O12" s="1187"/>
      <c r="P12" s="1187"/>
      <c r="Q12" s="1187"/>
      <c r="R12" s="1187"/>
      <c r="S12" s="1188"/>
      <c r="T12" s="1189" t="s">
        <v>757</v>
      </c>
      <c r="U12" s="1189"/>
      <c r="V12" s="1189"/>
      <c r="W12" s="1189"/>
      <c r="X12" s="1189"/>
      <c r="Y12" s="1189"/>
      <c r="Z12" s="1189"/>
      <c r="AA12" s="1189"/>
      <c r="AB12" s="1189"/>
      <c r="AC12" s="1189"/>
      <c r="AD12" s="1189"/>
      <c r="AE12" s="1189"/>
      <c r="AF12" s="1189"/>
      <c r="AG12" s="1189"/>
      <c r="AH12" s="1189"/>
      <c r="AI12" s="1189"/>
      <c r="AJ12" s="1189"/>
      <c r="AK12" s="1189"/>
      <c r="AL12" s="1189"/>
      <c r="AM12" s="1189"/>
      <c r="AN12" s="1189"/>
      <c r="AO12" s="1189"/>
      <c r="AP12" s="1189"/>
      <c r="AQ12" s="1189"/>
      <c r="AR12" s="1189"/>
      <c r="AS12" s="1190"/>
      <c r="AT12" s="1191" t="s">
        <v>758</v>
      </c>
      <c r="AU12" s="1191"/>
      <c r="AV12" s="1191"/>
      <c r="AW12" s="1191"/>
      <c r="AX12" s="1191"/>
      <c r="AY12" s="1191"/>
      <c r="AZ12" s="1191"/>
      <c r="BA12" s="1191"/>
      <c r="BB12" s="1191"/>
      <c r="BC12" s="1191"/>
      <c r="BD12" s="1191"/>
      <c r="BE12" s="1191"/>
      <c r="BF12" s="1191"/>
      <c r="BG12" s="1191"/>
      <c r="BH12" s="1191"/>
      <c r="BI12" s="1191"/>
      <c r="BJ12" s="1191"/>
      <c r="BK12" s="1191"/>
      <c r="BL12" s="1191"/>
      <c r="BM12" s="1191"/>
      <c r="BN12" s="1191"/>
      <c r="BO12" s="1191"/>
      <c r="BP12" s="1191"/>
      <c r="BQ12" s="1191"/>
      <c r="BR12" s="1191"/>
      <c r="BS12" s="1191"/>
      <c r="BT12" s="1191"/>
      <c r="BU12" s="1191"/>
      <c r="BV12" s="1191"/>
      <c r="BW12" s="1191"/>
      <c r="BX12" s="1191"/>
      <c r="BY12" s="1191"/>
      <c r="BZ12" s="1191"/>
      <c r="CA12" s="1191"/>
      <c r="CB12" s="1191"/>
      <c r="CC12" s="1191"/>
      <c r="CD12" s="1191"/>
      <c r="CE12" s="1191"/>
      <c r="CF12" s="1191"/>
      <c r="CG12" s="1191"/>
      <c r="CH12" s="1191"/>
      <c r="CI12" s="1191"/>
      <c r="CJ12" s="1191"/>
      <c r="CK12" s="1191"/>
      <c r="CL12" s="1191"/>
      <c r="CM12" s="1191"/>
      <c r="CN12" s="1191"/>
      <c r="CO12" s="1191"/>
      <c r="CP12" s="1191"/>
      <c r="CQ12" s="1191"/>
      <c r="CR12" s="1191"/>
      <c r="CS12" s="1191"/>
      <c r="CT12" s="1191"/>
      <c r="CU12" s="1191"/>
      <c r="CV12" s="1192" t="s">
        <v>759</v>
      </c>
      <c r="CW12" s="1193"/>
      <c r="CX12" s="1193"/>
      <c r="CY12" s="1193"/>
      <c r="CZ12" s="1193"/>
      <c r="DA12" s="1193"/>
      <c r="DB12" s="1193"/>
      <c r="DC12" s="1193"/>
      <c r="DD12" s="1193"/>
      <c r="DE12" s="1193"/>
      <c r="DF12" s="1193"/>
      <c r="DG12" s="1193"/>
    </row>
    <row r="13" spans="1:111" ht="16" customHeight="1">
      <c r="A13" s="1183"/>
      <c r="B13" s="1184"/>
      <c r="C13" s="1184"/>
      <c r="D13" s="1184"/>
      <c r="E13" s="1184"/>
      <c r="F13" s="1184"/>
      <c r="G13" s="1184"/>
      <c r="H13" s="1184"/>
      <c r="I13" s="1184"/>
      <c r="J13" s="1184"/>
      <c r="K13" s="1184"/>
      <c r="L13" s="1184"/>
      <c r="M13" s="1184"/>
      <c r="N13" s="1184"/>
      <c r="O13" s="1184"/>
      <c r="P13" s="1184"/>
      <c r="Q13" s="1184"/>
      <c r="R13" s="1184"/>
      <c r="S13" s="1185"/>
      <c r="T13" s="1180"/>
      <c r="U13" s="1180"/>
      <c r="V13" s="1180"/>
      <c r="W13" s="1180"/>
      <c r="X13" s="1180"/>
      <c r="Y13" s="1180"/>
      <c r="Z13" s="1180"/>
      <c r="AA13" s="1180"/>
      <c r="AB13" s="1180"/>
      <c r="AC13" s="1180"/>
      <c r="AD13" s="1180"/>
      <c r="AE13" s="1180"/>
      <c r="AF13" s="1180"/>
      <c r="AG13" s="1180"/>
      <c r="AH13" s="1180"/>
      <c r="AI13" s="1180"/>
      <c r="AJ13" s="1180"/>
      <c r="AK13" s="1180"/>
      <c r="AL13" s="1180"/>
      <c r="AM13" s="1180"/>
      <c r="AN13" s="1180"/>
      <c r="AO13" s="1180"/>
      <c r="AP13" s="1180"/>
      <c r="AQ13" s="1180"/>
      <c r="AR13" s="1180"/>
      <c r="AS13" s="1181"/>
      <c r="AT13" s="1182"/>
      <c r="AU13" s="1182"/>
      <c r="AV13" s="1182"/>
      <c r="AW13" s="1182"/>
      <c r="AX13" s="1182"/>
      <c r="AY13" s="1182"/>
      <c r="AZ13" s="1182"/>
      <c r="BA13" s="1182"/>
      <c r="BB13" s="1182"/>
      <c r="BC13" s="1182"/>
      <c r="BD13" s="1182"/>
      <c r="BE13" s="1182"/>
      <c r="BF13" s="1182"/>
      <c r="BG13" s="1182"/>
      <c r="BH13" s="1182"/>
      <c r="BI13" s="1182"/>
      <c r="BJ13" s="1182"/>
      <c r="BK13" s="1182"/>
      <c r="BL13" s="1182"/>
      <c r="BM13" s="1182"/>
      <c r="BN13" s="1182"/>
      <c r="BO13" s="1182"/>
      <c r="BP13" s="1182"/>
      <c r="BQ13" s="1182"/>
      <c r="BR13" s="1182"/>
      <c r="BS13" s="1182"/>
      <c r="BT13" s="1182"/>
      <c r="BU13" s="1182"/>
      <c r="BV13" s="1182"/>
      <c r="BW13" s="1182"/>
      <c r="BX13" s="1182"/>
      <c r="BY13" s="1182"/>
      <c r="BZ13" s="1182"/>
      <c r="CA13" s="1182"/>
      <c r="CB13" s="1182"/>
      <c r="CC13" s="1182"/>
      <c r="CD13" s="1182"/>
      <c r="CE13" s="1182"/>
      <c r="CF13" s="1182"/>
      <c r="CG13" s="1182"/>
      <c r="CH13" s="1182"/>
      <c r="CI13" s="1182"/>
      <c r="CJ13" s="1182"/>
      <c r="CK13" s="1182"/>
      <c r="CL13" s="1182"/>
      <c r="CM13" s="1182"/>
      <c r="CN13" s="1182"/>
      <c r="CO13" s="1182"/>
      <c r="CP13" s="1182"/>
      <c r="CQ13" s="1182"/>
      <c r="CR13" s="1182"/>
      <c r="CS13" s="1182"/>
      <c r="CT13" s="1182"/>
      <c r="CU13" s="1182"/>
      <c r="CV13" s="1111"/>
      <c r="CW13" s="1111"/>
      <c r="CX13" s="1111"/>
      <c r="CY13" s="1111"/>
      <c r="CZ13" s="1111"/>
      <c r="DA13" s="1111"/>
      <c r="DB13" s="1111"/>
      <c r="DC13" s="1111"/>
      <c r="DD13" s="1111"/>
      <c r="DE13" s="1111"/>
      <c r="DF13" s="1111"/>
      <c r="DG13" s="1111"/>
    </row>
    <row r="14" spans="1:111" ht="10" customHeight="1"/>
    <row r="15" spans="1:111" ht="16" customHeight="1">
      <c r="A15" s="1131" t="s">
        <v>760</v>
      </c>
      <c r="B15" s="1140"/>
      <c r="C15" s="1140"/>
      <c r="D15" s="135" t="s">
        <v>761</v>
      </c>
      <c r="E15" s="136"/>
      <c r="F15" s="136"/>
      <c r="G15" s="136"/>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row>
    <row r="16" spans="1:111" ht="5.15" customHeight="1">
      <c r="A16" s="137"/>
      <c r="AU16" s="273"/>
    </row>
    <row r="17" spans="1:112" ht="13.5" customHeight="1">
      <c r="A17" s="2" t="s">
        <v>762</v>
      </c>
      <c r="B17" s="177"/>
      <c r="C17" s="177"/>
      <c r="D17" s="177"/>
      <c r="E17" s="177"/>
      <c r="F17" s="177"/>
      <c r="G17" s="177"/>
      <c r="H17" s="177"/>
      <c r="I17" s="177"/>
      <c r="J17" s="177"/>
      <c r="K17" s="177"/>
      <c r="L17" s="177"/>
      <c r="M17" s="177"/>
      <c r="N17" s="177"/>
      <c r="O17" s="178"/>
      <c r="P17" s="1176"/>
      <c r="Q17" s="1177"/>
      <c r="R17" s="1177"/>
      <c r="S17" s="1177"/>
      <c r="T17" s="1177"/>
      <c r="U17" s="1177"/>
      <c r="V17" s="1178"/>
      <c r="W17" s="2" t="s">
        <v>763</v>
      </c>
      <c r="X17" s="177"/>
      <c r="Y17" s="177"/>
      <c r="Z17" s="177"/>
      <c r="AA17" s="177"/>
      <c r="AB17" s="177"/>
      <c r="AC17" s="177"/>
      <c r="AD17" s="177"/>
      <c r="AE17" s="177"/>
      <c r="AF17" s="177"/>
      <c r="AG17" s="177"/>
      <c r="AH17" s="177"/>
      <c r="AI17" s="177"/>
      <c r="AJ17" s="177"/>
      <c r="AK17" s="178"/>
      <c r="AL17" s="1179"/>
      <c r="AM17" s="1180"/>
      <c r="AN17" s="1180"/>
      <c r="AO17" s="1180"/>
      <c r="AP17" s="1180"/>
      <c r="AQ17" s="1181"/>
      <c r="AS17" s="274"/>
      <c r="AT17" s="275" t="s">
        <v>764</v>
      </c>
      <c r="BE17" s="276"/>
    </row>
    <row r="18" spans="1:112" ht="8.15" customHeight="1">
      <c r="A18" s="259"/>
      <c r="B18" s="138"/>
      <c r="C18" s="138"/>
      <c r="D18" s="138"/>
      <c r="E18" s="138"/>
      <c r="F18" s="138"/>
      <c r="G18" s="138"/>
      <c r="H18" s="138"/>
      <c r="I18" s="138"/>
      <c r="J18" s="138"/>
      <c r="K18" s="138"/>
      <c r="L18" s="138"/>
      <c r="M18" s="138"/>
      <c r="N18" s="138"/>
      <c r="O18" s="138"/>
      <c r="P18" s="138"/>
      <c r="Q18" s="138"/>
      <c r="T18" s="259"/>
      <c r="U18" s="259"/>
      <c r="V18" s="259"/>
      <c r="W18" s="259"/>
      <c r="X18" s="259"/>
      <c r="Y18" s="259"/>
      <c r="Z18" s="259"/>
      <c r="AA18" s="259"/>
      <c r="AB18" s="138"/>
      <c r="AC18" s="138"/>
      <c r="AD18" s="138"/>
      <c r="AE18" s="138"/>
      <c r="AF18" s="138"/>
      <c r="AG18" s="138"/>
      <c r="AH18" s="138"/>
      <c r="AI18" s="138"/>
      <c r="AJ18" s="138"/>
      <c r="AK18" s="138"/>
      <c r="AL18" s="138"/>
      <c r="AM18" s="138"/>
      <c r="AT18" s="1164"/>
      <c r="AU18" s="1165"/>
      <c r="AV18" s="1165"/>
      <c r="AW18" s="1165"/>
      <c r="AX18" s="1165"/>
      <c r="AY18" s="1165"/>
      <c r="AZ18" s="1165"/>
      <c r="BA18" s="1165"/>
      <c r="BB18" s="1165"/>
      <c r="BC18" s="1165"/>
      <c r="BD18" s="1165"/>
      <c r="BE18" s="1165"/>
      <c r="BF18" s="1165"/>
      <c r="BG18" s="1165"/>
      <c r="BH18" s="1165"/>
      <c r="BI18" s="1165"/>
      <c r="BJ18" s="1165"/>
      <c r="BK18" s="1165"/>
      <c r="BL18" s="1165"/>
      <c r="BM18" s="1165"/>
      <c r="BN18" s="1165"/>
      <c r="BO18" s="1165"/>
      <c r="BP18" s="1165"/>
      <c r="BQ18" s="1165"/>
      <c r="BR18" s="1165"/>
      <c r="BS18" s="1165"/>
      <c r="BT18" s="1165"/>
      <c r="BU18" s="1165"/>
      <c r="BV18" s="1165"/>
      <c r="BW18" s="1165"/>
      <c r="BX18" s="1165"/>
      <c r="BY18" s="1165"/>
      <c r="BZ18" s="1165"/>
      <c r="CA18" s="1165"/>
      <c r="CB18" s="1165"/>
      <c r="CC18" s="1165"/>
      <c r="CD18" s="1165"/>
      <c r="CE18" s="1165"/>
      <c r="CF18" s="1165"/>
      <c r="CG18" s="1165"/>
      <c r="CH18" s="1165"/>
      <c r="CI18" s="1165"/>
      <c r="CJ18" s="1165"/>
      <c r="CK18" s="1165"/>
      <c r="CL18" s="1165"/>
      <c r="CM18" s="1165"/>
      <c r="CN18" s="1165"/>
      <c r="CO18" s="1165"/>
      <c r="CP18" s="1165"/>
      <c r="CQ18" s="1165"/>
      <c r="CR18" s="1165"/>
      <c r="CS18" s="1165"/>
      <c r="CT18" s="1165"/>
      <c r="CU18" s="1165"/>
      <c r="CV18" s="1165"/>
      <c r="CW18" s="1165"/>
      <c r="CX18" s="1165"/>
      <c r="CY18" s="1165"/>
      <c r="CZ18" s="1165"/>
      <c r="DA18" s="1165"/>
      <c r="DB18" s="1165"/>
      <c r="DC18" s="1165"/>
      <c r="DD18" s="1165"/>
      <c r="DE18" s="1165"/>
      <c r="DF18" s="1165"/>
      <c r="DG18" s="1166"/>
    </row>
    <row r="19" spans="1:112" ht="10.5" customHeight="1">
      <c r="A19" s="100" t="s">
        <v>765</v>
      </c>
      <c r="F19" s="259"/>
      <c r="G19" s="138"/>
      <c r="H19" s="138"/>
      <c r="I19" s="1173" t="str">
        <f>BS!B7</f>
        <v>CNY</v>
      </c>
      <c r="J19" s="876"/>
      <c r="K19" s="876"/>
      <c r="L19" s="876"/>
      <c r="M19" s="876"/>
      <c r="N19" s="876"/>
      <c r="O19" s="876"/>
      <c r="P19" s="138"/>
      <c r="Q19" s="138"/>
      <c r="R19" s="259" t="s">
        <v>511</v>
      </c>
      <c r="T19" s="138"/>
      <c r="V19" s="259"/>
      <c r="W19" s="1173" t="str">
        <f>BS!B10</f>
        <v>Millions</v>
      </c>
      <c r="X19" s="876"/>
      <c r="Y19" s="876"/>
      <c r="Z19" s="876"/>
      <c r="AA19" s="876"/>
      <c r="AB19" s="876"/>
      <c r="AC19" s="876"/>
      <c r="AE19" s="138"/>
      <c r="AF19" s="138"/>
      <c r="AG19" s="138"/>
      <c r="AH19" s="138"/>
      <c r="AI19" s="138"/>
      <c r="AJ19" s="138"/>
      <c r="AK19" s="138"/>
      <c r="AS19" s="277"/>
      <c r="AT19" s="1167"/>
      <c r="AU19" s="1168"/>
      <c r="AV19" s="1168"/>
      <c r="AW19" s="1168"/>
      <c r="AX19" s="1168"/>
      <c r="AY19" s="1168"/>
      <c r="AZ19" s="1168"/>
      <c r="BA19" s="1168"/>
      <c r="BB19" s="1168"/>
      <c r="BC19" s="1168"/>
      <c r="BD19" s="1168"/>
      <c r="BE19" s="1168"/>
      <c r="BF19" s="1168"/>
      <c r="BG19" s="1168"/>
      <c r="BH19" s="1168"/>
      <c r="BI19" s="1168"/>
      <c r="BJ19" s="1168"/>
      <c r="BK19" s="1168"/>
      <c r="BL19" s="1168"/>
      <c r="BM19" s="1168"/>
      <c r="BN19" s="1168"/>
      <c r="BO19" s="1168"/>
      <c r="BP19" s="1168"/>
      <c r="BQ19" s="1168"/>
      <c r="BR19" s="1168"/>
      <c r="BS19" s="1168"/>
      <c r="BT19" s="1168"/>
      <c r="BU19" s="1168"/>
      <c r="BV19" s="1168"/>
      <c r="BW19" s="1168"/>
      <c r="BX19" s="1168"/>
      <c r="BY19" s="1168"/>
      <c r="BZ19" s="1168"/>
      <c r="CA19" s="1168"/>
      <c r="CB19" s="1168"/>
      <c r="CC19" s="1168"/>
      <c r="CD19" s="1168"/>
      <c r="CE19" s="1168"/>
      <c r="CF19" s="1168"/>
      <c r="CG19" s="1168"/>
      <c r="CH19" s="1168"/>
      <c r="CI19" s="1168"/>
      <c r="CJ19" s="1168"/>
      <c r="CK19" s="1168"/>
      <c r="CL19" s="1168"/>
      <c r="CM19" s="1168"/>
      <c r="CN19" s="1168"/>
      <c r="CO19" s="1168"/>
      <c r="CP19" s="1168"/>
      <c r="CQ19" s="1168"/>
      <c r="CR19" s="1168"/>
      <c r="CS19" s="1168"/>
      <c r="CT19" s="1168"/>
      <c r="CU19" s="1168"/>
      <c r="CV19" s="1168"/>
      <c r="CW19" s="1168"/>
      <c r="CX19" s="1168"/>
      <c r="CY19" s="1168"/>
      <c r="CZ19" s="1168"/>
      <c r="DA19" s="1168"/>
      <c r="DB19" s="1168"/>
      <c r="DC19" s="1168"/>
      <c r="DD19" s="1168"/>
      <c r="DE19" s="1168"/>
      <c r="DF19" s="1168"/>
      <c r="DG19" s="1169"/>
    </row>
    <row r="20" spans="1:112" ht="4" customHeight="1">
      <c r="AA20" s="277"/>
      <c r="AB20" s="277"/>
      <c r="AC20" s="277"/>
      <c r="AD20" s="277"/>
      <c r="AE20" s="277"/>
      <c r="AF20" s="277"/>
      <c r="AG20" s="277"/>
      <c r="AH20" s="277"/>
      <c r="AI20" s="277"/>
      <c r="AJ20" s="277"/>
      <c r="AK20" s="277"/>
      <c r="AL20" s="277"/>
      <c r="AM20" s="277"/>
      <c r="AN20" s="277"/>
      <c r="AO20" s="277"/>
      <c r="AP20" s="277"/>
      <c r="AQ20" s="277"/>
      <c r="AR20" s="277"/>
      <c r="AS20" s="277"/>
      <c r="AT20" s="1167"/>
      <c r="AU20" s="1168"/>
      <c r="AV20" s="1168"/>
      <c r="AW20" s="1168"/>
      <c r="AX20" s="1168"/>
      <c r="AY20" s="1168"/>
      <c r="AZ20" s="1168"/>
      <c r="BA20" s="1168"/>
      <c r="BB20" s="1168"/>
      <c r="BC20" s="1168"/>
      <c r="BD20" s="1168"/>
      <c r="BE20" s="1168"/>
      <c r="BF20" s="1168"/>
      <c r="BG20" s="1168"/>
      <c r="BH20" s="1168"/>
      <c r="BI20" s="1168"/>
      <c r="BJ20" s="1168"/>
      <c r="BK20" s="1168"/>
      <c r="BL20" s="1168"/>
      <c r="BM20" s="1168"/>
      <c r="BN20" s="1168"/>
      <c r="BO20" s="1168"/>
      <c r="BP20" s="1168"/>
      <c r="BQ20" s="1168"/>
      <c r="BR20" s="1168"/>
      <c r="BS20" s="1168"/>
      <c r="BT20" s="1168"/>
      <c r="BU20" s="1168"/>
      <c r="BV20" s="1168"/>
      <c r="BW20" s="1168"/>
      <c r="BX20" s="1168"/>
      <c r="BY20" s="1168"/>
      <c r="BZ20" s="1168"/>
      <c r="CA20" s="1168"/>
      <c r="CB20" s="1168"/>
      <c r="CC20" s="1168"/>
      <c r="CD20" s="1168"/>
      <c r="CE20" s="1168"/>
      <c r="CF20" s="1168"/>
      <c r="CG20" s="1168"/>
      <c r="CH20" s="1168"/>
      <c r="CI20" s="1168"/>
      <c r="CJ20" s="1168"/>
      <c r="CK20" s="1168"/>
      <c r="CL20" s="1168"/>
      <c r="CM20" s="1168"/>
      <c r="CN20" s="1168"/>
      <c r="CO20" s="1168"/>
      <c r="CP20" s="1168"/>
      <c r="CQ20" s="1168"/>
      <c r="CR20" s="1168"/>
      <c r="CS20" s="1168"/>
      <c r="CT20" s="1168"/>
      <c r="CU20" s="1168"/>
      <c r="CV20" s="1168"/>
      <c r="CW20" s="1168"/>
      <c r="CX20" s="1168"/>
      <c r="CY20" s="1168"/>
      <c r="CZ20" s="1168"/>
      <c r="DA20" s="1168"/>
      <c r="DB20" s="1168"/>
      <c r="DC20" s="1168"/>
      <c r="DD20" s="1168"/>
      <c r="DE20" s="1168"/>
      <c r="DF20" s="1168"/>
      <c r="DG20" s="1169"/>
    </row>
    <row r="21" spans="1:112" s="259" customFormat="1" ht="11.15" customHeight="1">
      <c r="A21" s="2" t="s">
        <v>766</v>
      </c>
      <c r="B21" s="177"/>
      <c r="C21" s="177"/>
      <c r="D21" s="177"/>
      <c r="E21" s="177"/>
      <c r="F21" s="177"/>
      <c r="G21" s="177"/>
      <c r="H21" s="177"/>
      <c r="I21" s="177"/>
      <c r="J21" s="177"/>
      <c r="K21" s="177"/>
      <c r="L21" s="177"/>
      <c r="M21" s="177"/>
      <c r="N21" s="177"/>
      <c r="O21" s="177"/>
      <c r="P21" s="177"/>
      <c r="Q21" s="177"/>
      <c r="R21" s="177"/>
      <c r="S21" s="278"/>
      <c r="T21" s="278"/>
      <c r="U21" s="278"/>
      <c r="V21" s="278"/>
      <c r="W21" s="278"/>
      <c r="X21" s="278"/>
      <c r="Y21" s="278"/>
      <c r="Z21" s="278"/>
      <c r="AA21" s="278"/>
      <c r="AB21" s="278"/>
      <c r="AC21" s="278"/>
      <c r="AD21" s="278"/>
      <c r="AE21" s="278"/>
      <c r="AF21" s="278"/>
      <c r="AG21" s="278"/>
      <c r="AH21" s="278"/>
      <c r="AI21" s="279"/>
      <c r="AJ21" s="1136">
        <f>PL!M6</f>
        <v>1458.5240000000001</v>
      </c>
      <c r="AK21" s="870"/>
      <c r="AL21" s="870"/>
      <c r="AM21" s="870"/>
      <c r="AN21" s="870"/>
      <c r="AO21" s="870"/>
      <c r="AP21" s="871"/>
      <c r="AQ21" s="280"/>
      <c r="AR21" s="280"/>
      <c r="AS21" s="280"/>
      <c r="AT21" s="1167"/>
      <c r="AU21" s="1168"/>
      <c r="AV21" s="1168"/>
      <c r="AW21" s="1168"/>
      <c r="AX21" s="1168"/>
      <c r="AY21" s="1168"/>
      <c r="AZ21" s="1168"/>
      <c r="BA21" s="1168"/>
      <c r="BB21" s="1168"/>
      <c r="BC21" s="1168"/>
      <c r="BD21" s="1168"/>
      <c r="BE21" s="1168"/>
      <c r="BF21" s="1168"/>
      <c r="BG21" s="1168"/>
      <c r="BH21" s="1168"/>
      <c r="BI21" s="1168"/>
      <c r="BJ21" s="1168"/>
      <c r="BK21" s="1168"/>
      <c r="BL21" s="1168"/>
      <c r="BM21" s="1168"/>
      <c r="BN21" s="1168"/>
      <c r="BO21" s="1168"/>
      <c r="BP21" s="1168"/>
      <c r="BQ21" s="1168"/>
      <c r="BR21" s="1168"/>
      <c r="BS21" s="1168"/>
      <c r="BT21" s="1168"/>
      <c r="BU21" s="1168"/>
      <c r="BV21" s="1168"/>
      <c r="BW21" s="1168"/>
      <c r="BX21" s="1168"/>
      <c r="BY21" s="1168"/>
      <c r="BZ21" s="1168"/>
      <c r="CA21" s="1168"/>
      <c r="CB21" s="1168"/>
      <c r="CC21" s="1168"/>
      <c r="CD21" s="1168"/>
      <c r="CE21" s="1168"/>
      <c r="CF21" s="1168"/>
      <c r="CG21" s="1168"/>
      <c r="CH21" s="1168"/>
      <c r="CI21" s="1168"/>
      <c r="CJ21" s="1168"/>
      <c r="CK21" s="1168"/>
      <c r="CL21" s="1168"/>
      <c r="CM21" s="1168"/>
      <c r="CN21" s="1168"/>
      <c r="CO21" s="1168"/>
      <c r="CP21" s="1168"/>
      <c r="CQ21" s="1168"/>
      <c r="CR21" s="1168"/>
      <c r="CS21" s="1168"/>
      <c r="CT21" s="1168"/>
      <c r="CU21" s="1168"/>
      <c r="CV21" s="1168"/>
      <c r="CW21" s="1168"/>
      <c r="CX21" s="1168"/>
      <c r="CY21" s="1168"/>
      <c r="CZ21" s="1168"/>
      <c r="DA21" s="1168"/>
      <c r="DB21" s="1168"/>
      <c r="DC21" s="1168"/>
      <c r="DD21" s="1168"/>
      <c r="DE21" s="1168"/>
      <c r="DF21" s="1168"/>
      <c r="DG21" s="1169"/>
      <c r="DH21" s="281"/>
    </row>
    <row r="22" spans="1:112" s="259" customFormat="1" ht="11.15" customHeight="1">
      <c r="A22" s="2" t="s">
        <v>767</v>
      </c>
      <c r="B22" s="177"/>
      <c r="C22" s="177"/>
      <c r="D22" s="177"/>
      <c r="E22" s="177"/>
      <c r="F22" s="177"/>
      <c r="G22" s="177"/>
      <c r="H22" s="177"/>
      <c r="I22" s="177"/>
      <c r="J22" s="177"/>
      <c r="K22" s="177"/>
      <c r="L22" s="177"/>
      <c r="M22" s="177"/>
      <c r="N22" s="177"/>
      <c r="O22" s="177"/>
      <c r="P22" s="177"/>
      <c r="Q22" s="177"/>
      <c r="R22" s="177"/>
      <c r="S22" s="278"/>
      <c r="T22" s="278"/>
      <c r="U22" s="278"/>
      <c r="V22" s="278"/>
      <c r="W22" s="278"/>
      <c r="X22" s="278"/>
      <c r="Y22" s="278"/>
      <c r="Z22" s="278"/>
      <c r="AA22" s="278"/>
      <c r="AB22" s="278"/>
      <c r="AC22" s="278"/>
      <c r="AD22" s="278"/>
      <c r="AE22" s="278"/>
      <c r="AF22" s="278"/>
      <c r="AG22" s="278"/>
      <c r="AH22" s="278"/>
      <c r="AI22" s="279"/>
      <c r="AJ22" s="1136">
        <f>PL!M13</f>
        <v>-3541.4759999999997</v>
      </c>
      <c r="AK22" s="870"/>
      <c r="AL22" s="870"/>
      <c r="AM22" s="870"/>
      <c r="AN22" s="870"/>
      <c r="AO22" s="870"/>
      <c r="AP22" s="871"/>
      <c r="AQ22" s="280"/>
      <c r="AR22" s="280"/>
      <c r="AS22" s="280"/>
      <c r="AT22" s="1167"/>
      <c r="AU22" s="1168"/>
      <c r="AV22" s="1168"/>
      <c r="AW22" s="1168"/>
      <c r="AX22" s="1168"/>
      <c r="AY22" s="1168"/>
      <c r="AZ22" s="1168"/>
      <c r="BA22" s="1168"/>
      <c r="BB22" s="1168"/>
      <c r="BC22" s="1168"/>
      <c r="BD22" s="1168"/>
      <c r="BE22" s="1168"/>
      <c r="BF22" s="1168"/>
      <c r="BG22" s="1168"/>
      <c r="BH22" s="1168"/>
      <c r="BI22" s="1168"/>
      <c r="BJ22" s="1168"/>
      <c r="BK22" s="1168"/>
      <c r="BL22" s="1168"/>
      <c r="BM22" s="1168"/>
      <c r="BN22" s="1168"/>
      <c r="BO22" s="1168"/>
      <c r="BP22" s="1168"/>
      <c r="BQ22" s="1168"/>
      <c r="BR22" s="1168"/>
      <c r="BS22" s="1168"/>
      <c r="BT22" s="1168"/>
      <c r="BU22" s="1168"/>
      <c r="BV22" s="1168"/>
      <c r="BW22" s="1168"/>
      <c r="BX22" s="1168"/>
      <c r="BY22" s="1168"/>
      <c r="BZ22" s="1168"/>
      <c r="CA22" s="1168"/>
      <c r="CB22" s="1168"/>
      <c r="CC22" s="1168"/>
      <c r="CD22" s="1168"/>
      <c r="CE22" s="1168"/>
      <c r="CF22" s="1168"/>
      <c r="CG22" s="1168"/>
      <c r="CH22" s="1168"/>
      <c r="CI22" s="1168"/>
      <c r="CJ22" s="1168"/>
      <c r="CK22" s="1168"/>
      <c r="CL22" s="1168"/>
      <c r="CM22" s="1168"/>
      <c r="CN22" s="1168"/>
      <c r="CO22" s="1168"/>
      <c r="CP22" s="1168"/>
      <c r="CQ22" s="1168"/>
      <c r="CR22" s="1168"/>
      <c r="CS22" s="1168"/>
      <c r="CT22" s="1168"/>
      <c r="CU22" s="1168"/>
      <c r="CV22" s="1168"/>
      <c r="CW22" s="1168"/>
      <c r="CX22" s="1168"/>
      <c r="CY22" s="1168"/>
      <c r="CZ22" s="1168"/>
      <c r="DA22" s="1168"/>
      <c r="DB22" s="1168"/>
      <c r="DC22" s="1168"/>
      <c r="DD22" s="1168"/>
      <c r="DE22" s="1168"/>
      <c r="DF22" s="1168"/>
      <c r="DG22" s="1169"/>
      <c r="DH22" s="281"/>
    </row>
    <row r="23" spans="1:112" s="259" customFormat="1" ht="11.15" customHeight="1">
      <c r="A23" s="2" t="s">
        <v>768</v>
      </c>
      <c r="B23" s="177"/>
      <c r="C23" s="177"/>
      <c r="D23" s="177"/>
      <c r="E23" s="177"/>
      <c r="F23" s="177"/>
      <c r="G23" s="177"/>
      <c r="H23" s="177"/>
      <c r="I23" s="177"/>
      <c r="J23" s="177"/>
      <c r="K23" s="177"/>
      <c r="L23" s="177"/>
      <c r="M23" s="177"/>
      <c r="N23" s="177"/>
      <c r="O23" s="177"/>
      <c r="P23" s="177"/>
      <c r="Q23" s="177"/>
      <c r="R23" s="177"/>
      <c r="S23" s="278"/>
      <c r="T23" s="278"/>
      <c r="U23" s="278"/>
      <c r="V23" s="278"/>
      <c r="W23" s="278"/>
      <c r="X23" s="278"/>
      <c r="Y23" s="278"/>
      <c r="Z23" s="278"/>
      <c r="AA23" s="278"/>
      <c r="AB23" s="278"/>
      <c r="AC23" s="278"/>
      <c r="AD23" s="278"/>
      <c r="AE23" s="278"/>
      <c r="AF23" s="278"/>
      <c r="AG23" s="278"/>
      <c r="AH23" s="278"/>
      <c r="AI23" s="279"/>
      <c r="AJ23" s="1136" t="e">
        <f>PL!M18</f>
        <v>#REF!</v>
      </c>
      <c r="AK23" s="870"/>
      <c r="AL23" s="870"/>
      <c r="AM23" s="870"/>
      <c r="AN23" s="870"/>
      <c r="AO23" s="870"/>
      <c r="AP23" s="871"/>
      <c r="AQ23" s="280"/>
      <c r="AR23" s="280"/>
      <c r="AS23" s="280"/>
      <c r="AT23" s="1170"/>
      <c r="AU23" s="1171"/>
      <c r="AV23" s="1171"/>
      <c r="AW23" s="1171"/>
      <c r="AX23" s="1171"/>
      <c r="AY23" s="1171"/>
      <c r="AZ23" s="1171"/>
      <c r="BA23" s="1171"/>
      <c r="BB23" s="1171"/>
      <c r="BC23" s="1171"/>
      <c r="BD23" s="1171"/>
      <c r="BE23" s="1171"/>
      <c r="BF23" s="1171"/>
      <c r="BG23" s="1171"/>
      <c r="BH23" s="1171"/>
      <c r="BI23" s="1171"/>
      <c r="BJ23" s="1171"/>
      <c r="BK23" s="1171"/>
      <c r="BL23" s="1171"/>
      <c r="BM23" s="1171"/>
      <c r="BN23" s="1171"/>
      <c r="BO23" s="1171"/>
      <c r="BP23" s="1171"/>
      <c r="BQ23" s="1171"/>
      <c r="BR23" s="1171"/>
      <c r="BS23" s="1171"/>
      <c r="BT23" s="1171"/>
      <c r="BU23" s="1171"/>
      <c r="BV23" s="1171"/>
      <c r="BW23" s="1171"/>
      <c r="BX23" s="1171"/>
      <c r="BY23" s="1171"/>
      <c r="BZ23" s="1171"/>
      <c r="CA23" s="1171"/>
      <c r="CB23" s="1171"/>
      <c r="CC23" s="1171"/>
      <c r="CD23" s="1171"/>
      <c r="CE23" s="1171"/>
      <c r="CF23" s="1171"/>
      <c r="CG23" s="1171"/>
      <c r="CH23" s="1171"/>
      <c r="CI23" s="1171"/>
      <c r="CJ23" s="1171"/>
      <c r="CK23" s="1171"/>
      <c r="CL23" s="1171"/>
      <c r="CM23" s="1171"/>
      <c r="CN23" s="1171"/>
      <c r="CO23" s="1171"/>
      <c r="CP23" s="1171"/>
      <c r="CQ23" s="1171"/>
      <c r="CR23" s="1171"/>
      <c r="CS23" s="1171"/>
      <c r="CT23" s="1171"/>
      <c r="CU23" s="1171"/>
      <c r="CV23" s="1171"/>
      <c r="CW23" s="1171"/>
      <c r="CX23" s="1171"/>
      <c r="CY23" s="1171"/>
      <c r="CZ23" s="1171"/>
      <c r="DA23" s="1171"/>
      <c r="DB23" s="1171"/>
      <c r="DC23" s="1171"/>
      <c r="DD23" s="1171"/>
      <c r="DE23" s="1171"/>
      <c r="DF23" s="1171"/>
      <c r="DG23" s="1172"/>
      <c r="DH23" s="282"/>
    </row>
    <row r="24" spans="1:112" s="259" customFormat="1" ht="11.15" customHeight="1">
      <c r="A24" s="2" t="s">
        <v>769</v>
      </c>
      <c r="B24" s="177"/>
      <c r="C24" s="177"/>
      <c r="D24" s="177"/>
      <c r="E24" s="177"/>
      <c r="F24" s="177"/>
      <c r="G24" s="177"/>
      <c r="H24" s="177"/>
      <c r="I24" s="177"/>
      <c r="J24" s="177"/>
      <c r="K24" s="177"/>
      <c r="L24" s="177"/>
      <c r="M24" s="177"/>
      <c r="N24" s="177"/>
      <c r="O24" s="177"/>
      <c r="P24" s="177"/>
      <c r="Q24" s="177"/>
      <c r="R24" s="177"/>
      <c r="S24" s="278"/>
      <c r="T24" s="278"/>
      <c r="U24" s="278"/>
      <c r="V24" s="278"/>
      <c r="W24" s="278"/>
      <c r="X24" s="278"/>
      <c r="Y24" s="278"/>
      <c r="Z24" s="278"/>
      <c r="AA24" s="278"/>
      <c r="AB24" s="278"/>
      <c r="AC24" s="278"/>
      <c r="AD24" s="278"/>
      <c r="AE24" s="278"/>
      <c r="AF24" s="278"/>
      <c r="AG24" s="278"/>
      <c r="AH24" s="278"/>
      <c r="AI24" s="279"/>
      <c r="AJ24" s="1136" t="e">
        <f>PL!M23</f>
        <v>#REF!</v>
      </c>
      <c r="AK24" s="870"/>
      <c r="AL24" s="870"/>
      <c r="AM24" s="870"/>
      <c r="AN24" s="870"/>
      <c r="AO24" s="870"/>
      <c r="AP24" s="871"/>
      <c r="AQ24" s="280"/>
      <c r="AR24" s="280"/>
      <c r="AS24" s="280"/>
      <c r="AT24" s="1127" t="s">
        <v>770</v>
      </c>
      <c r="AU24" s="1174"/>
      <c r="AV24" s="1174"/>
      <c r="AW24" s="1174"/>
      <c r="AX24" s="1174"/>
      <c r="AY24" s="1174"/>
      <c r="AZ24" s="1174"/>
      <c r="BA24" s="1174"/>
      <c r="BB24" s="1174"/>
      <c r="BC24" s="1174"/>
      <c r="BD24" s="1174"/>
      <c r="BE24" s="1174"/>
      <c r="BF24" s="1174"/>
      <c r="BG24" s="1174"/>
      <c r="BH24" s="1174"/>
      <c r="BI24" s="1174"/>
      <c r="BJ24" s="1174"/>
      <c r="BK24" s="1174"/>
      <c r="BL24" s="1174"/>
      <c r="BM24" s="100"/>
      <c r="BN24" s="100"/>
      <c r="BO24" s="100"/>
      <c r="BP24" s="100"/>
      <c r="BQ24" s="1175" t="s">
        <v>771</v>
      </c>
      <c r="BR24" s="1175"/>
      <c r="BS24" s="1175"/>
      <c r="BT24" s="1175"/>
      <c r="BU24" s="1175"/>
      <c r="BV24" s="100"/>
      <c r="BW24" s="100"/>
      <c r="BX24" s="1175" t="s">
        <v>772</v>
      </c>
      <c r="BY24" s="1175"/>
      <c r="BZ24" s="1175"/>
      <c r="CA24" s="1175"/>
      <c r="CB24" s="100"/>
      <c r="CD24" s="103"/>
      <c r="CE24" s="103"/>
      <c r="CF24" s="103"/>
      <c r="CG24" s="103"/>
      <c r="CH24" s="103"/>
      <c r="CI24" s="103"/>
      <c r="CJ24" s="103"/>
      <c r="CK24" s="103"/>
      <c r="CL24" s="103"/>
      <c r="CM24" s="103"/>
      <c r="CN24" s="103"/>
      <c r="CO24" s="103"/>
      <c r="CP24" s="103"/>
      <c r="CQ24" s="103"/>
      <c r="CR24" s="283"/>
      <c r="CS24" s="281"/>
      <c r="CT24" s="281"/>
      <c r="CU24" s="281"/>
      <c r="CV24" s="281"/>
      <c r="CW24" s="281"/>
      <c r="CX24" s="281"/>
      <c r="CY24" s="281"/>
      <c r="CZ24" s="281"/>
      <c r="DA24" s="281"/>
      <c r="DB24" s="281"/>
      <c r="DC24" s="281"/>
      <c r="DD24" s="281"/>
      <c r="DE24" s="281"/>
      <c r="DF24" s="281"/>
      <c r="DG24" s="281"/>
      <c r="DH24" s="277"/>
    </row>
    <row r="25" spans="1:112" s="259" customFormat="1" ht="11.15" customHeight="1">
      <c r="A25" s="180" t="s">
        <v>773</v>
      </c>
      <c r="B25" s="177"/>
      <c r="C25" s="177"/>
      <c r="D25" s="177"/>
      <c r="E25" s="177"/>
      <c r="F25" s="177"/>
      <c r="G25" s="177"/>
      <c r="H25" s="177"/>
      <c r="I25" s="177"/>
      <c r="J25" s="177"/>
      <c r="K25" s="177"/>
      <c r="L25" s="177"/>
      <c r="M25" s="177"/>
      <c r="N25" s="177"/>
      <c r="O25" s="177"/>
      <c r="P25" s="177"/>
      <c r="Q25" s="177"/>
      <c r="R25" s="177"/>
      <c r="S25" s="278"/>
      <c r="T25" s="278"/>
      <c r="U25" s="278"/>
      <c r="V25" s="278"/>
      <c r="W25" s="278"/>
      <c r="X25" s="278"/>
      <c r="Y25" s="278"/>
      <c r="Z25" s="278"/>
      <c r="AA25" s="278"/>
      <c r="AB25" s="278"/>
      <c r="AC25" s="278"/>
      <c r="AD25" s="278"/>
      <c r="AE25" s="278"/>
      <c r="AF25" s="278"/>
      <c r="AG25" s="278"/>
      <c r="AH25" s="278"/>
      <c r="AI25" s="279"/>
      <c r="AJ25" s="1136">
        <f>BS!S74</f>
        <v>0</v>
      </c>
      <c r="AK25" s="870"/>
      <c r="AL25" s="870"/>
      <c r="AM25" s="870"/>
      <c r="AN25" s="870"/>
      <c r="AO25" s="870"/>
      <c r="AP25" s="871"/>
      <c r="AQ25" s="280"/>
      <c r="AR25" s="280"/>
      <c r="AS25" s="280"/>
      <c r="AT25" s="1174"/>
      <c r="AU25" s="1174"/>
      <c r="AV25" s="1174"/>
      <c r="AW25" s="1174"/>
      <c r="AX25" s="1174"/>
      <c r="AY25" s="1174"/>
      <c r="AZ25" s="1174"/>
      <c r="BA25" s="1174"/>
      <c r="BB25" s="1174"/>
      <c r="BC25" s="1174"/>
      <c r="BD25" s="1174"/>
      <c r="BE25" s="1174"/>
      <c r="BF25" s="1174"/>
      <c r="BG25" s="1174"/>
      <c r="BH25" s="1174"/>
      <c r="BI25" s="1174"/>
      <c r="BJ25" s="1174"/>
      <c r="BK25" s="1174"/>
      <c r="BL25" s="1174"/>
      <c r="BM25" s="100"/>
      <c r="BN25" s="100"/>
      <c r="BO25" s="100"/>
      <c r="BP25" s="100"/>
      <c r="BQ25" s="1175"/>
      <c r="BR25" s="1175"/>
      <c r="BS25" s="1175"/>
      <c r="BT25" s="1175"/>
      <c r="BU25" s="1175"/>
      <c r="BV25" s="100"/>
      <c r="BW25" s="100"/>
      <c r="BX25" s="1175"/>
      <c r="BY25" s="1175"/>
      <c r="BZ25" s="1175"/>
      <c r="CA25" s="1175"/>
      <c r="CB25" s="100"/>
      <c r="CC25" s="284" t="s">
        <v>774</v>
      </c>
      <c r="CD25" s="100"/>
      <c r="CE25" s="100"/>
      <c r="CF25" s="100"/>
      <c r="CG25" s="100"/>
      <c r="CH25" s="100"/>
      <c r="CI25" s="100"/>
      <c r="CJ25" s="100"/>
      <c r="CK25" s="100"/>
      <c r="CL25" s="100"/>
      <c r="CM25" s="100"/>
      <c r="CN25" s="100"/>
      <c r="CO25" s="100"/>
      <c r="CP25" s="285"/>
      <c r="CQ25" s="285"/>
      <c r="CR25" s="286"/>
      <c r="CS25" s="281"/>
      <c r="CT25" s="1163"/>
      <c r="CU25" s="1163"/>
      <c r="CV25" s="1163"/>
      <c r="CW25" s="1163"/>
      <c r="CX25" s="1163"/>
      <c r="CY25" s="1163"/>
      <c r="CZ25" s="1163"/>
      <c r="DA25" s="1163"/>
      <c r="DB25" s="1163"/>
      <c r="DC25" s="1163"/>
      <c r="DD25" s="1163"/>
      <c r="DE25" s="1163"/>
      <c r="DF25" s="1163"/>
      <c r="DG25" s="281"/>
      <c r="DH25" s="287"/>
    </row>
    <row r="26" spans="1:112" s="259" customFormat="1" ht="11.15" customHeight="1">
      <c r="A26" s="180" t="s">
        <v>775</v>
      </c>
      <c r="B26" s="177"/>
      <c r="C26" s="177"/>
      <c r="D26" s="177"/>
      <c r="E26" s="177"/>
      <c r="F26" s="177"/>
      <c r="G26" s="177"/>
      <c r="H26" s="177"/>
      <c r="I26" s="177"/>
      <c r="J26" s="177"/>
      <c r="K26" s="177"/>
      <c r="L26" s="177"/>
      <c r="M26" s="177"/>
      <c r="N26" s="177"/>
      <c r="O26" s="177"/>
      <c r="P26" s="177"/>
      <c r="Q26" s="177"/>
      <c r="R26" s="177"/>
      <c r="S26" s="278"/>
      <c r="T26" s="278"/>
      <c r="U26" s="278"/>
      <c r="V26" s="278"/>
      <c r="W26" s="278"/>
      <c r="X26" s="278"/>
      <c r="Y26" s="278"/>
      <c r="Z26" s="278"/>
      <c r="AA26" s="278"/>
      <c r="AB26" s="278"/>
      <c r="AC26" s="278"/>
      <c r="AD26" s="278"/>
      <c r="AE26" s="278"/>
      <c r="AF26" s="278"/>
      <c r="AG26" s="278"/>
      <c r="AH26" s="278"/>
      <c r="AI26" s="279"/>
      <c r="AJ26" s="1136" t="e">
        <f>'Unrealised loss (Consol) form3'!EZ90</f>
        <v>#DIV/0!</v>
      </c>
      <c r="AK26" s="870"/>
      <c r="AL26" s="870"/>
      <c r="AM26" s="870"/>
      <c r="AN26" s="870"/>
      <c r="AO26" s="870"/>
      <c r="AP26" s="871"/>
      <c r="AQ26" s="280"/>
      <c r="AR26" s="280"/>
      <c r="AS26" s="280"/>
      <c r="AT26" s="1174"/>
      <c r="AU26" s="1174"/>
      <c r="AV26" s="1174"/>
      <c r="AW26" s="1174"/>
      <c r="AX26" s="1174"/>
      <c r="AY26" s="1174"/>
      <c r="AZ26" s="1174"/>
      <c r="BA26" s="1174"/>
      <c r="BB26" s="1174"/>
      <c r="BC26" s="1174"/>
      <c r="BD26" s="1174"/>
      <c r="BE26" s="1174"/>
      <c r="BF26" s="1174"/>
      <c r="BG26" s="1174"/>
      <c r="BH26" s="1174"/>
      <c r="BI26" s="1174"/>
      <c r="BJ26" s="1174"/>
      <c r="BK26" s="1174"/>
      <c r="BL26" s="1174"/>
      <c r="BM26" s="271"/>
      <c r="BN26" s="271"/>
      <c r="BO26" s="271"/>
      <c r="BP26" s="288"/>
      <c r="BQ26" s="288"/>
      <c r="BR26" s="271"/>
      <c r="BS26" s="271"/>
      <c r="BT26" s="271"/>
      <c r="BU26" s="271"/>
      <c r="BV26" s="271"/>
      <c r="BW26" s="271"/>
      <c r="BX26" s="271"/>
      <c r="BY26" s="271"/>
      <c r="BZ26" s="271"/>
      <c r="CA26" s="271"/>
      <c r="CB26" s="271"/>
      <c r="CC26" s="271"/>
      <c r="CD26" s="271"/>
      <c r="CE26" s="271"/>
      <c r="CF26" s="271"/>
      <c r="CG26" s="271"/>
      <c r="CH26" s="271"/>
      <c r="CI26" s="271"/>
      <c r="CJ26" s="100"/>
      <c r="CK26" s="66"/>
      <c r="CL26" s="66"/>
      <c r="CM26" s="66"/>
      <c r="CN26" s="66"/>
      <c r="CO26" s="66"/>
      <c r="CP26" s="66"/>
      <c r="CQ26" s="66"/>
      <c r="CR26" s="66"/>
      <c r="CS26" s="66"/>
      <c r="CT26" s="66"/>
      <c r="CU26" s="66"/>
      <c r="CV26" s="66"/>
      <c r="CW26" s="66"/>
      <c r="CX26" s="66"/>
      <c r="DB26" s="281"/>
      <c r="DC26" s="281"/>
      <c r="DD26" s="281"/>
      <c r="DE26" s="281"/>
      <c r="DF26" s="281"/>
      <c r="DG26" s="281"/>
      <c r="DH26" s="281"/>
    </row>
    <row r="27" spans="1:112" s="259" customFormat="1" ht="11.15" customHeight="1">
      <c r="A27" s="180" t="s">
        <v>776</v>
      </c>
      <c r="B27" s="17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40"/>
      <c r="AJ27" s="1136" t="e">
        <f>AJ25+AJ26</f>
        <v>#DIV/0!</v>
      </c>
      <c r="AK27" s="870"/>
      <c r="AL27" s="870"/>
      <c r="AM27" s="870"/>
      <c r="AN27" s="870"/>
      <c r="AO27" s="870"/>
      <c r="AP27" s="871"/>
      <c r="AQ27" s="280"/>
      <c r="AR27" s="280"/>
      <c r="AS27" s="280"/>
      <c r="AT27" s="289" t="s">
        <v>777</v>
      </c>
      <c r="AU27" s="100"/>
      <c r="AV27" s="273"/>
      <c r="AW27" s="273"/>
      <c r="AX27" s="273"/>
      <c r="AY27" s="273"/>
      <c r="AZ27" s="273"/>
      <c r="BA27" s="273"/>
      <c r="BB27" s="273"/>
      <c r="BC27" s="273"/>
      <c r="BD27" s="273"/>
      <c r="BE27" s="273"/>
      <c r="BF27" s="273"/>
      <c r="BG27" s="273"/>
      <c r="BH27" s="273"/>
      <c r="BI27" s="273"/>
      <c r="BJ27" s="273"/>
      <c r="BK27" s="273"/>
      <c r="BL27" s="273"/>
      <c r="BM27" s="273"/>
      <c r="BN27" s="273"/>
      <c r="BO27" s="273"/>
      <c r="BP27" s="273"/>
      <c r="BQ27" s="273"/>
      <c r="BR27" s="273"/>
      <c r="BS27" s="273"/>
      <c r="BT27" s="273"/>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281"/>
      <c r="DH27" s="281"/>
    </row>
    <row r="28" spans="1:112" s="259" customFormat="1" ht="11.15" customHeight="1">
      <c r="A28" s="180" t="s">
        <v>778</v>
      </c>
      <c r="B28" s="17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40"/>
      <c r="AJ28" s="1136" t="e">
        <f>'No of yrs to repay debt (C)'!BK61</f>
        <v>#REF!</v>
      </c>
      <c r="AK28" s="870"/>
      <c r="AL28" s="870"/>
      <c r="AM28" s="870"/>
      <c r="AN28" s="870"/>
      <c r="AO28" s="870"/>
      <c r="AP28" s="871"/>
      <c r="AQ28" s="280"/>
      <c r="AR28" s="280"/>
      <c r="AS28" s="280"/>
      <c r="AT28" s="1137"/>
      <c r="AU28" s="1138"/>
      <c r="AV28" s="1139"/>
      <c r="AW28" s="1" t="s">
        <v>779</v>
      </c>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3"/>
      <c r="BV28" s="142"/>
      <c r="BW28" s="100"/>
      <c r="BX28" s="100"/>
      <c r="BY28" s="1137"/>
      <c r="BZ28" s="1138"/>
      <c r="CA28" s="1139"/>
      <c r="CB28" s="1141" t="s">
        <v>780</v>
      </c>
      <c r="CC28" s="1142"/>
      <c r="CD28" s="1142"/>
      <c r="CE28" s="1142"/>
      <c r="CF28" s="1142"/>
      <c r="CG28" s="1142"/>
      <c r="CH28" s="1142"/>
      <c r="CI28" s="1142"/>
      <c r="CJ28" s="1142"/>
      <c r="CK28" s="1142"/>
      <c r="CL28" s="1142"/>
      <c r="CM28" s="1142"/>
      <c r="CN28" s="1142"/>
      <c r="CO28" s="1142"/>
      <c r="CP28" s="1142"/>
      <c r="CQ28" s="1142"/>
      <c r="CR28" s="1142"/>
      <c r="CS28" s="1142"/>
      <c r="CT28" s="1142"/>
      <c r="CU28" s="1142"/>
      <c r="CV28" s="1142"/>
      <c r="CW28" s="1142"/>
      <c r="CX28" s="1142"/>
      <c r="CY28" s="1142"/>
      <c r="CZ28" s="1142"/>
      <c r="DA28" s="1142"/>
      <c r="DB28" s="1142"/>
      <c r="DC28" s="1142"/>
      <c r="DD28" s="1142"/>
      <c r="DE28" s="1142"/>
      <c r="DF28" s="1142"/>
      <c r="DG28" s="1143"/>
      <c r="DH28" s="273"/>
    </row>
    <row r="29" spans="1:112" s="259" customFormat="1" ht="22.5" customHeight="1">
      <c r="A29" s="143" t="s">
        <v>781</v>
      </c>
      <c r="B29" s="144"/>
      <c r="C29" s="144"/>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5"/>
      <c r="AJ29" s="1144"/>
      <c r="AK29" s="1145"/>
      <c r="AL29" s="1145"/>
      <c r="AM29" s="1145"/>
      <c r="AN29" s="1145"/>
      <c r="AO29" s="1145"/>
      <c r="AP29" s="1146"/>
      <c r="AQ29" s="280"/>
      <c r="AR29" s="280"/>
      <c r="AS29" s="280"/>
      <c r="AT29" s="1137"/>
      <c r="AU29" s="1138"/>
      <c r="AV29" s="1139"/>
      <c r="AW29" s="1150" t="s">
        <v>782</v>
      </c>
      <c r="AX29" s="1151"/>
      <c r="AY29" s="1151"/>
      <c r="AZ29" s="1151"/>
      <c r="BA29" s="1151"/>
      <c r="BB29" s="1151"/>
      <c r="BC29" s="1151"/>
      <c r="BD29" s="1151"/>
      <c r="BE29" s="1151"/>
      <c r="BF29" s="1151"/>
      <c r="BG29" s="1151"/>
      <c r="BH29" s="1151"/>
      <c r="BI29" s="1151"/>
      <c r="BJ29" s="1151"/>
      <c r="BK29" s="1151"/>
      <c r="BL29" s="1151"/>
      <c r="BM29" s="1151"/>
      <c r="BN29" s="1151"/>
      <c r="BO29" s="1151"/>
      <c r="BP29" s="1151"/>
      <c r="BQ29" s="1151"/>
      <c r="BR29" s="1151"/>
      <c r="BS29" s="1151"/>
      <c r="BT29" s="1151"/>
      <c r="BU29" s="1152"/>
      <c r="BV29" s="100"/>
      <c r="BW29" s="100"/>
      <c r="BX29" s="100"/>
      <c r="BY29" s="1153"/>
      <c r="BZ29" s="1154"/>
      <c r="CA29" s="1155"/>
      <c r="CB29" s="1156" t="s">
        <v>783</v>
      </c>
      <c r="CC29" s="1157"/>
      <c r="CD29" s="1157"/>
      <c r="CE29" s="1157"/>
      <c r="CF29" s="1157"/>
      <c r="CG29" s="1157"/>
      <c r="CH29" s="1157"/>
      <c r="CI29" s="1157"/>
      <c r="CJ29" s="1157"/>
      <c r="CK29" s="1157"/>
      <c r="CL29" s="1157"/>
      <c r="CM29" s="1157"/>
      <c r="CN29" s="1157"/>
      <c r="CO29" s="1157"/>
      <c r="CP29" s="1157"/>
      <c r="CQ29" s="1157"/>
      <c r="CR29" s="1157"/>
      <c r="CS29" s="1157"/>
      <c r="CT29" s="1157"/>
      <c r="CU29" s="1157"/>
      <c r="CV29" s="1157"/>
      <c r="CW29" s="1157"/>
      <c r="CX29" s="1157"/>
      <c r="CY29" s="1157"/>
      <c r="CZ29" s="1157"/>
      <c r="DA29" s="1157"/>
      <c r="DB29" s="1157"/>
      <c r="DC29" s="1157"/>
      <c r="DD29" s="1157"/>
      <c r="DE29" s="1157"/>
      <c r="DF29" s="1157"/>
      <c r="DG29" s="1158"/>
      <c r="DH29" s="100"/>
    </row>
    <row r="30" spans="1:112" s="259" customFormat="1" ht="24" customHeight="1">
      <c r="A30" s="146" t="s">
        <v>784</v>
      </c>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2"/>
      <c r="AJ30" s="1147"/>
      <c r="AK30" s="1148"/>
      <c r="AL30" s="1148"/>
      <c r="AM30" s="1148"/>
      <c r="AN30" s="1148"/>
      <c r="AO30" s="1148"/>
      <c r="AP30" s="1149"/>
      <c r="AQ30" s="280"/>
      <c r="AR30" s="280"/>
      <c r="AS30" s="280"/>
      <c r="AT30" s="1137"/>
      <c r="AU30" s="1138"/>
      <c r="AV30" s="1139"/>
      <c r="AW30" s="1150" t="s">
        <v>785</v>
      </c>
      <c r="AX30" s="1159"/>
      <c r="AY30" s="1159"/>
      <c r="AZ30" s="1159"/>
      <c r="BA30" s="1159"/>
      <c r="BB30" s="1159"/>
      <c r="BC30" s="1159"/>
      <c r="BD30" s="1159"/>
      <c r="BE30" s="1159"/>
      <c r="BF30" s="1159"/>
      <c r="BG30" s="1159"/>
      <c r="BH30" s="1159"/>
      <c r="BI30" s="1159"/>
      <c r="BJ30" s="1159"/>
      <c r="BK30" s="1159"/>
      <c r="BL30" s="1159"/>
      <c r="BM30" s="1159"/>
      <c r="BN30" s="1159"/>
      <c r="BO30" s="1159"/>
      <c r="BP30" s="1159"/>
      <c r="BQ30" s="1159"/>
      <c r="BR30" s="1159"/>
      <c r="BS30" s="1159"/>
      <c r="BT30" s="1159"/>
      <c r="BU30" s="1160"/>
      <c r="BV30" s="147"/>
      <c r="BW30" s="290"/>
      <c r="BX30" s="290"/>
      <c r="BY30" s="1153"/>
      <c r="BZ30" s="1154"/>
      <c r="CA30" s="1155"/>
      <c r="CB30" s="1156" t="s">
        <v>786</v>
      </c>
      <c r="CC30" s="1161"/>
      <c r="CD30" s="1161"/>
      <c r="CE30" s="1161"/>
      <c r="CF30" s="1161"/>
      <c r="CG30" s="1161"/>
      <c r="CH30" s="1161"/>
      <c r="CI30" s="1161"/>
      <c r="CJ30" s="1161"/>
      <c r="CK30" s="1161"/>
      <c r="CL30" s="1161"/>
      <c r="CM30" s="1161"/>
      <c r="CN30" s="1161"/>
      <c r="CO30" s="1161"/>
      <c r="CP30" s="1161"/>
      <c r="CQ30" s="1161"/>
      <c r="CR30" s="1161"/>
      <c r="CS30" s="1161"/>
      <c r="CT30" s="1161"/>
      <c r="CU30" s="1161"/>
      <c r="CV30" s="1161"/>
      <c r="CW30" s="1161"/>
      <c r="CX30" s="1161"/>
      <c r="CY30" s="1161"/>
      <c r="CZ30" s="1161"/>
      <c r="DA30" s="1161"/>
      <c r="DB30" s="1161"/>
      <c r="DC30" s="1161"/>
      <c r="DD30" s="1161"/>
      <c r="DE30" s="1161"/>
      <c r="DF30" s="1161"/>
      <c r="DG30" s="1162"/>
      <c r="DH30" s="100"/>
    </row>
    <row r="31" spans="1:112" ht="7" customHeight="1">
      <c r="AP31" s="273"/>
      <c r="AV31" s="273"/>
    </row>
    <row r="32" spans="1:112" ht="16" customHeight="1">
      <c r="A32" s="1131" t="s">
        <v>787</v>
      </c>
      <c r="B32" s="1140"/>
      <c r="C32" s="1140"/>
      <c r="D32" s="135" t="s">
        <v>788</v>
      </c>
      <c r="E32" s="291"/>
      <c r="F32" s="291"/>
      <c r="G32" s="291"/>
      <c r="H32" s="291"/>
      <c r="I32" s="291"/>
      <c r="J32" s="291"/>
      <c r="K32" s="291"/>
      <c r="L32" s="291"/>
      <c r="M32" s="291"/>
      <c r="N32" s="291"/>
      <c r="O32" s="291"/>
      <c r="P32" s="291"/>
      <c r="Q32" s="291"/>
      <c r="R32" s="291"/>
      <c r="S32" s="291"/>
      <c r="T32" s="291"/>
      <c r="U32" s="291"/>
      <c r="V32" s="291"/>
      <c r="W32" s="291"/>
      <c r="X32" s="291"/>
      <c r="Y32" s="291"/>
      <c r="Z32" s="291"/>
      <c r="AA32" s="291"/>
      <c r="AB32" s="291"/>
      <c r="AC32" s="291"/>
      <c r="AD32" s="291"/>
      <c r="AE32" s="291"/>
      <c r="AF32" s="291"/>
      <c r="AG32" s="291"/>
      <c r="AH32" s="291"/>
      <c r="AI32" s="291"/>
      <c r="AJ32" s="291"/>
      <c r="AK32" s="291"/>
      <c r="AL32" s="291"/>
      <c r="AM32" s="291"/>
      <c r="AN32" s="291"/>
      <c r="AO32" s="291"/>
      <c r="AP32" s="291"/>
      <c r="AQ32" s="291"/>
      <c r="AR32" s="291"/>
      <c r="AS32" s="291"/>
      <c r="AT32" s="291"/>
      <c r="AU32" s="291"/>
      <c r="AV32" s="291"/>
      <c r="AW32" s="291"/>
      <c r="AX32" s="291"/>
      <c r="AY32" s="291"/>
      <c r="AZ32" s="291"/>
      <c r="BA32" s="291"/>
      <c r="BB32" s="291"/>
      <c r="BC32" s="291"/>
      <c r="BD32" s="291"/>
      <c r="BE32" s="291"/>
      <c r="BF32" s="291"/>
      <c r="BG32" s="291"/>
      <c r="BH32" s="291"/>
      <c r="BI32" s="291"/>
      <c r="BJ32" s="291"/>
      <c r="BK32" s="291"/>
      <c r="BL32" s="291"/>
      <c r="BM32" s="291"/>
      <c r="BN32" s="291"/>
      <c r="BO32" s="291"/>
      <c r="BP32" s="291"/>
      <c r="BQ32" s="291"/>
      <c r="BR32" s="291"/>
      <c r="BS32" s="291"/>
      <c r="BT32" s="291"/>
      <c r="BU32" s="291"/>
      <c r="BV32" s="291"/>
      <c r="BW32" s="291"/>
      <c r="BX32" s="291"/>
      <c r="BY32" s="291"/>
      <c r="BZ32" s="291"/>
      <c r="CA32" s="291"/>
      <c r="CB32" s="291"/>
      <c r="CC32" s="291"/>
      <c r="CD32" s="291"/>
      <c r="CE32" s="291"/>
      <c r="CF32" s="291"/>
      <c r="CG32" s="291"/>
      <c r="CH32" s="291"/>
      <c r="CI32" s="291"/>
      <c r="CJ32" s="291"/>
      <c r="CK32" s="291"/>
      <c r="CL32" s="291"/>
      <c r="CM32" s="291"/>
      <c r="CN32" s="291"/>
      <c r="CO32" s="291"/>
      <c r="CP32" s="291"/>
      <c r="CQ32" s="291"/>
      <c r="CR32" s="291"/>
      <c r="CS32" s="291"/>
      <c r="CT32" s="291"/>
      <c r="CU32" s="291"/>
      <c r="CV32" s="291"/>
      <c r="CW32" s="291"/>
      <c r="CX32" s="291"/>
      <c r="CY32" s="291"/>
      <c r="CZ32" s="291"/>
      <c r="DA32" s="291"/>
      <c r="DB32" s="291"/>
      <c r="DC32" s="291"/>
      <c r="DD32" s="291"/>
      <c r="DE32" s="291"/>
      <c r="DF32" s="291"/>
      <c r="DG32" s="291"/>
    </row>
    <row r="33" spans="1:114" ht="5.15" customHeight="1"/>
    <row r="34" spans="1:114" ht="20.149999999999999" customHeight="1">
      <c r="A34" s="1134" t="s">
        <v>789</v>
      </c>
      <c r="B34" s="1134"/>
      <c r="C34" s="1134"/>
      <c r="D34" s="1134"/>
      <c r="E34" s="1134"/>
      <c r="F34" s="1134"/>
      <c r="G34" s="1134"/>
      <c r="H34" s="1134"/>
      <c r="M34" s="100" t="s">
        <v>790</v>
      </c>
      <c r="Z34" s="1127" t="s">
        <v>791</v>
      </c>
      <c r="AA34" s="1127"/>
      <c r="AB34" s="1127"/>
      <c r="AC34" s="1127"/>
      <c r="AD34" s="1127"/>
      <c r="AE34" s="1127"/>
      <c r="AF34" s="1127"/>
      <c r="AG34" s="1127"/>
      <c r="AH34" s="1127"/>
      <c r="AI34" s="1127"/>
      <c r="AJ34" s="1127"/>
      <c r="AK34" s="1127"/>
      <c r="AL34" s="1127"/>
      <c r="AM34" s="1127"/>
      <c r="AN34" s="1127"/>
      <c r="AO34" s="1127"/>
      <c r="AP34" s="1127"/>
      <c r="AQ34" s="258"/>
      <c r="AR34" s="258"/>
      <c r="AW34" s="100" t="s">
        <v>792</v>
      </c>
      <c r="AX34" s="292"/>
      <c r="AY34" s="292"/>
      <c r="AZ34" s="292"/>
      <c r="BA34" s="292"/>
      <c r="BB34" s="292"/>
      <c r="BC34" s="292"/>
      <c r="BD34" s="292"/>
      <c r="BE34" s="292"/>
      <c r="BF34" s="292"/>
      <c r="BG34" s="292"/>
      <c r="BH34" s="292"/>
      <c r="BI34" s="258"/>
      <c r="BJ34" s="258"/>
      <c r="BK34" s="292"/>
      <c r="BL34" s="292"/>
      <c r="BM34" s="292"/>
      <c r="BN34" s="292"/>
      <c r="BT34" s="100" t="s">
        <v>793</v>
      </c>
      <c r="CG34" s="292"/>
      <c r="CH34" s="292"/>
      <c r="CI34" s="292"/>
      <c r="CJ34" s="292"/>
      <c r="CK34" s="292"/>
      <c r="CL34" s="292"/>
      <c r="CN34" s="292"/>
      <c r="CO34" s="292"/>
      <c r="CP34" s="100" t="s">
        <v>794</v>
      </c>
      <c r="CQ34" s="292"/>
      <c r="CR34" s="292"/>
      <c r="CS34" s="292"/>
      <c r="CT34" s="292"/>
      <c r="DJ34" s="100" t="s">
        <v>795</v>
      </c>
    </row>
    <row r="35" spans="1:114" ht="5.15" customHeight="1">
      <c r="A35" s="1134"/>
      <c r="B35" s="1134"/>
      <c r="C35" s="1134"/>
      <c r="D35" s="1134"/>
      <c r="E35" s="1134"/>
      <c r="F35" s="1134"/>
      <c r="G35" s="1134"/>
      <c r="H35" s="1134"/>
      <c r="I35" s="260"/>
      <c r="J35" s="260"/>
      <c r="K35" s="260"/>
      <c r="L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row>
    <row r="36" spans="1:114" ht="3" customHeight="1">
      <c r="A36" s="275"/>
    </row>
    <row r="37" spans="1:114" ht="20.149999999999999" customHeight="1">
      <c r="A37" s="275"/>
      <c r="E37" s="1129" t="s">
        <v>796</v>
      </c>
      <c r="F37" s="1129"/>
      <c r="G37" s="1129"/>
      <c r="H37" s="1129"/>
      <c r="I37" s="1129"/>
      <c r="J37" s="1129"/>
      <c r="K37" s="1129"/>
      <c r="L37" s="1129"/>
      <c r="M37" s="1129"/>
      <c r="N37" s="1129"/>
      <c r="O37" s="1129"/>
      <c r="P37" s="1129"/>
      <c r="Q37" s="1129"/>
      <c r="R37" s="1129"/>
      <c r="S37" s="1129"/>
      <c r="T37" s="1129"/>
      <c r="U37" s="1129"/>
      <c r="V37" s="1129"/>
      <c r="W37" s="1129"/>
      <c r="X37" s="1129"/>
      <c r="Y37" s="1129"/>
      <c r="Z37" s="1129"/>
      <c r="AA37" s="1129"/>
      <c r="AB37" s="1129"/>
      <c r="AC37" s="1129"/>
      <c r="AD37" s="1129"/>
      <c r="AE37" s="1129"/>
      <c r="AF37" s="1129"/>
      <c r="AG37" s="1129"/>
      <c r="AH37" s="1129"/>
      <c r="AI37" s="1129"/>
      <c r="AJ37" s="1129"/>
      <c r="AK37" s="1129"/>
      <c r="AL37" s="1129"/>
      <c r="AM37" s="1129"/>
      <c r="AN37" s="1129"/>
      <c r="AO37" s="1129"/>
      <c r="AP37" s="1129"/>
      <c r="AQ37" s="1129"/>
      <c r="AR37" s="1129"/>
      <c r="AS37" s="1129"/>
      <c r="AT37" s="1129"/>
      <c r="AU37" s="1129"/>
      <c r="AV37" s="1129"/>
      <c r="AW37" s="1129"/>
      <c r="AX37" s="1129"/>
      <c r="AY37" s="1129"/>
      <c r="AZ37" s="1129"/>
      <c r="BA37" s="1129"/>
      <c r="BB37" s="1129"/>
      <c r="BC37" s="1129"/>
      <c r="BD37" s="1129"/>
      <c r="BE37" s="1129"/>
      <c r="BF37" s="1129"/>
      <c r="BG37" s="1129"/>
      <c r="BH37" s="1129"/>
      <c r="BI37" s="1129"/>
      <c r="BJ37" s="1129"/>
      <c r="BK37" s="1129"/>
      <c r="BL37" s="1129"/>
      <c r="BM37" s="1129"/>
      <c r="BN37" s="1129"/>
      <c r="BO37" s="1129"/>
      <c r="BP37" s="1129"/>
      <c r="BQ37" s="1129"/>
      <c r="BR37" s="1129"/>
      <c r="BS37" s="1129"/>
      <c r="BT37" s="1129"/>
      <c r="BU37" s="1129"/>
      <c r="BV37" s="1129"/>
      <c r="BW37" s="1129"/>
      <c r="BX37" s="1129"/>
      <c r="BY37" s="1129"/>
      <c r="BZ37" s="1129"/>
      <c r="CA37" s="1129"/>
      <c r="CB37" s="1129"/>
      <c r="CC37" s="1129"/>
      <c r="CD37" s="1129"/>
      <c r="CE37" s="1129"/>
      <c r="CF37" s="1129"/>
      <c r="CG37" s="1129"/>
      <c r="CH37" s="1129"/>
      <c r="CI37" s="1129"/>
      <c r="CJ37" s="1129"/>
      <c r="CK37" s="1129"/>
      <c r="CL37" s="1129"/>
      <c r="CM37" s="1129"/>
      <c r="CN37" s="1129"/>
      <c r="CO37" s="1129"/>
      <c r="CP37" s="1129"/>
      <c r="CQ37" s="1129"/>
      <c r="CR37" s="1129"/>
      <c r="CS37" s="1129"/>
      <c r="CT37" s="1129"/>
      <c r="CU37" s="1129"/>
      <c r="CV37" s="1129"/>
      <c r="CW37" s="1129"/>
      <c r="CX37" s="1129"/>
      <c r="CY37" s="1129"/>
      <c r="CZ37" s="1129"/>
      <c r="DA37" s="1129"/>
      <c r="DB37" s="1129"/>
      <c r="DC37" s="1129"/>
      <c r="DD37" s="1129"/>
      <c r="DE37" s="1129"/>
      <c r="DF37" s="1129"/>
      <c r="DG37" s="1129"/>
    </row>
    <row r="38" spans="1:114" ht="116.15" customHeight="1">
      <c r="A38" s="1130" t="s">
        <v>618</v>
      </c>
      <c r="B38" s="870"/>
      <c r="C38" s="870"/>
      <c r="D38" s="870"/>
      <c r="E38" s="870"/>
      <c r="F38" s="870"/>
      <c r="G38" s="870"/>
      <c r="H38" s="870"/>
      <c r="I38" s="870"/>
      <c r="J38" s="870"/>
      <c r="K38" s="870"/>
      <c r="L38" s="870"/>
      <c r="M38" s="870"/>
      <c r="N38" s="870"/>
      <c r="O38" s="870"/>
      <c r="P38" s="870"/>
      <c r="Q38" s="870"/>
      <c r="R38" s="870"/>
      <c r="S38" s="870"/>
      <c r="T38" s="870"/>
      <c r="U38" s="870"/>
      <c r="V38" s="870"/>
      <c r="W38" s="870"/>
      <c r="X38" s="870"/>
      <c r="Y38" s="870"/>
      <c r="Z38" s="870"/>
      <c r="AA38" s="870"/>
      <c r="AB38" s="870"/>
      <c r="AC38" s="870"/>
      <c r="AD38" s="870"/>
      <c r="AE38" s="870"/>
      <c r="AF38" s="870"/>
      <c r="AG38" s="870"/>
      <c r="AH38" s="870"/>
      <c r="AI38" s="870"/>
      <c r="AJ38" s="870"/>
      <c r="AK38" s="870"/>
      <c r="AL38" s="870"/>
      <c r="AM38" s="870"/>
      <c r="AN38" s="870"/>
      <c r="AO38" s="870"/>
      <c r="AP38" s="870"/>
      <c r="AQ38" s="870"/>
      <c r="AR38" s="870"/>
      <c r="AS38" s="870"/>
      <c r="AT38" s="870"/>
      <c r="AU38" s="870"/>
      <c r="AV38" s="870"/>
      <c r="AW38" s="870"/>
      <c r="AX38" s="870"/>
      <c r="AY38" s="870"/>
      <c r="AZ38" s="870"/>
      <c r="BA38" s="870"/>
      <c r="BB38" s="870"/>
      <c r="BC38" s="870"/>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c r="CU38" s="870"/>
      <c r="CV38" s="870"/>
      <c r="CW38" s="870"/>
      <c r="CX38" s="870"/>
      <c r="CY38" s="870"/>
      <c r="CZ38" s="870"/>
      <c r="DA38" s="870"/>
      <c r="DB38" s="870"/>
      <c r="DC38" s="870"/>
      <c r="DD38" s="870"/>
      <c r="DE38" s="870"/>
      <c r="DF38" s="870"/>
      <c r="DG38" s="871"/>
    </row>
    <row r="39" spans="1:114" ht="7" customHeight="1"/>
    <row r="40" spans="1:114" ht="22" customHeight="1">
      <c r="A40" s="1131" t="s">
        <v>797</v>
      </c>
      <c r="B40" s="1132"/>
      <c r="C40" s="1132"/>
      <c r="D40" s="1133" t="s">
        <v>798</v>
      </c>
      <c r="E40" s="1133"/>
      <c r="F40" s="1133"/>
      <c r="G40" s="1133"/>
      <c r="H40" s="1133"/>
      <c r="I40" s="1133"/>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3"/>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c r="CS40" s="1133"/>
      <c r="CT40" s="1133"/>
      <c r="CU40" s="1133"/>
      <c r="CV40" s="1133"/>
      <c r="CW40" s="1133"/>
      <c r="CX40" s="1133"/>
      <c r="CY40" s="1133"/>
      <c r="CZ40" s="1133"/>
      <c r="DA40" s="1133"/>
      <c r="DB40" s="1133"/>
      <c r="DC40" s="1133"/>
      <c r="DD40" s="1133"/>
      <c r="DE40" s="1133"/>
      <c r="DF40" s="1133"/>
      <c r="DG40" s="1133"/>
    </row>
    <row r="41" spans="1:114" ht="5.15" customHeight="1"/>
    <row r="42" spans="1:114" ht="20.149999999999999" customHeight="1">
      <c r="A42" s="1134" t="s">
        <v>789</v>
      </c>
      <c r="B42" s="1134"/>
      <c r="C42" s="1134"/>
      <c r="D42" s="1134"/>
      <c r="E42" s="1134"/>
      <c r="F42" s="1134"/>
      <c r="G42" s="1134"/>
      <c r="H42" s="1134"/>
      <c r="M42" s="1135" t="s">
        <v>790</v>
      </c>
      <c r="N42" s="1135"/>
      <c r="O42" s="1135"/>
      <c r="P42" s="1135"/>
      <c r="Q42" s="1135"/>
      <c r="R42" s="1135"/>
      <c r="S42" s="1135"/>
      <c r="T42" s="1135"/>
      <c r="U42" s="1135"/>
      <c r="X42" s="1129" t="s">
        <v>791</v>
      </c>
      <c r="Y42" s="1129"/>
      <c r="Z42" s="1129"/>
      <c r="AA42" s="1129"/>
      <c r="AB42" s="1129"/>
      <c r="AC42" s="1129"/>
      <c r="AD42" s="1129"/>
      <c r="AE42" s="1129"/>
      <c r="AF42" s="1129"/>
      <c r="AG42" s="1129"/>
      <c r="AH42" s="1129"/>
      <c r="AI42" s="1129"/>
      <c r="AJ42" s="1129"/>
      <c r="AK42" s="1129"/>
      <c r="AL42" s="1129"/>
      <c r="AM42" s="1129"/>
      <c r="AN42" s="1129"/>
      <c r="AR42" s="1127" t="s">
        <v>799</v>
      </c>
      <c r="AS42" s="1127"/>
      <c r="AT42" s="1127"/>
      <c r="AU42" s="1127"/>
      <c r="AV42" s="1127"/>
      <c r="AW42" s="1127"/>
      <c r="AX42" s="1127"/>
      <c r="AY42" s="1127"/>
      <c r="AZ42" s="1127"/>
      <c r="BA42" s="1127"/>
      <c r="BB42" s="1127"/>
      <c r="BC42" s="1127"/>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c r="CR42" s="293"/>
      <c r="CS42" s="293"/>
      <c r="CT42" s="293"/>
      <c r="CU42" s="293"/>
      <c r="CV42" s="293"/>
      <c r="CW42" s="293"/>
      <c r="CX42" s="293"/>
    </row>
    <row r="43" spans="1:114" ht="5.15" customHeight="1">
      <c r="A43" s="1134"/>
      <c r="B43" s="1134"/>
      <c r="C43" s="1134"/>
      <c r="D43" s="1134"/>
      <c r="E43" s="1134"/>
      <c r="F43" s="1134"/>
      <c r="G43" s="1134"/>
      <c r="H43" s="1134"/>
      <c r="M43" s="1135"/>
      <c r="N43" s="1135"/>
      <c r="O43" s="1135"/>
      <c r="P43" s="1135"/>
      <c r="Q43" s="1135"/>
      <c r="R43" s="1135"/>
      <c r="S43" s="1135"/>
      <c r="T43" s="1135"/>
      <c r="U43" s="1135"/>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c r="CR43" s="293"/>
      <c r="CS43" s="293"/>
      <c r="CT43" s="293"/>
      <c r="CU43" s="293"/>
      <c r="CV43" s="293"/>
      <c r="CW43" s="293"/>
    </row>
    <row r="44" spans="1:114" ht="3" customHeight="1"/>
    <row r="45" spans="1:114" ht="42" customHeight="1">
      <c r="A45" s="260"/>
      <c r="B45" s="260"/>
      <c r="C45" s="260"/>
      <c r="D45" s="260"/>
      <c r="F45" s="100" t="s">
        <v>800</v>
      </c>
      <c r="G45" s="260"/>
      <c r="H45" s="260"/>
      <c r="I45" s="260"/>
      <c r="J45" s="260"/>
      <c r="K45" s="260"/>
      <c r="L45" s="260"/>
      <c r="M45" s="260"/>
      <c r="N45" s="260"/>
      <c r="P45" s="260"/>
      <c r="Q45" s="260"/>
      <c r="R45" s="260"/>
      <c r="S45" s="260"/>
      <c r="T45" s="260"/>
      <c r="U45" s="260"/>
      <c r="V45" s="260"/>
      <c r="W45" s="260"/>
      <c r="X45" s="260"/>
      <c r="Y45" s="260"/>
      <c r="AC45" s="260"/>
      <c r="AD45" s="260"/>
      <c r="AE45" s="260"/>
      <c r="AF45" s="260"/>
      <c r="AG45" s="260"/>
      <c r="AH45" s="260"/>
      <c r="AI45" s="260"/>
      <c r="AJ45" s="260"/>
      <c r="AK45" s="260"/>
      <c r="AL45" s="260"/>
      <c r="AN45" s="260"/>
      <c r="AO45" s="260"/>
      <c r="AP45" s="260"/>
      <c r="AQ45" s="260"/>
      <c r="AR45" s="260"/>
      <c r="AS45" s="260"/>
      <c r="AT45" s="260"/>
      <c r="AU45" s="260"/>
      <c r="AV45" s="260"/>
      <c r="AX45" s="260"/>
      <c r="AY45" s="294"/>
      <c r="AZ45" s="294"/>
      <c r="BA45" s="290"/>
      <c r="BB45" s="290"/>
      <c r="DA45" s="260"/>
      <c r="DB45" s="260"/>
      <c r="DC45" s="260"/>
      <c r="DD45" s="260"/>
      <c r="DE45" s="260"/>
      <c r="DF45" s="260"/>
      <c r="DG45" s="260"/>
      <c r="DH45" s="260"/>
      <c r="DI45" s="260"/>
    </row>
    <row r="46" spans="1:114" ht="11.25" customHeight="1">
      <c r="F46" s="294" t="s">
        <v>801</v>
      </c>
      <c r="Y46" s="295"/>
      <c r="Z46" s="295"/>
      <c r="AA46" s="295"/>
      <c r="AB46" s="295"/>
      <c r="AC46" s="295"/>
      <c r="AD46" s="295"/>
      <c r="AE46" s="295"/>
      <c r="AF46" s="295"/>
      <c r="AG46" s="295"/>
      <c r="AH46" s="295"/>
      <c r="AI46" s="295"/>
      <c r="AJ46" s="295"/>
      <c r="AK46" s="295"/>
      <c r="AL46" s="295"/>
      <c r="AM46" s="295"/>
      <c r="AN46" s="288"/>
      <c r="AO46" s="295"/>
      <c r="AP46" s="295"/>
      <c r="AQ46" s="295"/>
      <c r="AR46" s="295"/>
      <c r="AS46" s="295"/>
      <c r="AT46" s="295"/>
      <c r="AU46" s="295"/>
      <c r="AV46" s="295"/>
      <c r="AW46" s="295"/>
      <c r="AX46" s="295"/>
      <c r="AY46" s="295"/>
      <c r="AZ46" s="295"/>
      <c r="BA46" s="295"/>
      <c r="BB46" s="295"/>
      <c r="BC46" s="295"/>
      <c r="BD46" s="295"/>
      <c r="BE46" s="295"/>
      <c r="BF46" s="295"/>
      <c r="BG46" s="295"/>
      <c r="BH46" s="295"/>
      <c r="BI46" s="295"/>
      <c r="BJ46" s="295"/>
      <c r="BK46" s="295"/>
      <c r="BL46" s="295"/>
      <c r="BM46" s="295"/>
      <c r="BN46" s="295"/>
      <c r="BO46" s="295"/>
      <c r="BP46" s="295"/>
      <c r="BQ46" s="295"/>
      <c r="BR46" s="295"/>
      <c r="BS46" s="295"/>
      <c r="BT46" s="295"/>
      <c r="BU46" s="295"/>
      <c r="BV46" s="295"/>
      <c r="BW46" s="295"/>
      <c r="BX46" s="295"/>
      <c r="BY46" s="295"/>
      <c r="BZ46" s="295"/>
      <c r="CA46" s="295"/>
      <c r="CB46" s="295"/>
      <c r="CC46" s="295"/>
      <c r="CD46" s="295"/>
      <c r="CE46" s="295"/>
      <c r="CF46" s="295"/>
      <c r="CG46" s="295"/>
      <c r="CH46" s="295"/>
      <c r="CI46" s="295"/>
      <c r="CJ46" s="295"/>
      <c r="CK46" s="295"/>
      <c r="CL46" s="295"/>
      <c r="CM46" s="295"/>
      <c r="CN46" s="295"/>
      <c r="CO46" s="295"/>
      <c r="CP46" s="295"/>
      <c r="CQ46" s="295"/>
      <c r="CR46" s="295"/>
      <c r="CS46" s="295"/>
      <c r="CT46" s="295"/>
      <c r="CU46" s="295"/>
      <c r="CV46" s="295"/>
      <c r="CW46" s="295"/>
      <c r="CX46" s="295"/>
      <c r="CY46" s="295"/>
      <c r="CZ46" s="295"/>
      <c r="DA46" s="295"/>
      <c r="DB46" s="295"/>
      <c r="DC46" s="295"/>
      <c r="DD46" s="295"/>
      <c r="DE46" s="295"/>
      <c r="DF46" s="295"/>
      <c r="DG46" s="295"/>
    </row>
    <row r="47" spans="1:114" ht="12" customHeight="1">
      <c r="B47" s="1122" t="s">
        <v>802</v>
      </c>
      <c r="C47" s="1122"/>
      <c r="D47" s="1122"/>
      <c r="E47" s="1122"/>
      <c r="F47" s="1122"/>
      <c r="G47" s="1122"/>
      <c r="H47" s="1122"/>
      <c r="I47" s="1122"/>
      <c r="J47" s="1122"/>
      <c r="K47" s="1122"/>
      <c r="L47" s="1122"/>
      <c r="M47" s="1122"/>
      <c r="N47" s="1122"/>
      <c r="O47" s="1122"/>
      <c r="P47" s="1122"/>
      <c r="Q47" s="1122"/>
      <c r="R47" s="1122"/>
      <c r="S47" s="1122"/>
      <c r="T47" s="1122"/>
      <c r="Y47" s="100" t="s">
        <v>803</v>
      </c>
      <c r="Z47" s="295"/>
      <c r="AA47" s="295"/>
      <c r="AB47" s="295"/>
      <c r="AC47" s="295"/>
      <c r="AD47" s="295"/>
      <c r="AE47" s="295"/>
      <c r="AF47" s="295"/>
      <c r="AG47" s="295"/>
      <c r="AH47" s="295"/>
      <c r="AI47" s="295"/>
      <c r="AJ47" s="295"/>
      <c r="AK47" s="295"/>
      <c r="AL47" s="295"/>
      <c r="AM47" s="295"/>
      <c r="AN47" s="295"/>
      <c r="AO47" s="295"/>
      <c r="AP47" s="295"/>
      <c r="AQ47" s="295"/>
      <c r="AR47" s="295"/>
      <c r="AS47" s="295"/>
      <c r="AT47" s="295"/>
      <c r="AU47" s="295"/>
      <c r="AV47" s="295"/>
      <c r="AW47" s="295"/>
      <c r="AX47" s="295"/>
      <c r="AY47" s="295"/>
      <c r="AZ47" s="295"/>
      <c r="BA47" s="295"/>
      <c r="BB47" s="295"/>
      <c r="BC47" s="295"/>
      <c r="BD47" s="295"/>
      <c r="BE47" s="295"/>
      <c r="BF47" s="295"/>
      <c r="BG47" s="295"/>
      <c r="BH47" s="295"/>
      <c r="BI47" s="295"/>
      <c r="BJ47" s="295"/>
      <c r="BK47" s="295"/>
      <c r="BL47" s="295"/>
      <c r="BM47" s="295"/>
      <c r="BN47" s="295"/>
      <c r="BO47" s="295"/>
      <c r="BP47" s="295"/>
      <c r="BQ47" s="295"/>
      <c r="BR47" s="100" t="s">
        <v>804</v>
      </c>
      <c r="BS47" s="295"/>
      <c r="BT47" s="295"/>
      <c r="BU47" s="295"/>
      <c r="BV47" s="295"/>
      <c r="BW47" s="295"/>
      <c r="BX47" s="295"/>
      <c r="BY47" s="295"/>
      <c r="BZ47" s="295"/>
      <c r="CA47" s="295"/>
      <c r="CB47" s="295"/>
      <c r="CC47" s="295"/>
      <c r="CD47" s="295"/>
      <c r="CE47" s="295"/>
      <c r="CF47" s="295"/>
      <c r="CG47" s="295"/>
      <c r="CH47" s="295"/>
      <c r="CI47" s="295"/>
      <c r="CJ47" s="295"/>
      <c r="CK47" s="295"/>
      <c r="CL47" s="295"/>
      <c r="CM47" s="295"/>
      <c r="CN47" s="295"/>
      <c r="CO47" s="295"/>
      <c r="CP47" s="295"/>
      <c r="CQ47" s="295"/>
      <c r="CR47" s="295"/>
      <c r="CS47" s="295"/>
      <c r="CT47" s="295"/>
      <c r="CU47" s="295"/>
      <c r="CV47" s="295"/>
      <c r="CW47" s="295"/>
      <c r="CX47" s="295"/>
      <c r="CY47" s="295"/>
      <c r="CZ47" s="295"/>
      <c r="DA47" s="295"/>
      <c r="DB47" s="295"/>
      <c r="DC47" s="295"/>
      <c r="DD47" s="295"/>
      <c r="DE47" s="295"/>
      <c r="DF47" s="295"/>
      <c r="DG47" s="295"/>
      <c r="DH47" s="295"/>
      <c r="DI47" s="295"/>
    </row>
    <row r="48" spans="1:114" ht="3" customHeight="1">
      <c r="B48" s="1122"/>
      <c r="C48" s="1122"/>
      <c r="D48" s="1122"/>
      <c r="E48" s="1122"/>
      <c r="F48" s="1122"/>
      <c r="G48" s="1122"/>
      <c r="H48" s="1122"/>
      <c r="I48" s="1122"/>
      <c r="J48" s="1122"/>
      <c r="K48" s="1122"/>
      <c r="L48" s="1122"/>
      <c r="M48" s="1122"/>
      <c r="N48" s="1122"/>
      <c r="O48" s="1122"/>
      <c r="P48" s="1122"/>
      <c r="Q48" s="1122"/>
      <c r="R48" s="1122"/>
      <c r="S48" s="1122"/>
      <c r="T48" s="1122"/>
      <c r="Y48" s="295"/>
      <c r="Z48" s="295"/>
      <c r="AA48" s="295"/>
      <c r="AB48" s="295"/>
      <c r="AC48" s="295"/>
      <c r="AD48" s="295"/>
      <c r="AE48" s="295"/>
      <c r="AF48" s="295"/>
      <c r="AG48" s="295"/>
      <c r="AH48" s="295"/>
      <c r="AI48" s="295"/>
      <c r="AJ48" s="295"/>
      <c r="AK48" s="295"/>
      <c r="AL48" s="295"/>
      <c r="AM48" s="295"/>
      <c r="AN48" s="295"/>
      <c r="AO48" s="295"/>
      <c r="AP48" s="295"/>
      <c r="AQ48" s="295"/>
      <c r="AR48" s="295"/>
      <c r="AS48" s="295"/>
      <c r="AT48" s="295"/>
      <c r="AU48" s="295"/>
      <c r="AV48" s="295"/>
      <c r="AW48" s="295"/>
      <c r="AX48" s="295"/>
      <c r="AY48" s="295"/>
      <c r="AZ48" s="295"/>
      <c r="BA48" s="295"/>
      <c r="BB48" s="295"/>
      <c r="BC48" s="295"/>
      <c r="BD48" s="295"/>
      <c r="BE48" s="295"/>
      <c r="BF48" s="295"/>
      <c r="BG48" s="295"/>
      <c r="BH48" s="295"/>
      <c r="BI48" s="295"/>
      <c r="BJ48" s="295"/>
      <c r="BK48" s="295"/>
      <c r="BL48" s="295"/>
      <c r="BM48" s="295"/>
      <c r="BN48" s="295"/>
      <c r="BO48" s="295"/>
      <c r="BP48" s="295"/>
      <c r="BQ48" s="295"/>
      <c r="BR48" s="295"/>
      <c r="BS48" s="295"/>
      <c r="BT48" s="295"/>
      <c r="BU48" s="295"/>
      <c r="BV48" s="295"/>
      <c r="BW48" s="295"/>
      <c r="BX48" s="295"/>
      <c r="BY48" s="295"/>
      <c r="BZ48" s="295"/>
      <c r="CA48" s="295"/>
      <c r="CB48" s="295"/>
      <c r="CC48" s="295"/>
      <c r="CD48" s="295"/>
      <c r="CE48" s="295"/>
      <c r="CF48" s="295"/>
      <c r="CG48" s="295"/>
      <c r="CH48" s="295"/>
      <c r="CI48" s="295"/>
      <c r="CJ48" s="295"/>
      <c r="CK48" s="295"/>
      <c r="CL48" s="295"/>
      <c r="CM48" s="295"/>
      <c r="CN48" s="295"/>
      <c r="CO48" s="295"/>
      <c r="CP48" s="295"/>
      <c r="CQ48" s="295"/>
      <c r="CR48" s="295"/>
      <c r="CS48" s="295"/>
      <c r="CT48" s="295"/>
      <c r="CU48" s="295"/>
      <c r="CV48" s="295"/>
      <c r="CW48" s="295"/>
      <c r="CX48" s="295"/>
      <c r="CY48" s="295"/>
      <c r="CZ48" s="295"/>
      <c r="DA48" s="295"/>
      <c r="DB48" s="295"/>
      <c r="DC48" s="295"/>
      <c r="DD48" s="295"/>
      <c r="DE48" s="295"/>
      <c r="DF48" s="295"/>
      <c r="DG48" s="295"/>
      <c r="DH48" s="295"/>
      <c r="DI48" s="295"/>
    </row>
    <row r="49" spans="1:113" ht="12" customHeight="1">
      <c r="B49" s="1122"/>
      <c r="C49" s="1122"/>
      <c r="D49" s="1122"/>
      <c r="E49" s="1122"/>
      <c r="F49" s="1122"/>
      <c r="G49" s="1122"/>
      <c r="H49" s="1122"/>
      <c r="I49" s="1122"/>
      <c r="J49" s="1122"/>
      <c r="K49" s="1122"/>
      <c r="L49" s="1122"/>
      <c r="M49" s="1122"/>
      <c r="N49" s="1122"/>
      <c r="O49" s="1122"/>
      <c r="P49" s="1122"/>
      <c r="Q49" s="1122"/>
      <c r="R49" s="1122"/>
      <c r="S49" s="1122"/>
      <c r="T49" s="1122"/>
      <c r="Y49" s="100" t="s">
        <v>805</v>
      </c>
      <c r="AA49" s="271"/>
      <c r="AB49" s="271"/>
      <c r="AC49" s="271"/>
      <c r="AD49" s="271"/>
      <c r="AE49" s="271"/>
      <c r="AF49" s="271"/>
      <c r="AG49" s="271"/>
      <c r="AH49" s="271"/>
      <c r="AI49" s="271"/>
      <c r="AJ49" s="271"/>
      <c r="AK49" s="271"/>
      <c r="AL49" s="271"/>
      <c r="AM49" s="271"/>
      <c r="AN49" s="271"/>
      <c r="AO49" s="271"/>
      <c r="AP49" s="271"/>
      <c r="AQ49" s="271"/>
      <c r="AR49" s="271"/>
      <c r="AS49" s="271"/>
      <c r="AT49" s="271"/>
      <c r="AU49" s="271"/>
      <c r="AW49" s="271"/>
      <c r="AX49" s="271"/>
      <c r="AY49" s="271"/>
      <c r="AZ49" s="271"/>
      <c r="BA49" s="271"/>
      <c r="BB49" s="271"/>
      <c r="BC49" s="271"/>
      <c r="BD49" s="271"/>
      <c r="BE49" s="271"/>
      <c r="BF49" s="271"/>
      <c r="BG49" s="271"/>
      <c r="BH49" s="271"/>
      <c r="BI49" s="271"/>
      <c r="BJ49" s="271"/>
      <c r="BK49" s="271"/>
      <c r="BL49" s="271"/>
      <c r="BM49" s="271"/>
      <c r="BN49" s="271"/>
      <c r="BO49" s="271"/>
      <c r="BP49" s="271"/>
      <c r="BQ49" s="271"/>
      <c r="BR49" s="100" t="s">
        <v>806</v>
      </c>
      <c r="BS49" s="271"/>
      <c r="BT49" s="271"/>
      <c r="BU49" s="271"/>
      <c r="BW49" s="271"/>
      <c r="BX49" s="271"/>
      <c r="BY49" s="271"/>
      <c r="BZ49" s="271"/>
      <c r="CA49" s="271"/>
      <c r="CB49" s="271"/>
      <c r="CC49" s="271"/>
      <c r="CD49" s="271"/>
      <c r="CE49" s="271"/>
      <c r="CF49" s="271"/>
      <c r="CG49" s="271"/>
      <c r="CH49" s="271"/>
      <c r="CI49" s="271"/>
      <c r="CJ49" s="271"/>
      <c r="CK49" s="271"/>
      <c r="CL49" s="271"/>
      <c r="CM49" s="271"/>
      <c r="CN49" s="271"/>
      <c r="CO49" s="271"/>
      <c r="CP49" s="271"/>
      <c r="CQ49" s="271"/>
      <c r="CS49" s="271"/>
      <c r="CT49" s="271"/>
      <c r="CU49" s="271"/>
      <c r="CV49" s="271"/>
      <c r="CW49" s="271"/>
      <c r="CX49" s="271"/>
      <c r="CY49" s="271"/>
      <c r="CZ49" s="271"/>
      <c r="DA49" s="271"/>
      <c r="DB49" s="271"/>
      <c r="DC49" s="271"/>
      <c r="DD49" s="271"/>
      <c r="DE49" s="271"/>
      <c r="DF49" s="271"/>
      <c r="DG49" s="271"/>
      <c r="DH49" s="271"/>
      <c r="DI49" s="271"/>
    </row>
    <row r="50" spans="1:113" ht="5.15" customHeight="1">
      <c r="AA50" s="271"/>
      <c r="AB50" s="271"/>
      <c r="AC50" s="271"/>
      <c r="AD50" s="271"/>
      <c r="AE50" s="271"/>
      <c r="AF50" s="271"/>
      <c r="AG50" s="271"/>
      <c r="AH50" s="271"/>
      <c r="AI50" s="271"/>
      <c r="AJ50" s="271"/>
      <c r="AK50" s="271"/>
      <c r="AL50" s="271"/>
      <c r="AM50" s="271"/>
      <c r="AN50" s="271"/>
      <c r="AO50" s="271"/>
      <c r="AP50" s="271"/>
      <c r="AQ50" s="271"/>
      <c r="AR50" s="271"/>
      <c r="AS50" s="271"/>
      <c r="AT50" s="271"/>
      <c r="AU50" s="271"/>
      <c r="AV50" s="271"/>
      <c r="AW50" s="271"/>
      <c r="AX50" s="271"/>
      <c r="AY50" s="271"/>
      <c r="AZ50" s="271"/>
      <c r="BA50" s="271"/>
      <c r="BB50" s="271"/>
      <c r="BC50" s="271"/>
      <c r="BD50" s="271"/>
      <c r="BE50" s="271"/>
      <c r="BF50" s="271"/>
      <c r="BG50" s="271"/>
      <c r="BH50" s="271"/>
      <c r="BI50" s="271"/>
      <c r="BJ50" s="271"/>
      <c r="BK50" s="271"/>
      <c r="BL50" s="271"/>
      <c r="BM50" s="271"/>
      <c r="BN50" s="271"/>
      <c r="BO50" s="271"/>
      <c r="BP50" s="271"/>
      <c r="BQ50" s="271"/>
      <c r="BR50" s="271"/>
      <c r="BS50" s="271"/>
      <c r="BT50" s="271"/>
      <c r="BU50" s="271"/>
      <c r="BV50" s="271"/>
      <c r="BW50" s="271"/>
      <c r="BX50" s="271"/>
      <c r="BY50" s="271"/>
      <c r="BZ50" s="271"/>
      <c r="CA50" s="271"/>
      <c r="CB50" s="271"/>
      <c r="CC50" s="271"/>
      <c r="CD50" s="271"/>
      <c r="CE50" s="271"/>
      <c r="CF50" s="271"/>
      <c r="CG50" s="271"/>
      <c r="CH50" s="271"/>
      <c r="CI50" s="271"/>
      <c r="CJ50" s="271"/>
      <c r="CK50" s="271"/>
      <c r="CL50" s="271"/>
      <c r="CM50" s="271"/>
      <c r="CN50" s="271"/>
      <c r="CO50" s="271"/>
      <c r="CP50" s="271"/>
      <c r="CQ50" s="271"/>
      <c r="CR50" s="271"/>
      <c r="CS50" s="271"/>
      <c r="CT50" s="271"/>
      <c r="CU50" s="271"/>
      <c r="CV50" s="271"/>
      <c r="CW50" s="271"/>
      <c r="CX50" s="271"/>
      <c r="CY50" s="271"/>
      <c r="CZ50" s="271"/>
      <c r="DA50" s="271"/>
      <c r="DB50" s="271"/>
      <c r="DC50" s="271"/>
      <c r="DD50" s="271"/>
      <c r="DE50" s="271"/>
      <c r="DF50" s="271"/>
      <c r="DG50" s="271"/>
    </row>
    <row r="51" spans="1:113" ht="116.15" customHeight="1">
      <c r="A51" s="1123"/>
      <c r="B51" s="1124"/>
      <c r="C51" s="1124"/>
      <c r="D51" s="1124"/>
      <c r="E51" s="1124"/>
      <c r="F51" s="1124"/>
      <c r="G51" s="1124"/>
      <c r="H51" s="1124"/>
      <c r="I51" s="1124"/>
      <c r="J51" s="1124"/>
      <c r="K51" s="1124"/>
      <c r="L51" s="1124"/>
      <c r="M51" s="1124"/>
      <c r="N51" s="1124"/>
      <c r="O51" s="1124"/>
      <c r="P51" s="1124"/>
      <c r="Q51" s="1124"/>
      <c r="R51" s="1124"/>
      <c r="S51" s="1124"/>
      <c r="T51" s="1124"/>
      <c r="U51" s="1124"/>
      <c r="V51" s="1124"/>
      <c r="W51" s="1124"/>
      <c r="X51" s="1124"/>
      <c r="Y51" s="1124"/>
      <c r="Z51" s="1124"/>
      <c r="AA51" s="1124"/>
      <c r="AB51" s="1124"/>
      <c r="AC51" s="1124"/>
      <c r="AD51" s="1124"/>
      <c r="AE51" s="1124"/>
      <c r="AF51" s="1124"/>
      <c r="AG51" s="1124"/>
      <c r="AH51" s="1124"/>
      <c r="AI51" s="1124"/>
      <c r="AJ51" s="1124"/>
      <c r="AK51" s="1124"/>
      <c r="AL51" s="1124"/>
      <c r="AM51" s="1124"/>
      <c r="AN51" s="1124"/>
      <c r="AO51" s="1124"/>
      <c r="AP51" s="1124"/>
      <c r="AQ51" s="1124"/>
      <c r="AR51" s="1124"/>
      <c r="AS51" s="1124"/>
      <c r="AT51" s="1124"/>
      <c r="AU51" s="1124"/>
      <c r="AV51" s="1124"/>
      <c r="AW51" s="1124"/>
      <c r="AX51" s="1124"/>
      <c r="AY51" s="1124"/>
      <c r="AZ51" s="1124"/>
      <c r="BA51" s="1124"/>
      <c r="BB51" s="1124"/>
      <c r="BC51" s="1124"/>
      <c r="BD51" s="1124"/>
      <c r="BE51" s="1124"/>
      <c r="BF51" s="1124"/>
      <c r="BG51" s="1124"/>
      <c r="BH51" s="1124"/>
      <c r="BI51" s="1124"/>
      <c r="BJ51" s="1124"/>
      <c r="BK51" s="1124"/>
      <c r="BL51" s="1124"/>
      <c r="BM51" s="1124"/>
      <c r="BN51" s="1124"/>
      <c r="BO51" s="1124"/>
      <c r="BP51" s="1124"/>
      <c r="BQ51" s="1124"/>
      <c r="BR51" s="1124"/>
      <c r="BS51" s="1124"/>
      <c r="BT51" s="1124"/>
      <c r="BU51" s="1124"/>
      <c r="BV51" s="1124"/>
      <c r="BW51" s="1124"/>
      <c r="BX51" s="1124"/>
      <c r="BY51" s="1124"/>
      <c r="BZ51" s="1124"/>
      <c r="CA51" s="1124"/>
      <c r="CB51" s="1124"/>
      <c r="CC51" s="1124"/>
      <c r="CD51" s="1124"/>
      <c r="CE51" s="1124"/>
      <c r="CF51" s="1124"/>
      <c r="CG51" s="1124"/>
      <c r="CH51" s="1124"/>
      <c r="CI51" s="1124"/>
      <c r="CJ51" s="1124"/>
      <c r="CK51" s="1124"/>
      <c r="CL51" s="1124"/>
      <c r="CM51" s="1124"/>
      <c r="CN51" s="1124"/>
      <c r="CO51" s="1124"/>
      <c r="CP51" s="1124"/>
      <c r="CQ51" s="1124"/>
      <c r="CR51" s="1124"/>
      <c r="CS51" s="1124"/>
      <c r="CT51" s="1124"/>
      <c r="CU51" s="1124"/>
      <c r="CV51" s="1124"/>
      <c r="CW51" s="1124"/>
      <c r="CX51" s="1124"/>
      <c r="CY51" s="1124"/>
      <c r="CZ51" s="1124"/>
      <c r="DA51" s="1124"/>
      <c r="DB51" s="1124"/>
      <c r="DC51" s="1124"/>
      <c r="DD51" s="1124"/>
      <c r="DE51" s="1124"/>
      <c r="DF51" s="1124"/>
      <c r="DG51" s="1125"/>
    </row>
    <row r="52" spans="1:113" ht="7" customHeight="1"/>
    <row r="53" spans="1:113" ht="16" customHeight="1">
      <c r="A53" s="135" t="s">
        <v>807</v>
      </c>
      <c r="B53" s="296"/>
      <c r="C53" s="291"/>
      <c r="D53" s="291"/>
      <c r="E53" s="291"/>
      <c r="F53" s="291"/>
      <c r="G53" s="291"/>
      <c r="H53" s="291"/>
      <c r="I53" s="291"/>
      <c r="J53" s="291"/>
      <c r="K53" s="291"/>
      <c r="L53" s="291"/>
      <c r="M53" s="291"/>
      <c r="N53" s="291"/>
      <c r="O53" s="291"/>
      <c r="P53" s="291"/>
      <c r="Q53" s="291"/>
      <c r="R53" s="291"/>
      <c r="S53" s="291"/>
      <c r="T53" s="291"/>
      <c r="U53" s="291"/>
      <c r="V53" s="291"/>
      <c r="W53" s="291"/>
      <c r="X53" s="291"/>
      <c r="Y53" s="291"/>
      <c r="Z53" s="291"/>
      <c r="AA53" s="291"/>
      <c r="AB53" s="291"/>
      <c r="AC53" s="291"/>
      <c r="AD53" s="291"/>
      <c r="AE53" s="291"/>
      <c r="AF53" s="291"/>
      <c r="AG53" s="291"/>
      <c r="AH53" s="291"/>
      <c r="AI53" s="291"/>
      <c r="AJ53" s="291"/>
      <c r="AK53" s="291"/>
      <c r="AL53" s="291"/>
      <c r="AM53" s="291"/>
      <c r="AN53" s="291"/>
      <c r="AO53" s="291"/>
      <c r="AP53" s="291"/>
      <c r="AQ53" s="291"/>
      <c r="AR53" s="291"/>
      <c r="AS53" s="291"/>
      <c r="AT53" s="291"/>
      <c r="AU53" s="291"/>
      <c r="AV53" s="291"/>
      <c r="AW53" s="291"/>
      <c r="AX53" s="291"/>
      <c r="AY53" s="291"/>
      <c r="AZ53" s="291"/>
      <c r="BA53" s="291"/>
      <c r="BB53" s="291"/>
      <c r="BC53" s="291"/>
      <c r="BD53" s="291"/>
      <c r="BE53" s="291"/>
      <c r="BF53" s="291"/>
      <c r="BG53" s="291"/>
      <c r="BH53" s="291"/>
      <c r="BI53" s="291"/>
      <c r="BJ53" s="291"/>
      <c r="BK53" s="291"/>
      <c r="BL53" s="291"/>
      <c r="BM53" s="291"/>
      <c r="BN53" s="291"/>
      <c r="BO53" s="291"/>
      <c r="BP53" s="291"/>
      <c r="BQ53" s="291"/>
      <c r="BR53" s="291"/>
      <c r="BS53" s="291"/>
      <c r="BT53" s="291"/>
      <c r="BU53" s="291"/>
      <c r="BV53" s="291"/>
      <c r="BW53" s="291"/>
      <c r="BX53" s="291"/>
      <c r="BY53" s="291"/>
      <c r="BZ53" s="291"/>
      <c r="CA53" s="291"/>
      <c r="CB53" s="291"/>
      <c r="CC53" s="291"/>
      <c r="CD53" s="291"/>
      <c r="CE53" s="291"/>
      <c r="CF53" s="291"/>
      <c r="CG53" s="291"/>
      <c r="CH53" s="291"/>
      <c r="CI53" s="291"/>
      <c r="CJ53" s="291"/>
      <c r="CK53" s="291"/>
      <c r="CL53" s="291"/>
      <c r="CM53" s="291"/>
      <c r="CN53" s="291"/>
      <c r="CO53" s="291"/>
      <c r="CP53" s="291"/>
      <c r="CQ53" s="291"/>
      <c r="CR53" s="291"/>
      <c r="CS53" s="291"/>
      <c r="CT53" s="291"/>
      <c r="CU53" s="291"/>
      <c r="CV53" s="291"/>
      <c r="CW53" s="291"/>
      <c r="CX53" s="291"/>
      <c r="CY53" s="291"/>
      <c r="CZ53" s="291"/>
      <c r="DA53" s="291"/>
      <c r="DB53" s="291"/>
      <c r="DC53" s="291"/>
      <c r="DD53" s="291"/>
      <c r="DE53" s="291"/>
      <c r="DF53" s="291"/>
      <c r="DG53" s="291"/>
    </row>
    <row r="54" spans="1:113" ht="7" customHeight="1"/>
    <row r="55" spans="1:113" ht="18" customHeight="1">
      <c r="A55" s="1126" t="s">
        <v>808</v>
      </c>
      <c r="B55" s="1126"/>
      <c r="C55" s="1126"/>
      <c r="D55" s="1126"/>
      <c r="E55" s="1126"/>
      <c r="F55" s="1126"/>
      <c r="G55" s="1126"/>
      <c r="H55" s="1126"/>
      <c r="I55" s="1126"/>
      <c r="J55" s="1126"/>
      <c r="K55" s="1126"/>
      <c r="L55" s="1126"/>
      <c r="M55" s="1126"/>
      <c r="N55" s="1126"/>
      <c r="O55" s="1126"/>
      <c r="P55" s="1126"/>
      <c r="Q55" s="1126"/>
      <c r="R55" s="1126"/>
      <c r="S55" s="1126"/>
      <c r="T55" s="260"/>
      <c r="U55" s="260"/>
      <c r="V55" s="260"/>
      <c r="W55" s="260"/>
      <c r="X55" s="100" t="s">
        <v>790</v>
      </c>
      <c r="Y55" s="260"/>
      <c r="AH55" s="1127" t="s">
        <v>809</v>
      </c>
      <c r="AI55" s="1127"/>
      <c r="AJ55" s="1127"/>
      <c r="AK55" s="1127"/>
      <c r="AL55" s="1127"/>
      <c r="AM55" s="1127"/>
      <c r="AN55" s="1127"/>
      <c r="AO55" s="1127"/>
      <c r="AP55" s="1127"/>
      <c r="AQ55" s="1127"/>
      <c r="AR55" s="1127"/>
      <c r="AS55" s="1127"/>
      <c r="AT55" s="1127"/>
      <c r="AU55" s="1127"/>
      <c r="AV55" s="1127"/>
      <c r="AW55" s="1127"/>
      <c r="BA55" s="1127" t="s">
        <v>810</v>
      </c>
      <c r="BB55" s="1127"/>
      <c r="BC55" s="1127"/>
      <c r="BD55" s="1127"/>
      <c r="BE55" s="1127"/>
      <c r="BF55" s="1127"/>
      <c r="BG55" s="1127"/>
      <c r="BH55" s="1127"/>
      <c r="BI55" s="1127"/>
      <c r="BJ55" s="1127"/>
      <c r="BK55" s="1127"/>
      <c r="BL55" s="1127"/>
      <c r="BM55" s="1127"/>
      <c r="BN55" s="1127"/>
      <c r="BO55" s="1127"/>
      <c r="BP55" s="1127"/>
      <c r="BT55" s="1127" t="s">
        <v>799</v>
      </c>
      <c r="BU55" s="1127"/>
      <c r="BV55" s="1127"/>
      <c r="BW55" s="1127"/>
      <c r="BX55" s="1127"/>
      <c r="BY55" s="1127"/>
      <c r="BZ55" s="1127"/>
      <c r="CA55" s="1127"/>
      <c r="CB55" s="1127"/>
      <c r="CC55" s="1127"/>
      <c r="CD55" s="1127"/>
      <c r="CE55" s="1127"/>
      <c r="CJ55" s="1128" t="s">
        <v>811</v>
      </c>
      <c r="CK55" s="1128"/>
      <c r="CL55" s="1128"/>
      <c r="CM55" s="1128"/>
      <c r="CN55" s="1128"/>
      <c r="CO55" s="1128"/>
      <c r="CP55" s="1128"/>
      <c r="CQ55" s="1128"/>
      <c r="CR55" s="1128"/>
      <c r="CS55" s="1128"/>
      <c r="CT55" s="258"/>
      <c r="CU55" s="258"/>
      <c r="CW55" s="1127" t="s">
        <v>812</v>
      </c>
      <c r="CX55" s="1127"/>
      <c r="CY55" s="1127"/>
      <c r="CZ55" s="1127"/>
      <c r="DA55" s="1127"/>
      <c r="DB55" s="1127"/>
      <c r="DC55" s="1127"/>
      <c r="DD55" s="1127"/>
      <c r="DE55" s="1127"/>
      <c r="DF55" s="1127"/>
      <c r="DG55" s="1127"/>
    </row>
    <row r="56" spans="1:113" ht="5.15" customHeight="1">
      <c r="A56" s="1126"/>
      <c r="B56" s="1126"/>
      <c r="C56" s="1126"/>
      <c r="D56" s="1126"/>
      <c r="E56" s="1126"/>
      <c r="F56" s="1126"/>
      <c r="G56" s="1126"/>
      <c r="H56" s="1126"/>
      <c r="I56" s="1126"/>
      <c r="J56" s="1126"/>
      <c r="K56" s="1126"/>
      <c r="L56" s="1126"/>
      <c r="M56" s="1126"/>
      <c r="N56" s="1126"/>
      <c r="O56" s="1126"/>
      <c r="P56" s="1126"/>
      <c r="Q56" s="1126"/>
      <c r="R56" s="1126"/>
      <c r="S56" s="1126"/>
      <c r="T56" s="260"/>
      <c r="U56" s="260"/>
      <c r="V56" s="260"/>
      <c r="W56" s="260"/>
      <c r="X56" s="260"/>
      <c r="Y56" s="260"/>
      <c r="AH56" s="1127"/>
      <c r="AI56" s="1127"/>
      <c r="AJ56" s="1127"/>
      <c r="AK56" s="1127"/>
      <c r="AL56" s="1127"/>
      <c r="AM56" s="1127"/>
      <c r="AN56" s="1127"/>
      <c r="AO56" s="1127"/>
      <c r="AP56" s="1127"/>
      <c r="AQ56" s="1127"/>
      <c r="AR56" s="1127"/>
      <c r="AS56" s="1127"/>
      <c r="AT56" s="1127"/>
      <c r="AU56" s="1127"/>
      <c r="AV56" s="1127"/>
      <c r="AW56" s="1127"/>
      <c r="BA56" s="1127"/>
      <c r="BB56" s="1127"/>
      <c r="BC56" s="1127"/>
      <c r="BD56" s="1127"/>
      <c r="BE56" s="1127"/>
      <c r="BF56" s="1127"/>
      <c r="BG56" s="1127"/>
      <c r="BH56" s="1127"/>
      <c r="BI56" s="1127"/>
      <c r="BJ56" s="1127"/>
      <c r="BK56" s="1127"/>
      <c r="BL56" s="1127"/>
      <c r="BM56" s="1127"/>
      <c r="BN56" s="1127"/>
      <c r="BO56" s="1127"/>
      <c r="BP56" s="1127"/>
      <c r="BT56" s="1127"/>
      <c r="BU56" s="1127"/>
      <c r="BV56" s="1127"/>
      <c r="BW56" s="1127"/>
      <c r="BX56" s="1127"/>
      <c r="BY56" s="1127"/>
      <c r="BZ56" s="1127"/>
      <c r="CA56" s="1127"/>
      <c r="CB56" s="1127"/>
      <c r="CC56" s="1127"/>
      <c r="CD56" s="1127"/>
      <c r="CE56" s="1127"/>
      <c r="CJ56" s="1128"/>
      <c r="CK56" s="1128"/>
      <c r="CL56" s="1128"/>
      <c r="CM56" s="1128"/>
      <c r="CN56" s="1128"/>
      <c r="CO56" s="1128"/>
      <c r="CP56" s="1128"/>
      <c r="CQ56" s="1128"/>
      <c r="CR56" s="1128"/>
      <c r="CS56" s="1128"/>
      <c r="CT56" s="258"/>
      <c r="CU56" s="258"/>
      <c r="CW56" s="1127"/>
      <c r="CX56" s="1127"/>
      <c r="CY56" s="1127"/>
      <c r="CZ56" s="1127"/>
      <c r="DA56" s="1127"/>
      <c r="DB56" s="1127"/>
      <c r="DC56" s="1127"/>
      <c r="DD56" s="1127"/>
      <c r="DE56" s="1127"/>
      <c r="DF56" s="1127"/>
      <c r="DG56" s="1127"/>
    </row>
    <row r="57" spans="1:113" ht="5.15" customHeight="1"/>
    <row r="58" spans="1:113" ht="10" customHeight="1">
      <c r="A58" s="297" t="s">
        <v>813</v>
      </c>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c r="AE58" s="271"/>
      <c r="AF58" s="271"/>
      <c r="AG58" s="271"/>
      <c r="AH58" s="271"/>
      <c r="AI58" s="271"/>
      <c r="AJ58" s="271"/>
      <c r="AK58" s="271"/>
      <c r="AL58" s="271"/>
      <c r="AM58" s="271"/>
      <c r="AN58" s="271"/>
      <c r="AO58" s="271"/>
      <c r="AP58" s="271"/>
      <c r="AQ58" s="271"/>
      <c r="AR58" s="271"/>
      <c r="AS58" s="271"/>
      <c r="AT58" s="271"/>
      <c r="AU58" s="271"/>
      <c r="AV58" s="271"/>
      <c r="AW58" s="271"/>
      <c r="AX58" s="271"/>
      <c r="AY58" s="271"/>
      <c r="AZ58" s="271"/>
      <c r="BA58" s="271"/>
      <c r="BB58" s="271"/>
      <c r="BC58" s="271"/>
      <c r="BD58" s="271"/>
      <c r="BE58" s="271"/>
      <c r="BF58" s="271"/>
      <c r="BG58" s="271"/>
      <c r="BH58" s="271"/>
      <c r="BI58" s="271"/>
      <c r="BJ58" s="271"/>
      <c r="BK58" s="271"/>
      <c r="BL58" s="271"/>
      <c r="BM58" s="271"/>
      <c r="BN58" s="271"/>
      <c r="BO58" s="271"/>
      <c r="BP58" s="271"/>
      <c r="BQ58" s="298"/>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row>
    <row r="59" spans="1:113" ht="13.5" customHeight="1">
      <c r="A59" s="1112"/>
      <c r="B59" s="1113"/>
      <c r="C59" s="1113"/>
      <c r="D59" s="1113"/>
      <c r="E59" s="1113"/>
      <c r="F59" s="1113"/>
      <c r="G59" s="1113"/>
      <c r="H59" s="1113"/>
      <c r="I59" s="1113"/>
      <c r="J59" s="1113"/>
      <c r="K59" s="1113"/>
      <c r="L59" s="1113"/>
      <c r="M59" s="1113"/>
      <c r="N59" s="1113"/>
      <c r="O59" s="1113"/>
      <c r="P59" s="1113"/>
      <c r="Q59" s="1113"/>
      <c r="R59" s="1113"/>
      <c r="S59" s="1113"/>
      <c r="T59" s="1113"/>
      <c r="U59" s="1113"/>
      <c r="V59" s="1113"/>
      <c r="W59" s="1113"/>
      <c r="X59" s="1113"/>
      <c r="Y59" s="1113"/>
      <c r="Z59" s="1113"/>
      <c r="AA59" s="1113"/>
      <c r="AB59" s="1113"/>
      <c r="AC59" s="1113"/>
      <c r="AD59" s="1113"/>
      <c r="AE59" s="1113"/>
      <c r="AF59" s="1113"/>
      <c r="AG59" s="1113"/>
      <c r="AH59" s="1113"/>
      <c r="AI59" s="1113"/>
      <c r="AJ59" s="1113"/>
      <c r="AK59" s="1113"/>
      <c r="AL59" s="1113"/>
      <c r="AM59" s="1113"/>
      <c r="AN59" s="1113"/>
      <c r="AO59" s="1113"/>
      <c r="AP59" s="1113"/>
      <c r="AQ59" s="1113"/>
      <c r="AR59" s="1113"/>
      <c r="AS59" s="1113"/>
      <c r="AT59" s="1113"/>
      <c r="AU59" s="1113"/>
      <c r="AV59" s="1113"/>
      <c r="AW59" s="1113"/>
      <c r="AX59" s="1113"/>
      <c r="AY59" s="1113"/>
      <c r="AZ59" s="1113"/>
      <c r="BA59" s="1113"/>
      <c r="BB59" s="1113"/>
      <c r="BC59" s="1113"/>
      <c r="BD59" s="1113"/>
      <c r="BE59" s="1113"/>
      <c r="BF59" s="1113"/>
      <c r="BG59" s="1113"/>
      <c r="BH59" s="1113"/>
      <c r="BI59" s="1113"/>
      <c r="BJ59" s="1113"/>
      <c r="BK59" s="1113"/>
      <c r="BL59" s="1113"/>
      <c r="BM59" s="1113"/>
      <c r="BN59" s="1113"/>
      <c r="BO59" s="1114"/>
      <c r="BP59" s="271"/>
      <c r="BQ59" s="1118" t="s">
        <v>814</v>
      </c>
      <c r="BR59" s="1118"/>
      <c r="BS59" s="1118"/>
      <c r="BT59" s="1118"/>
      <c r="BU59" s="1118"/>
      <c r="BV59" s="1118"/>
      <c r="BW59" s="1118"/>
      <c r="BX59" s="1118"/>
      <c r="BY59" s="1118"/>
      <c r="BZ59" s="1118" t="s">
        <v>815</v>
      </c>
      <c r="CA59" s="1118"/>
      <c r="CB59" s="1118"/>
      <c r="CC59" s="1118"/>
      <c r="CD59" s="1118"/>
      <c r="CE59" s="1118"/>
      <c r="CF59" s="1118"/>
      <c r="CG59" s="1118"/>
      <c r="CH59" s="1118"/>
      <c r="CI59" s="1119" t="s">
        <v>513</v>
      </c>
      <c r="CJ59" s="1120"/>
      <c r="CK59" s="1120"/>
      <c r="CL59" s="1120"/>
      <c r="CM59" s="1120"/>
      <c r="CN59" s="1120"/>
      <c r="CO59" s="1120"/>
      <c r="CP59" s="1121"/>
      <c r="CQ59" s="177"/>
      <c r="CR59" s="177"/>
      <c r="CS59" s="177"/>
      <c r="CT59" s="177"/>
      <c r="CU59" s="177"/>
      <c r="CV59" s="177"/>
      <c r="CW59" s="177"/>
      <c r="CX59" s="177"/>
      <c r="CY59" s="177"/>
      <c r="CZ59" s="177"/>
      <c r="DA59" s="177"/>
      <c r="DB59" s="177"/>
      <c r="DC59" s="177"/>
      <c r="DD59" s="177"/>
      <c r="DE59" s="177"/>
      <c r="DF59" s="177"/>
      <c r="DG59" s="178"/>
    </row>
    <row r="60" spans="1:113" ht="36" customHeight="1">
      <c r="A60" s="1115"/>
      <c r="B60" s="1116"/>
      <c r="C60" s="1116"/>
      <c r="D60" s="1116"/>
      <c r="E60" s="1116"/>
      <c r="F60" s="1116"/>
      <c r="G60" s="1116"/>
      <c r="H60" s="1116"/>
      <c r="I60" s="1116"/>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7"/>
      <c r="BP60" s="271"/>
      <c r="BQ60" s="1118"/>
      <c r="BR60" s="1118"/>
      <c r="BS60" s="1118"/>
      <c r="BT60" s="1118"/>
      <c r="BU60" s="1118"/>
      <c r="BV60" s="1118"/>
      <c r="BW60" s="1118"/>
      <c r="BX60" s="1118"/>
      <c r="BY60" s="1118"/>
      <c r="BZ60" s="1118"/>
      <c r="CA60" s="1118"/>
      <c r="CB60" s="1118"/>
      <c r="CC60" s="1118"/>
      <c r="CD60" s="1118"/>
      <c r="CE60" s="1118"/>
      <c r="CF60" s="1118"/>
      <c r="CG60" s="1118"/>
      <c r="CH60" s="1118"/>
      <c r="CI60" s="1119"/>
      <c r="CJ60" s="1120"/>
      <c r="CK60" s="1120"/>
      <c r="CL60" s="1120"/>
      <c r="CM60" s="1120"/>
      <c r="CN60" s="1120"/>
      <c r="CO60" s="1120"/>
      <c r="CP60" s="1121"/>
      <c r="CQ60" s="177"/>
      <c r="CR60" s="177"/>
      <c r="CS60" s="177"/>
      <c r="CT60" s="177"/>
      <c r="CU60" s="177"/>
      <c r="CV60" s="177"/>
      <c r="CW60" s="177"/>
      <c r="CX60" s="177"/>
      <c r="CY60" s="177"/>
      <c r="CZ60" s="177"/>
      <c r="DA60" s="177"/>
      <c r="DB60" s="177"/>
      <c r="DC60" s="177"/>
      <c r="DD60" s="177"/>
      <c r="DE60" s="177"/>
      <c r="DF60" s="177"/>
      <c r="DG60" s="178"/>
    </row>
    <row r="61" spans="1:113" ht="5.15" customHeight="1">
      <c r="A61" s="284"/>
      <c r="B61" s="284"/>
      <c r="C61" s="284"/>
      <c r="D61" s="284"/>
      <c r="E61" s="284"/>
      <c r="F61" s="284"/>
      <c r="G61" s="284"/>
      <c r="H61" s="284"/>
      <c r="I61" s="284"/>
      <c r="J61" s="284"/>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c r="AV61" s="284"/>
      <c r="AW61" s="284"/>
      <c r="AX61" s="284"/>
      <c r="AY61" s="284"/>
      <c r="AZ61" s="284"/>
      <c r="BA61" s="284"/>
      <c r="BB61" s="284"/>
      <c r="BC61" s="284"/>
      <c r="BD61" s="284"/>
      <c r="BE61" s="284"/>
      <c r="BF61" s="284"/>
      <c r="BG61" s="284"/>
      <c r="BH61" s="284"/>
      <c r="BI61" s="284"/>
      <c r="BJ61" s="284"/>
      <c r="BK61" s="284"/>
      <c r="BL61" s="284"/>
      <c r="BM61" s="284"/>
      <c r="BN61" s="284"/>
      <c r="BO61" s="284"/>
      <c r="BP61" s="284"/>
      <c r="BQ61" s="284"/>
      <c r="BR61" s="284"/>
      <c r="BS61" s="284"/>
      <c r="BT61" s="284"/>
      <c r="BU61" s="284"/>
      <c r="BV61" s="284"/>
      <c r="BW61" s="284"/>
      <c r="BX61" s="284"/>
      <c r="BY61" s="284"/>
      <c r="BZ61" s="284"/>
      <c r="CA61" s="284"/>
      <c r="CB61" s="284"/>
      <c r="CC61" s="284"/>
      <c r="CD61" s="284"/>
      <c r="CE61" s="284"/>
      <c r="CF61" s="284"/>
      <c r="CG61" s="284"/>
      <c r="CH61" s="284"/>
      <c r="CI61" s="284"/>
      <c r="CJ61" s="284"/>
      <c r="CK61" s="284"/>
      <c r="CL61" s="284"/>
      <c r="CM61" s="284"/>
      <c r="CN61" s="284"/>
      <c r="CO61" s="284"/>
      <c r="CP61" s="284"/>
      <c r="CQ61" s="284"/>
      <c r="CR61" s="284"/>
      <c r="CS61" s="284"/>
      <c r="CT61" s="284"/>
      <c r="CU61" s="284"/>
      <c r="CV61" s="284"/>
      <c r="CW61" s="284"/>
      <c r="CX61" s="284"/>
      <c r="CY61" s="284"/>
      <c r="CZ61" s="284"/>
      <c r="DA61" s="284"/>
      <c r="DB61" s="284"/>
      <c r="DC61" s="284"/>
      <c r="DD61" s="284"/>
      <c r="DE61" s="284"/>
      <c r="DF61" s="284"/>
      <c r="DG61" s="284"/>
    </row>
    <row r="62" spans="1:113" ht="12" customHeight="1">
      <c r="BH62" s="1110" t="s">
        <v>690</v>
      </c>
      <c r="BI62" s="1110"/>
      <c r="BJ62" s="1110"/>
      <c r="BK62" s="1110"/>
      <c r="BL62" s="1110"/>
      <c r="BM62" s="1110"/>
      <c r="BN62" s="1110"/>
      <c r="BO62" s="1110"/>
      <c r="BP62" s="1110"/>
      <c r="BQ62" s="1110"/>
      <c r="BR62" s="1110"/>
      <c r="BS62" s="1110"/>
      <c r="BT62" s="1110"/>
      <c r="BU62" s="1111" t="s">
        <v>444</v>
      </c>
      <c r="BV62" s="870"/>
      <c r="BW62" s="870"/>
      <c r="BX62" s="870"/>
      <c r="BY62" s="870"/>
      <c r="BZ62" s="871"/>
      <c r="CC62" s="1110" t="s">
        <v>7</v>
      </c>
      <c r="CD62" s="870"/>
      <c r="CE62" s="870"/>
      <c r="CF62" s="870"/>
      <c r="CG62" s="870"/>
      <c r="CH62" s="870"/>
      <c r="CI62" s="870"/>
      <c r="CJ62" s="870"/>
      <c r="CK62" s="870"/>
      <c r="CL62" s="870"/>
      <c r="CM62" s="870"/>
      <c r="CN62" s="870"/>
      <c r="CO62" s="870"/>
      <c r="CP62" s="870"/>
      <c r="CQ62" s="870"/>
      <c r="CR62" s="870"/>
      <c r="CS62" s="871"/>
      <c r="CT62" s="869">
        <f>+BS!H4</f>
        <v>0</v>
      </c>
      <c r="CU62" s="870"/>
      <c r="CV62" s="870"/>
      <c r="CW62" s="870"/>
      <c r="CX62" s="870"/>
      <c r="CY62" s="870"/>
      <c r="CZ62" s="870"/>
      <c r="DA62" s="870"/>
      <c r="DB62" s="870"/>
      <c r="DC62" s="870"/>
      <c r="DD62" s="870"/>
      <c r="DE62" s="870"/>
      <c r="DF62" s="870"/>
      <c r="DG62" s="871"/>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type="list" allowBlank="1" showInputMessage="1" showErrorMessage="1"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xr:uid="{00000000-0002-0000-0E00-000000000000}">
      <formula1>"●"</formula1>
    </dataValidation>
    <dataValidation type="list" allowBlank="1" showInputMessage="1" showErrorMessage="1"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xr:uid="{00000000-0002-0000-0E00-000001000000}">
      <formula1>"　,A1,A2,A3,B1,B2,C1,C2,C3,D1,D2,D3,E1,E2,F1,G1,H1"</formula1>
    </dataValidation>
    <dataValidation type="list" allowBlank="1" showInputMessage="1" showErrorMessage="1"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xr:uid="{00000000-0002-0000-0E00-000002000000}">
      <formula1>"　,A1,A2,A3,B1,B2,C1,C2,C3,D1,D2,D3,E"</formula1>
    </dataValidation>
    <dataValidation type="list" allowBlank="1" showInputMessage="1" showErrorMessage="1"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xr:uid="{00000000-0002-0000-0E00-000003000000}">
      <formula1>"　,ＭＢ,ＭＡ"</formula1>
    </dataValidation>
    <dataValidation type="list" showInputMessage="1" showErrorMessage="1" sqref="CV10:DG10" xr:uid="{00000000-0002-0000-0E00-000004000000}">
      <formula1>"　,A1,A2,A3,B1,B2,C1,C2,C3,D1,D2,D3,E1,E2,F1,G1,H1"</formula1>
    </dataValidation>
    <dataValidation type="list" showInputMessage="1" showErrorMessage="1" sqref="BU62:BZ62" xr:uid="{00000000-0002-0000-0E00-000005000000}">
      <formula1>"　,ＭＢ,ＭＡ"</formula1>
    </dataValidation>
  </dataValidations>
  <pageMargins left="0.59055118110236227" right="0.19685039370078741" top="0.47244094488188981" bottom="0.43307086614173229" header="0" footer="0"/>
  <pageSetup paperSize="9" scale="90" orientation="portrait" verticalDpi="1200" r:id="rId1"/>
  <headerFooter alignWithMargins="0">
    <oddHeader>&amp;C&amp;"ＭＳ ゴシック,太字"&amp;13Customer Categorization Worksheet&amp;RForm1-1</oddHeader>
    <oddFooter>&amp;ROctober 2019</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2225" r:id="rId4" name="Check Box 1">
              <controlPr defaultSize="0" autoFill="0" autoLine="0" autoPict="0">
                <anchor moveWithCells="1">
                  <from>
                    <xdr:col>0</xdr:col>
                    <xdr:colOff>50800</xdr:colOff>
                    <xdr:row>34</xdr:row>
                    <xdr:rowOff>50800</xdr:rowOff>
                  </from>
                  <to>
                    <xdr:col>5</xdr:col>
                    <xdr:colOff>19050</xdr:colOff>
                    <xdr:row>36</xdr:row>
                    <xdr:rowOff>190500</xdr:rowOff>
                  </to>
                </anchor>
              </controlPr>
            </control>
          </mc:Choice>
        </mc:AlternateContent>
        <mc:AlternateContent xmlns:mc="http://schemas.openxmlformats.org/markup-compatibility/2006">
          <mc:Choice Requires="x14">
            <control shapeId="52226" r:id="rId5" name="Check Box 2">
              <controlPr defaultSize="0" autoFill="0" autoLine="0" autoPict="0">
                <anchor moveWithCells="1">
                  <from>
                    <xdr:col>20</xdr:col>
                    <xdr:colOff>19050</xdr:colOff>
                    <xdr:row>45</xdr:row>
                    <xdr:rowOff>95250</xdr:rowOff>
                  </from>
                  <to>
                    <xdr:col>24</xdr:col>
                    <xdr:colOff>57150</xdr:colOff>
                    <xdr:row>48</xdr:row>
                    <xdr:rowOff>0</xdr:rowOff>
                  </to>
                </anchor>
              </controlPr>
            </control>
          </mc:Choice>
        </mc:AlternateContent>
        <mc:AlternateContent xmlns:mc="http://schemas.openxmlformats.org/markup-compatibility/2006">
          <mc:Choice Requires="x14">
            <control shapeId="52227" r:id="rId6" name="Check Box 3">
              <controlPr defaultSize="0" autoFill="0" autoLine="0" autoPict="0">
                <anchor moveWithCells="1">
                  <from>
                    <xdr:col>1</xdr:col>
                    <xdr:colOff>12700</xdr:colOff>
                    <xdr:row>44</xdr:row>
                    <xdr:rowOff>488950</xdr:rowOff>
                  </from>
                  <to>
                    <xdr:col>5</xdr:col>
                    <xdr:colOff>50800</xdr:colOff>
                    <xdr:row>46</xdr:row>
                    <xdr:rowOff>50800</xdr:rowOff>
                  </to>
                </anchor>
              </controlPr>
            </control>
          </mc:Choice>
        </mc:AlternateContent>
        <mc:AlternateContent xmlns:mc="http://schemas.openxmlformats.org/markup-compatibility/2006">
          <mc:Choice Requires="x14">
            <control shapeId="52228" r:id="rId7" name="Check Box 4">
              <controlPr defaultSize="0" autoFill="0" autoLine="0" autoPict="0">
                <anchor moveWithCells="1">
                  <from>
                    <xdr:col>64</xdr:col>
                    <xdr:colOff>38100</xdr:colOff>
                    <xdr:row>23</xdr:row>
                    <xdr:rowOff>76200</xdr:rowOff>
                  </from>
                  <to>
                    <xdr:col>69</xdr:col>
                    <xdr:colOff>19050</xdr:colOff>
                    <xdr:row>25</xdr:row>
                    <xdr:rowOff>50800</xdr:rowOff>
                  </to>
                </anchor>
              </controlPr>
            </control>
          </mc:Choice>
        </mc:AlternateContent>
        <mc:AlternateContent xmlns:mc="http://schemas.openxmlformats.org/markup-compatibility/2006">
          <mc:Choice Requires="x14">
            <control shapeId="52229" r:id="rId8" name="Check Box 5">
              <controlPr defaultSize="0" autoFill="0" autoLine="0" autoPict="0">
                <anchor moveWithCells="1">
                  <from>
                    <xdr:col>71</xdr:col>
                    <xdr:colOff>57150</xdr:colOff>
                    <xdr:row>23</xdr:row>
                    <xdr:rowOff>76200</xdr:rowOff>
                  </from>
                  <to>
                    <xdr:col>76</xdr:col>
                    <xdr:colOff>38100</xdr:colOff>
                    <xdr:row>25</xdr:row>
                    <xdr:rowOff>50800</xdr:rowOff>
                  </to>
                </anchor>
              </controlPr>
            </control>
          </mc:Choice>
        </mc:AlternateContent>
        <mc:AlternateContent xmlns:mc="http://schemas.openxmlformats.org/markup-compatibility/2006">
          <mc:Choice Requires="x14">
            <control shapeId="52230" r:id="rId9" name="Check Box 6">
              <controlPr defaultSize="0" autoFill="0" autoLine="0" autoPict="0">
                <anchor moveWithCells="1">
                  <from>
                    <xdr:col>8</xdr:col>
                    <xdr:colOff>38100</xdr:colOff>
                    <xdr:row>33</xdr:row>
                    <xdr:rowOff>12700</xdr:rowOff>
                  </from>
                  <to>
                    <xdr:col>13</xdr:col>
                    <xdr:colOff>19050</xdr:colOff>
                    <xdr:row>34</xdr:row>
                    <xdr:rowOff>0</xdr:rowOff>
                  </to>
                </anchor>
              </controlPr>
            </control>
          </mc:Choice>
        </mc:AlternateContent>
        <mc:AlternateContent xmlns:mc="http://schemas.openxmlformats.org/markup-compatibility/2006">
          <mc:Choice Requires="x14">
            <control shapeId="52231" r:id="rId10" name="Check Box 7">
              <controlPr defaultSize="0" autoFill="0" autoLine="0" autoPict="0">
                <anchor moveWithCells="1">
                  <from>
                    <xdr:col>21</xdr:col>
                    <xdr:colOff>38100</xdr:colOff>
                    <xdr:row>33</xdr:row>
                    <xdr:rowOff>12700</xdr:rowOff>
                  </from>
                  <to>
                    <xdr:col>26</xdr:col>
                    <xdr:colOff>19050</xdr:colOff>
                    <xdr:row>34</xdr:row>
                    <xdr:rowOff>0</xdr:rowOff>
                  </to>
                </anchor>
              </controlPr>
            </control>
          </mc:Choice>
        </mc:AlternateContent>
        <mc:AlternateContent xmlns:mc="http://schemas.openxmlformats.org/markup-compatibility/2006">
          <mc:Choice Requires="x14">
            <control shapeId="52232" r:id="rId11" name="Check Box 8">
              <controlPr defaultSize="0" autoFill="0" autoLine="0" autoPict="0">
                <anchor moveWithCells="1">
                  <from>
                    <xdr:col>8</xdr:col>
                    <xdr:colOff>50800</xdr:colOff>
                    <xdr:row>41</xdr:row>
                    <xdr:rowOff>31750</xdr:rowOff>
                  </from>
                  <to>
                    <xdr:col>13</xdr:col>
                    <xdr:colOff>31750</xdr:colOff>
                    <xdr:row>42</xdr:row>
                    <xdr:rowOff>19050</xdr:rowOff>
                  </to>
                </anchor>
              </controlPr>
            </control>
          </mc:Choice>
        </mc:AlternateContent>
        <mc:AlternateContent xmlns:mc="http://schemas.openxmlformats.org/markup-compatibility/2006">
          <mc:Choice Requires="x14">
            <control shapeId="52233" r:id="rId12" name="Check Box 9">
              <controlPr defaultSize="0" autoFill="0" autoLine="0" autoPict="0">
                <anchor moveWithCells="1">
                  <from>
                    <xdr:col>19</xdr:col>
                    <xdr:colOff>31750</xdr:colOff>
                    <xdr:row>41</xdr:row>
                    <xdr:rowOff>31750</xdr:rowOff>
                  </from>
                  <to>
                    <xdr:col>24</xdr:col>
                    <xdr:colOff>12700</xdr:colOff>
                    <xdr:row>42</xdr:row>
                    <xdr:rowOff>19050</xdr:rowOff>
                  </to>
                </anchor>
              </controlPr>
            </control>
          </mc:Choice>
        </mc:AlternateContent>
        <mc:AlternateContent xmlns:mc="http://schemas.openxmlformats.org/markup-compatibility/2006">
          <mc:Choice Requires="x14">
            <control shapeId="52234" r:id="rId13" name="Check Box 10">
              <controlPr defaultSize="0" autoFill="0" autoLine="0" autoPict="0">
                <anchor moveWithCells="1">
                  <from>
                    <xdr:col>39</xdr:col>
                    <xdr:colOff>50800</xdr:colOff>
                    <xdr:row>41</xdr:row>
                    <xdr:rowOff>31750</xdr:rowOff>
                  </from>
                  <to>
                    <xdr:col>44</xdr:col>
                    <xdr:colOff>31750</xdr:colOff>
                    <xdr:row>42</xdr:row>
                    <xdr:rowOff>19050</xdr:rowOff>
                  </to>
                </anchor>
              </controlPr>
            </control>
          </mc:Choice>
        </mc:AlternateContent>
        <mc:AlternateContent xmlns:mc="http://schemas.openxmlformats.org/markup-compatibility/2006">
          <mc:Choice Requires="x14">
            <control shapeId="52235" r:id="rId14" name="Check Box 11">
              <controlPr defaultSize="0" autoFill="0" autoLine="0" autoPict="0">
                <anchor moveWithCells="1">
                  <from>
                    <xdr:col>20</xdr:col>
                    <xdr:colOff>31750</xdr:colOff>
                    <xdr:row>47</xdr:row>
                    <xdr:rowOff>0</xdr:rowOff>
                  </from>
                  <to>
                    <xdr:col>25</xdr:col>
                    <xdr:colOff>0</xdr:colOff>
                    <xdr:row>49</xdr:row>
                    <xdr:rowOff>50800</xdr:rowOff>
                  </to>
                </anchor>
              </controlPr>
            </control>
          </mc:Choice>
        </mc:AlternateContent>
        <mc:AlternateContent xmlns:mc="http://schemas.openxmlformats.org/markup-compatibility/2006">
          <mc:Choice Requires="x14">
            <control shapeId="52236" r:id="rId15" name="Check Box 12">
              <controlPr defaultSize="0" autoFill="0" autoLine="0" autoPict="0">
                <anchor moveWithCells="1">
                  <from>
                    <xdr:col>65</xdr:col>
                    <xdr:colOff>31750</xdr:colOff>
                    <xdr:row>45</xdr:row>
                    <xdr:rowOff>107950</xdr:rowOff>
                  </from>
                  <to>
                    <xdr:col>70</xdr:col>
                    <xdr:colOff>0</xdr:colOff>
                    <xdr:row>48</xdr:row>
                    <xdr:rowOff>31750</xdr:rowOff>
                  </to>
                </anchor>
              </controlPr>
            </control>
          </mc:Choice>
        </mc:AlternateContent>
        <mc:AlternateContent xmlns:mc="http://schemas.openxmlformats.org/markup-compatibility/2006">
          <mc:Choice Requires="x14">
            <control shapeId="52237" r:id="rId16" name="Check Box 13">
              <controlPr defaultSize="0" autoFill="0" autoLine="0" autoPict="0">
                <anchor moveWithCells="1">
                  <from>
                    <xdr:col>65</xdr:col>
                    <xdr:colOff>31750</xdr:colOff>
                    <xdr:row>47</xdr:row>
                    <xdr:rowOff>0</xdr:rowOff>
                  </from>
                  <to>
                    <xdr:col>70</xdr:col>
                    <xdr:colOff>0</xdr:colOff>
                    <xdr:row>49</xdr:row>
                    <xdr:rowOff>50800</xdr:rowOff>
                  </to>
                </anchor>
              </controlPr>
            </control>
          </mc:Choice>
        </mc:AlternateContent>
        <mc:AlternateContent xmlns:mc="http://schemas.openxmlformats.org/markup-compatibility/2006">
          <mc:Choice Requires="x14">
            <control shapeId="52238" r:id="rId17" name="Check Box 14">
              <controlPr defaultSize="0" autoFill="0" autoLine="0" autoPict="0">
                <anchor moveWithCells="1">
                  <from>
                    <xdr:col>44</xdr:col>
                    <xdr:colOff>38100</xdr:colOff>
                    <xdr:row>33</xdr:row>
                    <xdr:rowOff>12700</xdr:rowOff>
                  </from>
                  <to>
                    <xdr:col>49</xdr:col>
                    <xdr:colOff>19050</xdr:colOff>
                    <xdr:row>34</xdr:row>
                    <xdr:rowOff>0</xdr:rowOff>
                  </to>
                </anchor>
              </controlPr>
            </control>
          </mc:Choice>
        </mc:AlternateContent>
        <mc:AlternateContent xmlns:mc="http://schemas.openxmlformats.org/markup-compatibility/2006">
          <mc:Choice Requires="x14">
            <control shapeId="52239" r:id="rId18" name="Check Box 15">
              <controlPr defaultSize="0" autoFill="0" autoLine="0" autoPict="0">
                <anchor moveWithCells="1">
                  <from>
                    <xdr:col>67</xdr:col>
                    <xdr:colOff>38100</xdr:colOff>
                    <xdr:row>33</xdr:row>
                    <xdr:rowOff>12700</xdr:rowOff>
                  </from>
                  <to>
                    <xdr:col>72</xdr:col>
                    <xdr:colOff>19050</xdr:colOff>
                    <xdr:row>34</xdr:row>
                    <xdr:rowOff>0</xdr:rowOff>
                  </to>
                </anchor>
              </controlPr>
            </control>
          </mc:Choice>
        </mc:AlternateContent>
        <mc:AlternateContent xmlns:mc="http://schemas.openxmlformats.org/markup-compatibility/2006">
          <mc:Choice Requires="x14">
            <control shapeId="52240" r:id="rId19" name="Check Box 16">
              <controlPr defaultSize="0" autoFill="0" autoLine="0" autoPict="0">
                <anchor moveWithCells="1">
                  <from>
                    <xdr:col>89</xdr:col>
                    <xdr:colOff>57150</xdr:colOff>
                    <xdr:row>33</xdr:row>
                    <xdr:rowOff>12700</xdr:rowOff>
                  </from>
                  <to>
                    <xdr:col>94</xdr:col>
                    <xdr:colOff>38100</xdr:colOff>
                    <xdr:row>34</xdr:row>
                    <xdr:rowOff>0</xdr:rowOff>
                  </to>
                </anchor>
              </controlPr>
            </control>
          </mc:Choice>
        </mc:AlternateContent>
        <mc:AlternateContent xmlns:mc="http://schemas.openxmlformats.org/markup-compatibility/2006">
          <mc:Choice Requires="x14">
            <control shapeId="52241" r:id="rId20" name="Check Box 17">
              <controlPr defaultSize="0" autoFill="0" autoLine="0" autoPict="0">
                <anchor moveWithCells="1">
                  <from>
                    <xdr:col>19</xdr:col>
                    <xdr:colOff>38100</xdr:colOff>
                    <xdr:row>54</xdr:row>
                    <xdr:rowOff>12700</xdr:rowOff>
                  </from>
                  <to>
                    <xdr:col>24</xdr:col>
                    <xdr:colOff>19050</xdr:colOff>
                    <xdr:row>55</xdr:row>
                    <xdr:rowOff>19050</xdr:rowOff>
                  </to>
                </anchor>
              </controlPr>
            </control>
          </mc:Choice>
        </mc:AlternateContent>
        <mc:AlternateContent xmlns:mc="http://schemas.openxmlformats.org/markup-compatibility/2006">
          <mc:Choice Requires="x14">
            <control shapeId="52242" r:id="rId21" name="Check Box 18">
              <controlPr defaultSize="0" autoFill="0" autoLine="0" autoPict="0">
                <anchor moveWithCells="1">
                  <from>
                    <xdr:col>29</xdr:col>
                    <xdr:colOff>38100</xdr:colOff>
                    <xdr:row>54</xdr:row>
                    <xdr:rowOff>12700</xdr:rowOff>
                  </from>
                  <to>
                    <xdr:col>34</xdr:col>
                    <xdr:colOff>19050</xdr:colOff>
                    <xdr:row>55</xdr:row>
                    <xdr:rowOff>19050</xdr:rowOff>
                  </to>
                </anchor>
              </controlPr>
            </control>
          </mc:Choice>
        </mc:AlternateContent>
        <mc:AlternateContent xmlns:mc="http://schemas.openxmlformats.org/markup-compatibility/2006">
          <mc:Choice Requires="x14">
            <control shapeId="52243" r:id="rId22" name="Check Box 19">
              <controlPr defaultSize="0" autoFill="0" autoLine="0" autoPict="0">
                <anchor moveWithCells="1">
                  <from>
                    <xdr:col>48</xdr:col>
                    <xdr:colOff>38100</xdr:colOff>
                    <xdr:row>54</xdr:row>
                    <xdr:rowOff>12700</xdr:rowOff>
                  </from>
                  <to>
                    <xdr:col>53</xdr:col>
                    <xdr:colOff>19050</xdr:colOff>
                    <xdr:row>55</xdr:row>
                    <xdr:rowOff>19050</xdr:rowOff>
                  </to>
                </anchor>
              </controlPr>
            </control>
          </mc:Choice>
        </mc:AlternateContent>
        <mc:AlternateContent xmlns:mc="http://schemas.openxmlformats.org/markup-compatibility/2006">
          <mc:Choice Requires="x14">
            <control shapeId="52244" r:id="rId23" name="Check Box 20">
              <controlPr defaultSize="0" autoFill="0" autoLine="0" autoPict="0">
                <anchor moveWithCells="1">
                  <from>
                    <xdr:col>67</xdr:col>
                    <xdr:colOff>38100</xdr:colOff>
                    <xdr:row>54</xdr:row>
                    <xdr:rowOff>12700</xdr:rowOff>
                  </from>
                  <to>
                    <xdr:col>72</xdr:col>
                    <xdr:colOff>19050</xdr:colOff>
                    <xdr:row>55</xdr:row>
                    <xdr:rowOff>19050</xdr:rowOff>
                  </to>
                </anchor>
              </controlPr>
            </control>
          </mc:Choice>
        </mc:AlternateContent>
        <mc:AlternateContent xmlns:mc="http://schemas.openxmlformats.org/markup-compatibility/2006">
          <mc:Choice Requires="x14">
            <control shapeId="52245" r:id="rId24" name="Check Box 21">
              <controlPr defaultSize="0" autoFill="0" autoLine="0" autoPict="0">
                <anchor moveWithCells="1">
                  <from>
                    <xdr:col>83</xdr:col>
                    <xdr:colOff>38100</xdr:colOff>
                    <xdr:row>54</xdr:row>
                    <xdr:rowOff>12700</xdr:rowOff>
                  </from>
                  <to>
                    <xdr:col>88</xdr:col>
                    <xdr:colOff>19050</xdr:colOff>
                    <xdr:row>55</xdr:row>
                    <xdr:rowOff>19050</xdr:rowOff>
                  </to>
                </anchor>
              </controlPr>
            </control>
          </mc:Choice>
        </mc:AlternateContent>
        <mc:AlternateContent xmlns:mc="http://schemas.openxmlformats.org/markup-compatibility/2006">
          <mc:Choice Requires="x14">
            <control shapeId="52246" r:id="rId25" name="Check Box 22">
              <controlPr defaultSize="0" autoFill="0" autoLine="0" autoPict="0">
                <anchor moveWithCells="1">
                  <from>
                    <xdr:col>96</xdr:col>
                    <xdr:colOff>38100</xdr:colOff>
                    <xdr:row>54</xdr:row>
                    <xdr:rowOff>12700</xdr:rowOff>
                  </from>
                  <to>
                    <xdr:col>101</xdr:col>
                    <xdr:colOff>19050</xdr:colOff>
                    <xdr:row>55</xdr:row>
                    <xdr:rowOff>19050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G59"/>
  <sheetViews>
    <sheetView view="pageBreakPreview" zoomScale="90" zoomScaleNormal="100" zoomScaleSheetLayoutView="90" workbookViewId="0">
      <selection activeCell="A4" sqref="A4"/>
    </sheetView>
  </sheetViews>
  <sheetFormatPr defaultColWidth="2.08984375" defaultRowHeight="14.25" customHeight="1"/>
  <cols>
    <col min="1" max="1" width="1.36328125" style="301" customWidth="1"/>
    <col min="2" max="2" width="3" style="301" customWidth="1"/>
    <col min="3" max="12" width="2.08984375" style="301" customWidth="1"/>
    <col min="13" max="13" width="2.26953125" style="301" customWidth="1"/>
    <col min="14" max="47" width="2.08984375" style="301" customWidth="1"/>
    <col min="48" max="51" width="2.08984375" style="301"/>
    <col min="52" max="52" width="0.90625" style="301" customWidth="1"/>
    <col min="53" max="256" width="2.08984375" style="301"/>
    <col min="257" max="257" width="1.36328125" style="301" customWidth="1"/>
    <col min="258" max="258" width="3" style="301" customWidth="1"/>
    <col min="259" max="268" width="2.08984375" style="301" customWidth="1"/>
    <col min="269" max="269" width="2.26953125" style="301" customWidth="1"/>
    <col min="270" max="303" width="2.08984375" style="301" customWidth="1"/>
    <col min="304" max="307" width="2.08984375" style="301"/>
    <col min="308" max="308" width="0.90625" style="301" customWidth="1"/>
    <col min="309" max="512" width="2.08984375" style="301"/>
    <col min="513" max="513" width="1.36328125" style="301" customWidth="1"/>
    <col min="514" max="514" width="3" style="301" customWidth="1"/>
    <col min="515" max="524" width="2.08984375" style="301" customWidth="1"/>
    <col min="525" max="525" width="2.26953125" style="301" customWidth="1"/>
    <col min="526" max="559" width="2.08984375" style="301" customWidth="1"/>
    <col min="560" max="563" width="2.08984375" style="301"/>
    <col min="564" max="564" width="0.90625" style="301" customWidth="1"/>
    <col min="565" max="768" width="2.08984375" style="301"/>
    <col min="769" max="769" width="1.36328125" style="301" customWidth="1"/>
    <col min="770" max="770" width="3" style="301" customWidth="1"/>
    <col min="771" max="780" width="2.08984375" style="301" customWidth="1"/>
    <col min="781" max="781" width="2.26953125" style="301" customWidth="1"/>
    <col min="782" max="815" width="2.08984375" style="301" customWidth="1"/>
    <col min="816" max="819" width="2.08984375" style="301"/>
    <col min="820" max="820" width="0.90625" style="301" customWidth="1"/>
    <col min="821" max="1024" width="2.08984375" style="301"/>
    <col min="1025" max="1025" width="1.36328125" style="301" customWidth="1"/>
    <col min="1026" max="1026" width="3" style="301" customWidth="1"/>
    <col min="1027" max="1036" width="2.08984375" style="301" customWidth="1"/>
    <col min="1037" max="1037" width="2.26953125" style="301" customWidth="1"/>
    <col min="1038" max="1071" width="2.08984375" style="301" customWidth="1"/>
    <col min="1072" max="1075" width="2.08984375" style="301"/>
    <col min="1076" max="1076" width="0.90625" style="301" customWidth="1"/>
    <col min="1077" max="1280" width="2.08984375" style="301"/>
    <col min="1281" max="1281" width="1.36328125" style="301" customWidth="1"/>
    <col min="1282" max="1282" width="3" style="301" customWidth="1"/>
    <col min="1283" max="1292" width="2.08984375" style="301" customWidth="1"/>
    <col min="1293" max="1293" width="2.26953125" style="301" customWidth="1"/>
    <col min="1294" max="1327" width="2.08984375" style="301" customWidth="1"/>
    <col min="1328" max="1331" width="2.08984375" style="301"/>
    <col min="1332" max="1332" width="0.90625" style="301" customWidth="1"/>
    <col min="1333" max="1536" width="2.08984375" style="301"/>
    <col min="1537" max="1537" width="1.36328125" style="301" customWidth="1"/>
    <col min="1538" max="1538" width="3" style="301" customWidth="1"/>
    <col min="1539" max="1548" width="2.08984375" style="301" customWidth="1"/>
    <col min="1549" max="1549" width="2.26953125" style="301" customWidth="1"/>
    <col min="1550" max="1583" width="2.08984375" style="301" customWidth="1"/>
    <col min="1584" max="1587" width="2.08984375" style="301"/>
    <col min="1588" max="1588" width="0.90625" style="301" customWidth="1"/>
    <col min="1589" max="1792" width="2.08984375" style="301"/>
    <col min="1793" max="1793" width="1.36328125" style="301" customWidth="1"/>
    <col min="1794" max="1794" width="3" style="301" customWidth="1"/>
    <col min="1795" max="1804" width="2.08984375" style="301" customWidth="1"/>
    <col min="1805" max="1805" width="2.26953125" style="301" customWidth="1"/>
    <col min="1806" max="1839" width="2.08984375" style="301" customWidth="1"/>
    <col min="1840" max="1843" width="2.08984375" style="301"/>
    <col min="1844" max="1844" width="0.90625" style="301" customWidth="1"/>
    <col min="1845" max="2048" width="2.08984375" style="301"/>
    <col min="2049" max="2049" width="1.36328125" style="301" customWidth="1"/>
    <col min="2050" max="2050" width="3" style="301" customWidth="1"/>
    <col min="2051" max="2060" width="2.08984375" style="301" customWidth="1"/>
    <col min="2061" max="2061" width="2.26953125" style="301" customWidth="1"/>
    <col min="2062" max="2095" width="2.08984375" style="301" customWidth="1"/>
    <col min="2096" max="2099" width="2.08984375" style="301"/>
    <col min="2100" max="2100" width="0.90625" style="301" customWidth="1"/>
    <col min="2101" max="2304" width="2.08984375" style="301"/>
    <col min="2305" max="2305" width="1.36328125" style="301" customWidth="1"/>
    <col min="2306" max="2306" width="3" style="301" customWidth="1"/>
    <col min="2307" max="2316" width="2.08984375" style="301" customWidth="1"/>
    <col min="2317" max="2317" width="2.26953125" style="301" customWidth="1"/>
    <col min="2318" max="2351" width="2.08984375" style="301" customWidth="1"/>
    <col min="2352" max="2355" width="2.08984375" style="301"/>
    <col min="2356" max="2356" width="0.90625" style="301" customWidth="1"/>
    <col min="2357" max="2560" width="2.08984375" style="301"/>
    <col min="2561" max="2561" width="1.36328125" style="301" customWidth="1"/>
    <col min="2562" max="2562" width="3" style="301" customWidth="1"/>
    <col min="2563" max="2572" width="2.08984375" style="301" customWidth="1"/>
    <col min="2573" max="2573" width="2.26953125" style="301" customWidth="1"/>
    <col min="2574" max="2607" width="2.08984375" style="301" customWidth="1"/>
    <col min="2608" max="2611" width="2.08984375" style="301"/>
    <col min="2612" max="2612" width="0.90625" style="301" customWidth="1"/>
    <col min="2613" max="2816" width="2.08984375" style="301"/>
    <col min="2817" max="2817" width="1.36328125" style="301" customWidth="1"/>
    <col min="2818" max="2818" width="3" style="301" customWidth="1"/>
    <col min="2819" max="2828" width="2.08984375" style="301" customWidth="1"/>
    <col min="2829" max="2829" width="2.26953125" style="301" customWidth="1"/>
    <col min="2830" max="2863" width="2.08984375" style="301" customWidth="1"/>
    <col min="2864" max="2867" width="2.08984375" style="301"/>
    <col min="2868" max="2868" width="0.90625" style="301" customWidth="1"/>
    <col min="2869" max="3072" width="2.08984375" style="301"/>
    <col min="3073" max="3073" width="1.36328125" style="301" customWidth="1"/>
    <col min="3074" max="3074" width="3" style="301" customWidth="1"/>
    <col min="3075" max="3084" width="2.08984375" style="301" customWidth="1"/>
    <col min="3085" max="3085" width="2.26953125" style="301" customWidth="1"/>
    <col min="3086" max="3119" width="2.08984375" style="301" customWidth="1"/>
    <col min="3120" max="3123" width="2.08984375" style="301"/>
    <col min="3124" max="3124" width="0.90625" style="301" customWidth="1"/>
    <col min="3125" max="3328" width="2.08984375" style="301"/>
    <col min="3329" max="3329" width="1.36328125" style="301" customWidth="1"/>
    <col min="3330" max="3330" width="3" style="301" customWidth="1"/>
    <col min="3331" max="3340" width="2.08984375" style="301" customWidth="1"/>
    <col min="3341" max="3341" width="2.26953125" style="301" customWidth="1"/>
    <col min="3342" max="3375" width="2.08984375" style="301" customWidth="1"/>
    <col min="3376" max="3379" width="2.08984375" style="301"/>
    <col min="3380" max="3380" width="0.90625" style="301" customWidth="1"/>
    <col min="3381" max="3584" width="2.08984375" style="301"/>
    <col min="3585" max="3585" width="1.36328125" style="301" customWidth="1"/>
    <col min="3586" max="3586" width="3" style="301" customWidth="1"/>
    <col min="3587" max="3596" width="2.08984375" style="301" customWidth="1"/>
    <col min="3597" max="3597" width="2.26953125" style="301" customWidth="1"/>
    <col min="3598" max="3631" width="2.08984375" style="301" customWidth="1"/>
    <col min="3632" max="3635" width="2.08984375" style="301"/>
    <col min="3636" max="3636" width="0.90625" style="301" customWidth="1"/>
    <col min="3637" max="3840" width="2.08984375" style="301"/>
    <col min="3841" max="3841" width="1.36328125" style="301" customWidth="1"/>
    <col min="3842" max="3842" width="3" style="301" customWidth="1"/>
    <col min="3843" max="3852" width="2.08984375" style="301" customWidth="1"/>
    <col min="3853" max="3853" width="2.26953125" style="301" customWidth="1"/>
    <col min="3854" max="3887" width="2.08984375" style="301" customWidth="1"/>
    <col min="3888" max="3891" width="2.08984375" style="301"/>
    <col min="3892" max="3892" width="0.90625" style="301" customWidth="1"/>
    <col min="3893" max="4096" width="2.08984375" style="301"/>
    <col min="4097" max="4097" width="1.36328125" style="301" customWidth="1"/>
    <col min="4098" max="4098" width="3" style="301" customWidth="1"/>
    <col min="4099" max="4108" width="2.08984375" style="301" customWidth="1"/>
    <col min="4109" max="4109" width="2.26953125" style="301" customWidth="1"/>
    <col min="4110" max="4143" width="2.08984375" style="301" customWidth="1"/>
    <col min="4144" max="4147" width="2.08984375" style="301"/>
    <col min="4148" max="4148" width="0.90625" style="301" customWidth="1"/>
    <col min="4149" max="4352" width="2.08984375" style="301"/>
    <col min="4353" max="4353" width="1.36328125" style="301" customWidth="1"/>
    <col min="4354" max="4354" width="3" style="301" customWidth="1"/>
    <col min="4355" max="4364" width="2.08984375" style="301" customWidth="1"/>
    <col min="4365" max="4365" width="2.26953125" style="301" customWidth="1"/>
    <col min="4366" max="4399" width="2.08984375" style="301" customWidth="1"/>
    <col min="4400" max="4403" width="2.08984375" style="301"/>
    <col min="4404" max="4404" width="0.90625" style="301" customWidth="1"/>
    <col min="4405" max="4608" width="2.08984375" style="301"/>
    <col min="4609" max="4609" width="1.36328125" style="301" customWidth="1"/>
    <col min="4610" max="4610" width="3" style="301" customWidth="1"/>
    <col min="4611" max="4620" width="2.08984375" style="301" customWidth="1"/>
    <col min="4621" max="4621" width="2.26953125" style="301" customWidth="1"/>
    <col min="4622" max="4655" width="2.08984375" style="301" customWidth="1"/>
    <col min="4656" max="4659" width="2.08984375" style="301"/>
    <col min="4660" max="4660" width="0.90625" style="301" customWidth="1"/>
    <col min="4661" max="4864" width="2.08984375" style="301"/>
    <col min="4865" max="4865" width="1.36328125" style="301" customWidth="1"/>
    <col min="4866" max="4866" width="3" style="301" customWidth="1"/>
    <col min="4867" max="4876" width="2.08984375" style="301" customWidth="1"/>
    <col min="4877" max="4877" width="2.26953125" style="301" customWidth="1"/>
    <col min="4878" max="4911" width="2.08984375" style="301" customWidth="1"/>
    <col min="4912" max="4915" width="2.08984375" style="301"/>
    <col min="4916" max="4916" width="0.90625" style="301" customWidth="1"/>
    <col min="4917" max="5120" width="2.08984375" style="301"/>
    <col min="5121" max="5121" width="1.36328125" style="301" customWidth="1"/>
    <col min="5122" max="5122" width="3" style="301" customWidth="1"/>
    <col min="5123" max="5132" width="2.08984375" style="301" customWidth="1"/>
    <col min="5133" max="5133" width="2.26953125" style="301" customWidth="1"/>
    <col min="5134" max="5167" width="2.08984375" style="301" customWidth="1"/>
    <col min="5168" max="5171" width="2.08984375" style="301"/>
    <col min="5172" max="5172" width="0.90625" style="301" customWidth="1"/>
    <col min="5173" max="5376" width="2.08984375" style="301"/>
    <col min="5377" max="5377" width="1.36328125" style="301" customWidth="1"/>
    <col min="5378" max="5378" width="3" style="301" customWidth="1"/>
    <col min="5379" max="5388" width="2.08984375" style="301" customWidth="1"/>
    <col min="5389" max="5389" width="2.26953125" style="301" customWidth="1"/>
    <col min="5390" max="5423" width="2.08984375" style="301" customWidth="1"/>
    <col min="5424" max="5427" width="2.08984375" style="301"/>
    <col min="5428" max="5428" width="0.90625" style="301" customWidth="1"/>
    <col min="5429" max="5632" width="2.08984375" style="301"/>
    <col min="5633" max="5633" width="1.36328125" style="301" customWidth="1"/>
    <col min="5634" max="5634" width="3" style="301" customWidth="1"/>
    <col min="5635" max="5644" width="2.08984375" style="301" customWidth="1"/>
    <col min="5645" max="5645" width="2.26953125" style="301" customWidth="1"/>
    <col min="5646" max="5679" width="2.08984375" style="301" customWidth="1"/>
    <col min="5680" max="5683" width="2.08984375" style="301"/>
    <col min="5684" max="5684" width="0.90625" style="301" customWidth="1"/>
    <col min="5685" max="5888" width="2.08984375" style="301"/>
    <col min="5889" max="5889" width="1.36328125" style="301" customWidth="1"/>
    <col min="5890" max="5890" width="3" style="301" customWidth="1"/>
    <col min="5891" max="5900" width="2.08984375" style="301" customWidth="1"/>
    <col min="5901" max="5901" width="2.26953125" style="301" customWidth="1"/>
    <col min="5902" max="5935" width="2.08984375" style="301" customWidth="1"/>
    <col min="5936" max="5939" width="2.08984375" style="301"/>
    <col min="5940" max="5940" width="0.90625" style="301" customWidth="1"/>
    <col min="5941" max="6144" width="2.08984375" style="301"/>
    <col min="6145" max="6145" width="1.36328125" style="301" customWidth="1"/>
    <col min="6146" max="6146" width="3" style="301" customWidth="1"/>
    <col min="6147" max="6156" width="2.08984375" style="301" customWidth="1"/>
    <col min="6157" max="6157" width="2.26953125" style="301" customWidth="1"/>
    <col min="6158" max="6191" width="2.08984375" style="301" customWidth="1"/>
    <col min="6192" max="6195" width="2.08984375" style="301"/>
    <col min="6196" max="6196" width="0.90625" style="301" customWidth="1"/>
    <col min="6197" max="6400" width="2.08984375" style="301"/>
    <col min="6401" max="6401" width="1.36328125" style="301" customWidth="1"/>
    <col min="6402" max="6402" width="3" style="301" customWidth="1"/>
    <col min="6403" max="6412" width="2.08984375" style="301" customWidth="1"/>
    <col min="6413" max="6413" width="2.26953125" style="301" customWidth="1"/>
    <col min="6414" max="6447" width="2.08984375" style="301" customWidth="1"/>
    <col min="6448" max="6451" width="2.08984375" style="301"/>
    <col min="6452" max="6452" width="0.90625" style="301" customWidth="1"/>
    <col min="6453" max="6656" width="2.08984375" style="301"/>
    <col min="6657" max="6657" width="1.36328125" style="301" customWidth="1"/>
    <col min="6658" max="6658" width="3" style="301" customWidth="1"/>
    <col min="6659" max="6668" width="2.08984375" style="301" customWidth="1"/>
    <col min="6669" max="6669" width="2.26953125" style="301" customWidth="1"/>
    <col min="6670" max="6703" width="2.08984375" style="301" customWidth="1"/>
    <col min="6704" max="6707" width="2.08984375" style="301"/>
    <col min="6708" max="6708" width="0.90625" style="301" customWidth="1"/>
    <col min="6709" max="6912" width="2.08984375" style="301"/>
    <col min="6913" max="6913" width="1.36328125" style="301" customWidth="1"/>
    <col min="6914" max="6914" width="3" style="301" customWidth="1"/>
    <col min="6915" max="6924" width="2.08984375" style="301" customWidth="1"/>
    <col min="6925" max="6925" width="2.26953125" style="301" customWidth="1"/>
    <col min="6926" max="6959" width="2.08984375" style="301" customWidth="1"/>
    <col min="6960" max="6963" width="2.08984375" style="301"/>
    <col min="6964" max="6964" width="0.90625" style="301" customWidth="1"/>
    <col min="6965" max="7168" width="2.08984375" style="301"/>
    <col min="7169" max="7169" width="1.36328125" style="301" customWidth="1"/>
    <col min="7170" max="7170" width="3" style="301" customWidth="1"/>
    <col min="7171" max="7180" width="2.08984375" style="301" customWidth="1"/>
    <col min="7181" max="7181" width="2.26953125" style="301" customWidth="1"/>
    <col min="7182" max="7215" width="2.08984375" style="301" customWidth="1"/>
    <col min="7216" max="7219" width="2.08984375" style="301"/>
    <col min="7220" max="7220" width="0.90625" style="301" customWidth="1"/>
    <col min="7221" max="7424" width="2.08984375" style="301"/>
    <col min="7425" max="7425" width="1.36328125" style="301" customWidth="1"/>
    <col min="7426" max="7426" width="3" style="301" customWidth="1"/>
    <col min="7427" max="7436" width="2.08984375" style="301" customWidth="1"/>
    <col min="7437" max="7437" width="2.26953125" style="301" customWidth="1"/>
    <col min="7438" max="7471" width="2.08984375" style="301" customWidth="1"/>
    <col min="7472" max="7475" width="2.08984375" style="301"/>
    <col min="7476" max="7476" width="0.90625" style="301" customWidth="1"/>
    <col min="7477" max="7680" width="2.08984375" style="301"/>
    <col min="7681" max="7681" width="1.36328125" style="301" customWidth="1"/>
    <col min="7682" max="7682" width="3" style="301" customWidth="1"/>
    <col min="7683" max="7692" width="2.08984375" style="301" customWidth="1"/>
    <col min="7693" max="7693" width="2.26953125" style="301" customWidth="1"/>
    <col min="7694" max="7727" width="2.08984375" style="301" customWidth="1"/>
    <col min="7728" max="7731" width="2.08984375" style="301"/>
    <col min="7732" max="7732" width="0.90625" style="301" customWidth="1"/>
    <col min="7733" max="7936" width="2.08984375" style="301"/>
    <col min="7937" max="7937" width="1.36328125" style="301" customWidth="1"/>
    <col min="7938" max="7938" width="3" style="301" customWidth="1"/>
    <col min="7939" max="7948" width="2.08984375" style="301" customWidth="1"/>
    <col min="7949" max="7949" width="2.26953125" style="301" customWidth="1"/>
    <col min="7950" max="7983" width="2.08984375" style="301" customWidth="1"/>
    <col min="7984" max="7987" width="2.08984375" style="301"/>
    <col min="7988" max="7988" width="0.90625" style="301" customWidth="1"/>
    <col min="7989" max="8192" width="2.08984375" style="301"/>
    <col min="8193" max="8193" width="1.36328125" style="301" customWidth="1"/>
    <col min="8194" max="8194" width="3" style="301" customWidth="1"/>
    <col min="8195" max="8204" width="2.08984375" style="301" customWidth="1"/>
    <col min="8205" max="8205" width="2.26953125" style="301" customWidth="1"/>
    <col min="8206" max="8239" width="2.08984375" style="301" customWidth="1"/>
    <col min="8240" max="8243" width="2.08984375" style="301"/>
    <col min="8244" max="8244" width="0.90625" style="301" customWidth="1"/>
    <col min="8245" max="8448" width="2.08984375" style="301"/>
    <col min="8449" max="8449" width="1.36328125" style="301" customWidth="1"/>
    <col min="8450" max="8450" width="3" style="301" customWidth="1"/>
    <col min="8451" max="8460" width="2.08984375" style="301" customWidth="1"/>
    <col min="8461" max="8461" width="2.26953125" style="301" customWidth="1"/>
    <col min="8462" max="8495" width="2.08984375" style="301" customWidth="1"/>
    <col min="8496" max="8499" width="2.08984375" style="301"/>
    <col min="8500" max="8500" width="0.90625" style="301" customWidth="1"/>
    <col min="8501" max="8704" width="2.08984375" style="301"/>
    <col min="8705" max="8705" width="1.36328125" style="301" customWidth="1"/>
    <col min="8706" max="8706" width="3" style="301" customWidth="1"/>
    <col min="8707" max="8716" width="2.08984375" style="301" customWidth="1"/>
    <col min="8717" max="8717" width="2.26953125" style="301" customWidth="1"/>
    <col min="8718" max="8751" width="2.08984375" style="301" customWidth="1"/>
    <col min="8752" max="8755" width="2.08984375" style="301"/>
    <col min="8756" max="8756" width="0.90625" style="301" customWidth="1"/>
    <col min="8757" max="8960" width="2.08984375" style="301"/>
    <col min="8961" max="8961" width="1.36328125" style="301" customWidth="1"/>
    <col min="8962" max="8962" width="3" style="301" customWidth="1"/>
    <col min="8963" max="8972" width="2.08984375" style="301" customWidth="1"/>
    <col min="8973" max="8973" width="2.26953125" style="301" customWidth="1"/>
    <col min="8974" max="9007" width="2.08984375" style="301" customWidth="1"/>
    <col min="9008" max="9011" width="2.08984375" style="301"/>
    <col min="9012" max="9012" width="0.90625" style="301" customWidth="1"/>
    <col min="9013" max="9216" width="2.08984375" style="301"/>
    <col min="9217" max="9217" width="1.36328125" style="301" customWidth="1"/>
    <col min="9218" max="9218" width="3" style="301" customWidth="1"/>
    <col min="9219" max="9228" width="2.08984375" style="301" customWidth="1"/>
    <col min="9229" max="9229" width="2.26953125" style="301" customWidth="1"/>
    <col min="9230" max="9263" width="2.08984375" style="301" customWidth="1"/>
    <col min="9264" max="9267" width="2.08984375" style="301"/>
    <col min="9268" max="9268" width="0.90625" style="301" customWidth="1"/>
    <col min="9269" max="9472" width="2.08984375" style="301"/>
    <col min="9473" max="9473" width="1.36328125" style="301" customWidth="1"/>
    <col min="9474" max="9474" width="3" style="301" customWidth="1"/>
    <col min="9475" max="9484" width="2.08984375" style="301" customWidth="1"/>
    <col min="9485" max="9485" width="2.26953125" style="301" customWidth="1"/>
    <col min="9486" max="9519" width="2.08984375" style="301" customWidth="1"/>
    <col min="9520" max="9523" width="2.08984375" style="301"/>
    <col min="9524" max="9524" width="0.90625" style="301" customWidth="1"/>
    <col min="9525" max="9728" width="2.08984375" style="301"/>
    <col min="9729" max="9729" width="1.36328125" style="301" customWidth="1"/>
    <col min="9730" max="9730" width="3" style="301" customWidth="1"/>
    <col min="9731" max="9740" width="2.08984375" style="301" customWidth="1"/>
    <col min="9741" max="9741" width="2.26953125" style="301" customWidth="1"/>
    <col min="9742" max="9775" width="2.08984375" style="301" customWidth="1"/>
    <col min="9776" max="9779" width="2.08984375" style="301"/>
    <col min="9780" max="9780" width="0.90625" style="301" customWidth="1"/>
    <col min="9781" max="9984" width="2.08984375" style="301"/>
    <col min="9985" max="9985" width="1.36328125" style="301" customWidth="1"/>
    <col min="9986" max="9986" width="3" style="301" customWidth="1"/>
    <col min="9987" max="9996" width="2.08984375" style="301" customWidth="1"/>
    <col min="9997" max="9997" width="2.26953125" style="301" customWidth="1"/>
    <col min="9998" max="10031" width="2.08984375" style="301" customWidth="1"/>
    <col min="10032" max="10035" width="2.08984375" style="301"/>
    <col min="10036" max="10036" width="0.90625" style="301" customWidth="1"/>
    <col min="10037" max="10240" width="2.08984375" style="301"/>
    <col min="10241" max="10241" width="1.36328125" style="301" customWidth="1"/>
    <col min="10242" max="10242" width="3" style="301" customWidth="1"/>
    <col min="10243" max="10252" width="2.08984375" style="301" customWidth="1"/>
    <col min="10253" max="10253" width="2.26953125" style="301" customWidth="1"/>
    <col min="10254" max="10287" width="2.08984375" style="301" customWidth="1"/>
    <col min="10288" max="10291" width="2.08984375" style="301"/>
    <col min="10292" max="10292" width="0.90625" style="301" customWidth="1"/>
    <col min="10293" max="10496" width="2.08984375" style="301"/>
    <col min="10497" max="10497" width="1.36328125" style="301" customWidth="1"/>
    <col min="10498" max="10498" width="3" style="301" customWidth="1"/>
    <col min="10499" max="10508" width="2.08984375" style="301" customWidth="1"/>
    <col min="10509" max="10509" width="2.26953125" style="301" customWidth="1"/>
    <col min="10510" max="10543" width="2.08984375" style="301" customWidth="1"/>
    <col min="10544" max="10547" width="2.08984375" style="301"/>
    <col min="10548" max="10548" width="0.90625" style="301" customWidth="1"/>
    <col min="10549" max="10752" width="2.08984375" style="301"/>
    <col min="10753" max="10753" width="1.36328125" style="301" customWidth="1"/>
    <col min="10754" max="10754" width="3" style="301" customWidth="1"/>
    <col min="10755" max="10764" width="2.08984375" style="301" customWidth="1"/>
    <col min="10765" max="10765" width="2.26953125" style="301" customWidth="1"/>
    <col min="10766" max="10799" width="2.08984375" style="301" customWidth="1"/>
    <col min="10800" max="10803" width="2.08984375" style="301"/>
    <col min="10804" max="10804" width="0.90625" style="301" customWidth="1"/>
    <col min="10805" max="11008" width="2.08984375" style="301"/>
    <col min="11009" max="11009" width="1.36328125" style="301" customWidth="1"/>
    <col min="11010" max="11010" width="3" style="301" customWidth="1"/>
    <col min="11011" max="11020" width="2.08984375" style="301" customWidth="1"/>
    <col min="11021" max="11021" width="2.26953125" style="301" customWidth="1"/>
    <col min="11022" max="11055" width="2.08984375" style="301" customWidth="1"/>
    <col min="11056" max="11059" width="2.08984375" style="301"/>
    <col min="11060" max="11060" width="0.90625" style="301" customWidth="1"/>
    <col min="11061" max="11264" width="2.08984375" style="301"/>
    <col min="11265" max="11265" width="1.36328125" style="301" customWidth="1"/>
    <col min="11266" max="11266" width="3" style="301" customWidth="1"/>
    <col min="11267" max="11276" width="2.08984375" style="301" customWidth="1"/>
    <col min="11277" max="11277" width="2.26953125" style="301" customWidth="1"/>
    <col min="11278" max="11311" width="2.08984375" style="301" customWidth="1"/>
    <col min="11312" max="11315" width="2.08984375" style="301"/>
    <col min="11316" max="11316" width="0.90625" style="301" customWidth="1"/>
    <col min="11317" max="11520" width="2.08984375" style="301"/>
    <col min="11521" max="11521" width="1.36328125" style="301" customWidth="1"/>
    <col min="11522" max="11522" width="3" style="301" customWidth="1"/>
    <col min="11523" max="11532" width="2.08984375" style="301" customWidth="1"/>
    <col min="11533" max="11533" width="2.26953125" style="301" customWidth="1"/>
    <col min="11534" max="11567" width="2.08984375" style="301" customWidth="1"/>
    <col min="11568" max="11571" width="2.08984375" style="301"/>
    <col min="11572" max="11572" width="0.90625" style="301" customWidth="1"/>
    <col min="11573" max="11776" width="2.08984375" style="301"/>
    <col min="11777" max="11777" width="1.36328125" style="301" customWidth="1"/>
    <col min="11778" max="11778" width="3" style="301" customWidth="1"/>
    <col min="11779" max="11788" width="2.08984375" style="301" customWidth="1"/>
    <col min="11789" max="11789" width="2.26953125" style="301" customWidth="1"/>
    <col min="11790" max="11823" width="2.08984375" style="301" customWidth="1"/>
    <col min="11824" max="11827" width="2.08984375" style="301"/>
    <col min="11828" max="11828" width="0.90625" style="301" customWidth="1"/>
    <col min="11829" max="12032" width="2.08984375" style="301"/>
    <col min="12033" max="12033" width="1.36328125" style="301" customWidth="1"/>
    <col min="12034" max="12034" width="3" style="301" customWidth="1"/>
    <col min="12035" max="12044" width="2.08984375" style="301" customWidth="1"/>
    <col min="12045" max="12045" width="2.26953125" style="301" customWidth="1"/>
    <col min="12046" max="12079" width="2.08984375" style="301" customWidth="1"/>
    <col min="12080" max="12083" width="2.08984375" style="301"/>
    <col min="12084" max="12084" width="0.90625" style="301" customWidth="1"/>
    <col min="12085" max="12288" width="2.08984375" style="301"/>
    <col min="12289" max="12289" width="1.36328125" style="301" customWidth="1"/>
    <col min="12290" max="12290" width="3" style="301" customWidth="1"/>
    <col min="12291" max="12300" width="2.08984375" style="301" customWidth="1"/>
    <col min="12301" max="12301" width="2.26953125" style="301" customWidth="1"/>
    <col min="12302" max="12335" width="2.08984375" style="301" customWidth="1"/>
    <col min="12336" max="12339" width="2.08984375" style="301"/>
    <col min="12340" max="12340" width="0.90625" style="301" customWidth="1"/>
    <col min="12341" max="12544" width="2.08984375" style="301"/>
    <col min="12545" max="12545" width="1.36328125" style="301" customWidth="1"/>
    <col min="12546" max="12546" width="3" style="301" customWidth="1"/>
    <col min="12547" max="12556" width="2.08984375" style="301" customWidth="1"/>
    <col min="12557" max="12557" width="2.26953125" style="301" customWidth="1"/>
    <col min="12558" max="12591" width="2.08984375" style="301" customWidth="1"/>
    <col min="12592" max="12595" width="2.08984375" style="301"/>
    <col min="12596" max="12596" width="0.90625" style="301" customWidth="1"/>
    <col min="12597" max="12800" width="2.08984375" style="301"/>
    <col min="12801" max="12801" width="1.36328125" style="301" customWidth="1"/>
    <col min="12802" max="12802" width="3" style="301" customWidth="1"/>
    <col min="12803" max="12812" width="2.08984375" style="301" customWidth="1"/>
    <col min="12813" max="12813" width="2.26953125" style="301" customWidth="1"/>
    <col min="12814" max="12847" width="2.08984375" style="301" customWidth="1"/>
    <col min="12848" max="12851" width="2.08984375" style="301"/>
    <col min="12852" max="12852" width="0.90625" style="301" customWidth="1"/>
    <col min="12853" max="13056" width="2.08984375" style="301"/>
    <col min="13057" max="13057" width="1.36328125" style="301" customWidth="1"/>
    <col min="13058" max="13058" width="3" style="301" customWidth="1"/>
    <col min="13059" max="13068" width="2.08984375" style="301" customWidth="1"/>
    <col min="13069" max="13069" width="2.26953125" style="301" customWidth="1"/>
    <col min="13070" max="13103" width="2.08984375" style="301" customWidth="1"/>
    <col min="13104" max="13107" width="2.08984375" style="301"/>
    <col min="13108" max="13108" width="0.90625" style="301" customWidth="1"/>
    <col min="13109" max="13312" width="2.08984375" style="301"/>
    <col min="13313" max="13313" width="1.36328125" style="301" customWidth="1"/>
    <col min="13314" max="13314" width="3" style="301" customWidth="1"/>
    <col min="13315" max="13324" width="2.08984375" style="301" customWidth="1"/>
    <col min="13325" max="13325" width="2.26953125" style="301" customWidth="1"/>
    <col min="13326" max="13359" width="2.08984375" style="301" customWidth="1"/>
    <col min="13360" max="13363" width="2.08984375" style="301"/>
    <col min="13364" max="13364" width="0.90625" style="301" customWidth="1"/>
    <col min="13365" max="13568" width="2.08984375" style="301"/>
    <col min="13569" max="13569" width="1.36328125" style="301" customWidth="1"/>
    <col min="13570" max="13570" width="3" style="301" customWidth="1"/>
    <col min="13571" max="13580" width="2.08984375" style="301" customWidth="1"/>
    <col min="13581" max="13581" width="2.26953125" style="301" customWidth="1"/>
    <col min="13582" max="13615" width="2.08984375" style="301" customWidth="1"/>
    <col min="13616" max="13619" width="2.08984375" style="301"/>
    <col min="13620" max="13620" width="0.90625" style="301" customWidth="1"/>
    <col min="13621" max="13824" width="2.08984375" style="301"/>
    <col min="13825" max="13825" width="1.36328125" style="301" customWidth="1"/>
    <col min="13826" max="13826" width="3" style="301" customWidth="1"/>
    <col min="13827" max="13836" width="2.08984375" style="301" customWidth="1"/>
    <col min="13837" max="13837" width="2.26953125" style="301" customWidth="1"/>
    <col min="13838" max="13871" width="2.08984375" style="301" customWidth="1"/>
    <col min="13872" max="13875" width="2.08984375" style="301"/>
    <col min="13876" max="13876" width="0.90625" style="301" customWidth="1"/>
    <col min="13877" max="14080" width="2.08984375" style="301"/>
    <col min="14081" max="14081" width="1.36328125" style="301" customWidth="1"/>
    <col min="14082" max="14082" width="3" style="301" customWidth="1"/>
    <col min="14083" max="14092" width="2.08984375" style="301" customWidth="1"/>
    <col min="14093" max="14093" width="2.26953125" style="301" customWidth="1"/>
    <col min="14094" max="14127" width="2.08984375" style="301" customWidth="1"/>
    <col min="14128" max="14131" width="2.08984375" style="301"/>
    <col min="14132" max="14132" width="0.90625" style="301" customWidth="1"/>
    <col min="14133" max="14336" width="2.08984375" style="301"/>
    <col min="14337" max="14337" width="1.36328125" style="301" customWidth="1"/>
    <col min="14338" max="14338" width="3" style="301" customWidth="1"/>
    <col min="14339" max="14348" width="2.08984375" style="301" customWidth="1"/>
    <col min="14349" max="14349" width="2.26953125" style="301" customWidth="1"/>
    <col min="14350" max="14383" width="2.08984375" style="301" customWidth="1"/>
    <col min="14384" max="14387" width="2.08984375" style="301"/>
    <col min="14388" max="14388" width="0.90625" style="301" customWidth="1"/>
    <col min="14389" max="14592" width="2.08984375" style="301"/>
    <col min="14593" max="14593" width="1.36328125" style="301" customWidth="1"/>
    <col min="14594" max="14594" width="3" style="301" customWidth="1"/>
    <col min="14595" max="14604" width="2.08984375" style="301" customWidth="1"/>
    <col min="14605" max="14605" width="2.26953125" style="301" customWidth="1"/>
    <col min="14606" max="14639" width="2.08984375" style="301" customWidth="1"/>
    <col min="14640" max="14643" width="2.08984375" style="301"/>
    <col min="14644" max="14644" width="0.90625" style="301" customWidth="1"/>
    <col min="14645" max="14848" width="2.08984375" style="301"/>
    <col min="14849" max="14849" width="1.36328125" style="301" customWidth="1"/>
    <col min="14850" max="14850" width="3" style="301" customWidth="1"/>
    <col min="14851" max="14860" width="2.08984375" style="301" customWidth="1"/>
    <col min="14861" max="14861" width="2.26953125" style="301" customWidth="1"/>
    <col min="14862" max="14895" width="2.08984375" style="301" customWidth="1"/>
    <col min="14896" max="14899" width="2.08984375" style="301"/>
    <col min="14900" max="14900" width="0.90625" style="301" customWidth="1"/>
    <col min="14901" max="15104" width="2.08984375" style="301"/>
    <col min="15105" max="15105" width="1.36328125" style="301" customWidth="1"/>
    <col min="15106" max="15106" width="3" style="301" customWidth="1"/>
    <col min="15107" max="15116" width="2.08984375" style="301" customWidth="1"/>
    <col min="15117" max="15117" width="2.26953125" style="301" customWidth="1"/>
    <col min="15118" max="15151" width="2.08984375" style="301" customWidth="1"/>
    <col min="15152" max="15155" width="2.08984375" style="301"/>
    <col min="15156" max="15156" width="0.90625" style="301" customWidth="1"/>
    <col min="15157" max="15360" width="2.08984375" style="301"/>
    <col min="15361" max="15361" width="1.36328125" style="301" customWidth="1"/>
    <col min="15362" max="15362" width="3" style="301" customWidth="1"/>
    <col min="15363" max="15372" width="2.08984375" style="301" customWidth="1"/>
    <col min="15373" max="15373" width="2.26953125" style="301" customWidth="1"/>
    <col min="15374" max="15407" width="2.08984375" style="301" customWidth="1"/>
    <col min="15408" max="15411" width="2.08984375" style="301"/>
    <col min="15412" max="15412" width="0.90625" style="301" customWidth="1"/>
    <col min="15413" max="15616" width="2.08984375" style="301"/>
    <col min="15617" max="15617" width="1.36328125" style="301" customWidth="1"/>
    <col min="15618" max="15618" width="3" style="301" customWidth="1"/>
    <col min="15619" max="15628" width="2.08984375" style="301" customWidth="1"/>
    <col min="15629" max="15629" width="2.26953125" style="301" customWidth="1"/>
    <col min="15630" max="15663" width="2.08984375" style="301" customWidth="1"/>
    <col min="15664" max="15667" width="2.08984375" style="301"/>
    <col min="15668" max="15668" width="0.90625" style="301" customWidth="1"/>
    <col min="15669" max="15872" width="2.08984375" style="301"/>
    <col min="15873" max="15873" width="1.36328125" style="301" customWidth="1"/>
    <col min="15874" max="15874" width="3" style="301" customWidth="1"/>
    <col min="15875" max="15884" width="2.08984375" style="301" customWidth="1"/>
    <col min="15885" max="15885" width="2.26953125" style="301" customWidth="1"/>
    <col min="15886" max="15919" width="2.08984375" style="301" customWidth="1"/>
    <col min="15920" max="15923" width="2.08984375" style="301"/>
    <col min="15924" max="15924" width="0.90625" style="301" customWidth="1"/>
    <col min="15925" max="16128" width="2.08984375" style="301"/>
    <col min="16129" max="16129" width="1.36328125" style="301" customWidth="1"/>
    <col min="16130" max="16130" width="3" style="301" customWidth="1"/>
    <col min="16131" max="16140" width="2.08984375" style="301" customWidth="1"/>
    <col min="16141" max="16141" width="2.26953125" style="301" customWidth="1"/>
    <col min="16142" max="16175" width="2.08984375" style="301" customWidth="1"/>
    <col min="16176" max="16179" width="2.08984375" style="301"/>
    <col min="16180" max="16180" width="0.90625" style="301" customWidth="1"/>
    <col min="16181" max="16384" width="2.08984375" style="301"/>
  </cols>
  <sheetData>
    <row r="1" spans="1:85" ht="14.25" customHeight="1">
      <c r="A1" s="300"/>
      <c r="B1" s="300"/>
      <c r="C1" s="300"/>
      <c r="D1" s="300"/>
      <c r="E1" s="300"/>
      <c r="AE1" s="1245" t="s">
        <v>816</v>
      </c>
      <c r="AF1" s="1245"/>
      <c r="AG1" s="1245"/>
      <c r="AH1" s="1246" t="s">
        <v>817</v>
      </c>
      <c r="AI1" s="1246"/>
      <c r="AJ1" s="1246"/>
      <c r="AK1" s="1247" t="s">
        <v>818</v>
      </c>
      <c r="AL1" s="1247"/>
      <c r="AM1" s="1247"/>
      <c r="AN1" s="1210">
        <f>BS!H4</f>
        <v>0</v>
      </c>
      <c r="AO1" s="1211"/>
      <c r="AP1" s="1211"/>
      <c r="AQ1" s="1211"/>
      <c r="AR1" s="1211"/>
      <c r="AS1" s="1211"/>
      <c r="AT1" s="1211"/>
      <c r="AU1" s="1211"/>
      <c r="AV1" s="1211"/>
      <c r="AW1" s="1211"/>
      <c r="AX1" s="1211"/>
      <c r="AY1" s="1212"/>
    </row>
    <row r="2" spans="1:85" ht="14.25" customHeight="1">
      <c r="A2" s="300"/>
      <c r="B2" s="300"/>
      <c r="C2" s="300"/>
      <c r="D2" s="300"/>
      <c r="E2" s="300"/>
      <c r="AE2" s="1245"/>
      <c r="AF2" s="1245"/>
      <c r="AG2" s="1245"/>
      <c r="AH2" s="1246"/>
      <c r="AI2" s="1246"/>
      <c r="AJ2" s="1246"/>
      <c r="AK2" s="1247"/>
      <c r="AL2" s="1247"/>
      <c r="AM2" s="1247"/>
      <c r="AN2" s="1213"/>
      <c r="AO2" s="1214"/>
      <c r="AP2" s="1214"/>
      <c r="AQ2" s="1214"/>
      <c r="AR2" s="1214"/>
      <c r="AS2" s="1214"/>
      <c r="AT2" s="1214"/>
      <c r="AU2" s="1214"/>
      <c r="AV2" s="1214"/>
      <c r="AW2" s="1214"/>
      <c r="AX2" s="1214"/>
      <c r="AY2" s="1215"/>
    </row>
    <row r="3" spans="1:85" ht="20.25" customHeight="1"/>
    <row r="6" spans="1:85" ht="27.75" customHeight="1"/>
    <row r="7" spans="1:85" ht="14.25" customHeight="1">
      <c r="AN7" s="302"/>
      <c r="AO7" s="302"/>
      <c r="AP7" s="302"/>
      <c r="AQ7" s="303" t="s">
        <v>819</v>
      </c>
      <c r="AR7" s="1216">
        <f ca="1">TODAY()</f>
        <v>45007</v>
      </c>
      <c r="AS7" s="1216"/>
      <c r="AT7" s="1216"/>
      <c r="AU7" s="1216"/>
      <c r="AV7" s="1216"/>
      <c r="AW7" s="1216"/>
      <c r="AX7" s="1216"/>
      <c r="AY7" s="1216"/>
    </row>
    <row r="8" spans="1:85" ht="14.25" customHeight="1">
      <c r="A8" s="1217" t="s">
        <v>820</v>
      </c>
      <c r="B8" s="1218"/>
      <c r="C8" s="1218"/>
      <c r="D8" s="1218"/>
      <c r="E8" s="1219"/>
      <c r="F8" s="1223">
        <f>BS!H5</f>
        <v>0</v>
      </c>
      <c r="G8" s="1223"/>
      <c r="H8" s="1223"/>
      <c r="I8" s="1223"/>
      <c r="J8" s="1223"/>
      <c r="K8" s="1223"/>
      <c r="L8" s="1223"/>
      <c r="M8" s="1223"/>
      <c r="N8" s="1225" t="s">
        <v>821</v>
      </c>
      <c r="O8" s="1226"/>
      <c r="P8" s="1226"/>
      <c r="Q8" s="1226"/>
      <c r="R8" s="1226"/>
      <c r="S8" s="1226"/>
      <c r="T8" s="1227"/>
      <c r="U8" s="1223" t="str">
        <f>BS!B3</f>
        <v>0306612351</v>
      </c>
      <c r="V8" s="1223"/>
      <c r="W8" s="1223"/>
      <c r="X8" s="1223"/>
      <c r="Y8" s="1223"/>
      <c r="Z8" s="1223"/>
      <c r="AN8" s="1231"/>
      <c r="AO8" s="1232"/>
      <c r="AP8" s="1232"/>
      <c r="AQ8" s="1233"/>
      <c r="AR8" s="1234"/>
      <c r="AS8" s="1234"/>
      <c r="AT8" s="1234"/>
      <c r="AU8" s="1234"/>
      <c r="AV8" s="1234"/>
      <c r="AW8" s="1234"/>
      <c r="AX8" s="1234"/>
      <c r="AY8" s="1235"/>
    </row>
    <row r="9" spans="1:85" ht="12" customHeight="1">
      <c r="A9" s="1220"/>
      <c r="B9" s="1221"/>
      <c r="C9" s="1221"/>
      <c r="D9" s="1221"/>
      <c r="E9" s="1222"/>
      <c r="F9" s="1224"/>
      <c r="G9" s="1224"/>
      <c r="H9" s="1224"/>
      <c r="I9" s="1224"/>
      <c r="J9" s="1224"/>
      <c r="K9" s="1224"/>
      <c r="L9" s="1224"/>
      <c r="M9" s="1224"/>
      <c r="N9" s="1228"/>
      <c r="O9" s="1229"/>
      <c r="P9" s="1229"/>
      <c r="Q9" s="1229"/>
      <c r="R9" s="1229"/>
      <c r="S9" s="1229"/>
      <c r="T9" s="1230"/>
      <c r="U9" s="1224"/>
      <c r="V9" s="1224"/>
      <c r="W9" s="1224"/>
      <c r="X9" s="1224"/>
      <c r="Y9" s="1224"/>
      <c r="Z9" s="1224"/>
      <c r="AN9" s="1236"/>
      <c r="AO9" s="1237"/>
      <c r="AP9" s="1237"/>
      <c r="AQ9" s="1238"/>
      <c r="AR9" s="1242"/>
      <c r="AS9" s="1242"/>
      <c r="AT9" s="1242"/>
      <c r="AU9" s="1242"/>
      <c r="AV9" s="1242"/>
      <c r="AW9" s="1242"/>
      <c r="AX9" s="1242"/>
      <c r="AY9" s="1235"/>
      <c r="AZ9" s="262"/>
      <c r="BC9" s="304"/>
      <c r="BD9" s="304"/>
      <c r="BE9" s="304"/>
      <c r="BF9" s="304"/>
      <c r="BG9" s="304"/>
      <c r="BH9" s="304"/>
      <c r="BI9" s="304"/>
      <c r="BJ9" s="304"/>
      <c r="BK9" s="304"/>
      <c r="BL9" s="304"/>
      <c r="BM9" s="304"/>
      <c r="BN9" s="304"/>
      <c r="BO9" s="304"/>
      <c r="BP9" s="304"/>
      <c r="CG9" s="304"/>
    </row>
    <row r="10" spans="1:85" s="262" customFormat="1" ht="15" customHeight="1">
      <c r="A10" s="1217" t="s">
        <v>822</v>
      </c>
      <c r="B10" s="1243"/>
      <c r="C10" s="1243"/>
      <c r="D10" s="1243"/>
      <c r="E10" s="1244"/>
      <c r="F10" s="1223" t="str">
        <f>BS!B2</f>
        <v>ABC Private Limited</v>
      </c>
      <c r="G10" s="1224"/>
      <c r="H10" s="1224"/>
      <c r="I10" s="1224"/>
      <c r="J10" s="1224"/>
      <c r="K10" s="1224"/>
      <c r="L10" s="1224"/>
      <c r="M10" s="1224"/>
      <c r="N10" s="1224"/>
      <c r="O10" s="1224"/>
      <c r="P10" s="1224"/>
      <c r="Q10" s="1224"/>
      <c r="R10" s="1224"/>
      <c r="S10" s="1224"/>
      <c r="T10" s="1224"/>
      <c r="U10" s="1224"/>
      <c r="V10" s="1224"/>
      <c r="W10" s="1224"/>
      <c r="X10" s="1224"/>
      <c r="Y10" s="1224"/>
      <c r="Z10" s="1224"/>
      <c r="AA10" s="301"/>
      <c r="AB10" s="301"/>
      <c r="AC10" s="301"/>
      <c r="AD10" s="301"/>
      <c r="AE10" s="301"/>
      <c r="AF10" s="301"/>
      <c r="AG10" s="301"/>
      <c r="AH10" s="301"/>
      <c r="AI10" s="301"/>
      <c r="AJ10" s="301"/>
      <c r="AK10" s="301"/>
      <c r="AL10" s="301"/>
      <c r="AM10" s="301"/>
      <c r="AN10" s="1236"/>
      <c r="AO10" s="1237"/>
      <c r="AP10" s="1237"/>
      <c r="AQ10" s="1238"/>
      <c r="AR10" s="1242"/>
      <c r="AS10" s="1242"/>
      <c r="AT10" s="1242"/>
      <c r="AU10" s="1242"/>
      <c r="AV10" s="1242"/>
      <c r="AW10" s="1242"/>
      <c r="AX10" s="1242"/>
      <c r="AY10" s="1235"/>
      <c r="BP10" s="304"/>
      <c r="CG10" s="304"/>
    </row>
    <row r="11" spans="1:85" s="262" customFormat="1" ht="15" customHeight="1">
      <c r="A11" s="1220"/>
      <c r="B11" s="1221"/>
      <c r="C11" s="1221"/>
      <c r="D11" s="1221"/>
      <c r="E11" s="1222"/>
      <c r="F11" s="1224"/>
      <c r="G11" s="1224"/>
      <c r="H11" s="1224"/>
      <c r="I11" s="1224"/>
      <c r="J11" s="1224"/>
      <c r="K11" s="1224"/>
      <c r="L11" s="1224"/>
      <c r="M11" s="1224"/>
      <c r="N11" s="1224"/>
      <c r="O11" s="1224"/>
      <c r="P11" s="1224"/>
      <c r="Q11" s="1224"/>
      <c r="R11" s="1224"/>
      <c r="S11" s="1224"/>
      <c r="T11" s="1224"/>
      <c r="U11" s="1224"/>
      <c r="V11" s="1224"/>
      <c r="W11" s="1224"/>
      <c r="X11" s="1224"/>
      <c r="Y11" s="1224"/>
      <c r="Z11" s="1224"/>
      <c r="AA11" s="301"/>
      <c r="AB11" s="301"/>
      <c r="AC11" s="301"/>
      <c r="AD11" s="301"/>
      <c r="AE11" s="301"/>
      <c r="AF11" s="301"/>
      <c r="AG11" s="301"/>
      <c r="AH11" s="301"/>
      <c r="AI11" s="301"/>
      <c r="AJ11" s="301"/>
      <c r="AK11" s="301"/>
      <c r="AL11" s="301"/>
      <c r="AM11" s="301"/>
      <c r="AN11" s="1239"/>
      <c r="AO11" s="1240"/>
      <c r="AP11" s="1240"/>
      <c r="AQ11" s="1241"/>
      <c r="AR11" s="1242"/>
      <c r="AS11" s="1242"/>
      <c r="AT11" s="1242"/>
      <c r="AU11" s="1242"/>
      <c r="AV11" s="1242"/>
      <c r="AW11" s="1242"/>
      <c r="AX11" s="1242"/>
      <c r="AY11" s="1235"/>
      <c r="BP11" s="304"/>
      <c r="CG11" s="304"/>
    </row>
    <row r="12" spans="1:85" s="262" customFormat="1" ht="21.75" customHeight="1">
      <c r="B12" s="305"/>
      <c r="C12" s="305"/>
      <c r="D12" s="305"/>
      <c r="E12" s="305"/>
      <c r="F12" s="305"/>
      <c r="G12" s="305"/>
      <c r="H12" s="305"/>
      <c r="I12" s="305"/>
      <c r="J12" s="305"/>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5"/>
      <c r="AP12" s="305"/>
      <c r="AQ12" s="305"/>
      <c r="AR12" s="305"/>
      <c r="AS12" s="305"/>
      <c r="AT12" s="305"/>
      <c r="AU12" s="307"/>
      <c r="AV12" s="305"/>
      <c r="AW12" s="305"/>
      <c r="AX12" s="305"/>
      <c r="AY12" s="305"/>
    </row>
    <row r="13" spans="1:85" s="262" customFormat="1" ht="49.5" customHeight="1">
      <c r="B13" s="1250" t="s">
        <v>823</v>
      </c>
      <c r="C13" s="1250"/>
      <c r="D13" s="1250"/>
      <c r="E13" s="1250"/>
      <c r="F13" s="1250"/>
      <c r="G13" s="1250"/>
      <c r="H13" s="1250"/>
      <c r="I13" s="1250"/>
      <c r="J13" s="1250"/>
      <c r="K13" s="1251" t="s">
        <v>824</v>
      </c>
      <c r="L13" s="1251"/>
      <c r="M13" s="1251"/>
      <c r="N13" s="1251"/>
      <c r="O13" s="1251"/>
      <c r="P13" s="1251"/>
      <c r="Q13" s="1251"/>
      <c r="R13" s="1251"/>
      <c r="S13" s="1251"/>
      <c r="T13" s="1251"/>
      <c r="U13" s="1251"/>
      <c r="V13" s="1251"/>
      <c r="W13" s="1251"/>
      <c r="X13" s="1251"/>
      <c r="Y13" s="1251"/>
      <c r="Z13" s="1251"/>
      <c r="AA13" s="1251"/>
      <c r="AB13" s="1251"/>
      <c r="AC13" s="1251"/>
      <c r="AD13" s="1251"/>
      <c r="AE13" s="1251"/>
      <c r="AF13" s="1251"/>
      <c r="AG13" s="1251"/>
      <c r="AH13" s="1251"/>
      <c r="AI13" s="1251"/>
      <c r="AJ13" s="1251"/>
      <c r="AK13" s="1251"/>
      <c r="AL13" s="1251"/>
      <c r="AM13" s="1251"/>
      <c r="AN13" s="1251"/>
      <c r="AO13" s="1251"/>
      <c r="AP13" s="1251"/>
      <c r="AQ13" s="1251"/>
      <c r="AR13" s="1251"/>
      <c r="AS13" s="1251"/>
      <c r="AT13" s="1251"/>
      <c r="AU13" s="1251"/>
      <c r="AV13" s="1251"/>
      <c r="AW13" s="1251"/>
      <c r="AX13" s="1251"/>
      <c r="AY13" s="1251"/>
    </row>
    <row r="14" spans="1:85" s="262" customFormat="1" ht="4.5" customHeight="1">
      <c r="K14" s="308"/>
      <c r="L14" s="308"/>
      <c r="M14" s="308"/>
      <c r="N14" s="308"/>
      <c r="O14" s="308"/>
      <c r="P14" s="308"/>
      <c r="Q14" s="308"/>
      <c r="R14" s="308"/>
      <c r="S14" s="308"/>
      <c r="T14" s="308"/>
      <c r="U14" s="308"/>
      <c r="V14" s="308"/>
      <c r="W14" s="308"/>
      <c r="X14" s="308"/>
      <c r="Y14" s="308"/>
      <c r="Z14" s="308"/>
      <c r="AA14" s="308"/>
      <c r="AB14" s="308"/>
      <c r="AC14" s="308"/>
      <c r="AD14" s="308"/>
      <c r="AE14" s="308"/>
      <c r="AF14" s="308"/>
      <c r="AG14" s="308"/>
      <c r="AH14" s="308"/>
      <c r="AI14" s="308"/>
      <c r="AJ14" s="308"/>
      <c r="AK14" s="308"/>
      <c r="AL14" s="308"/>
      <c r="AM14" s="308"/>
      <c r="AN14" s="308"/>
      <c r="AO14" s="308"/>
      <c r="AP14" s="308"/>
      <c r="AQ14" s="308"/>
      <c r="AR14" s="308"/>
      <c r="AS14" s="308"/>
      <c r="AT14" s="308"/>
      <c r="AU14" s="308"/>
      <c r="AV14" s="308"/>
      <c r="AW14" s="308"/>
      <c r="AX14" s="308"/>
      <c r="AY14" s="308"/>
    </row>
    <row r="15" spans="1:85" s="262" customFormat="1" ht="27.75" customHeight="1">
      <c r="B15" s="121"/>
      <c r="C15" s="1252" t="s">
        <v>825</v>
      </c>
      <c r="D15" s="1252"/>
      <c r="E15" s="1252"/>
      <c r="F15" s="1252"/>
      <c r="G15" s="1252"/>
      <c r="H15" s="1252"/>
      <c r="I15" s="1252"/>
      <c r="J15" s="1252"/>
      <c r="K15" s="1253" t="s">
        <v>826</v>
      </c>
      <c r="L15" s="1253"/>
      <c r="M15" s="1253"/>
      <c r="N15" s="1253"/>
      <c r="O15" s="1253"/>
      <c r="P15" s="1253"/>
      <c r="Q15" s="1253"/>
      <c r="R15" s="1253"/>
      <c r="S15" s="1253"/>
      <c r="T15" s="1253"/>
      <c r="U15" s="1253"/>
      <c r="V15" s="1253"/>
      <c r="W15" s="1253"/>
      <c r="X15" s="1253"/>
      <c r="Y15" s="1253"/>
      <c r="Z15" s="1253"/>
      <c r="AA15" s="1253"/>
      <c r="AB15" s="1253"/>
      <c r="AC15" s="1253"/>
      <c r="AD15" s="1253"/>
      <c r="AE15" s="1253"/>
      <c r="AF15" s="1253"/>
      <c r="AG15" s="1253"/>
      <c r="AH15" s="1253"/>
      <c r="AI15" s="1253"/>
      <c r="AJ15" s="1253"/>
      <c r="AK15" s="1253"/>
      <c r="AL15" s="1253"/>
      <c r="AM15" s="1253"/>
      <c r="AN15" s="1253"/>
      <c r="AO15" s="1253" t="s">
        <v>827</v>
      </c>
      <c r="AP15" s="1253"/>
      <c r="AQ15" s="1253"/>
      <c r="AR15" s="1253"/>
      <c r="AS15" s="1253"/>
      <c r="AT15" s="1253"/>
      <c r="AU15" s="309"/>
      <c r="AV15" s="1253" t="s">
        <v>828</v>
      </c>
      <c r="AW15" s="1254"/>
      <c r="AX15" s="1254"/>
      <c r="AY15" s="1254"/>
    </row>
    <row r="16" spans="1:85" s="262" customFormat="1" ht="30" customHeight="1">
      <c r="B16" s="261" t="s">
        <v>829</v>
      </c>
      <c r="C16" s="1255" t="s">
        <v>830</v>
      </c>
      <c r="D16" s="1255"/>
      <c r="E16" s="1255"/>
      <c r="F16" s="1255"/>
      <c r="G16" s="1255"/>
      <c r="H16" s="1255"/>
      <c r="I16" s="1255"/>
      <c r="J16" s="1255"/>
      <c r="K16" s="1256" t="s">
        <v>831</v>
      </c>
      <c r="L16" s="1256"/>
      <c r="M16" s="1256"/>
      <c r="N16" s="1256"/>
      <c r="O16" s="1256"/>
      <c r="P16" s="1256"/>
      <c r="Q16" s="1256"/>
      <c r="R16" s="1256"/>
      <c r="S16" s="1256"/>
      <c r="T16" s="1256"/>
      <c r="U16" s="1256"/>
      <c r="V16" s="1256"/>
      <c r="W16" s="1256"/>
      <c r="X16" s="1256"/>
      <c r="Y16" s="1256"/>
      <c r="Z16" s="1256"/>
      <c r="AA16" s="1256"/>
      <c r="AB16" s="1256"/>
      <c r="AC16" s="1256"/>
      <c r="AD16" s="1256"/>
      <c r="AE16" s="1256"/>
      <c r="AF16" s="1256"/>
      <c r="AG16" s="1256"/>
      <c r="AH16" s="1256"/>
      <c r="AI16" s="1256"/>
      <c r="AJ16" s="1256"/>
      <c r="AK16" s="1256"/>
      <c r="AL16" s="1256"/>
      <c r="AM16" s="1256"/>
      <c r="AN16" s="1256"/>
      <c r="AO16" s="1257">
        <v>-1</v>
      </c>
      <c r="AP16" s="1257"/>
      <c r="AQ16" s="1257"/>
      <c r="AR16" s="1257"/>
      <c r="AS16" s="1257"/>
      <c r="AT16" s="1257"/>
      <c r="AU16" s="310"/>
      <c r="AV16" s="1258" t="s">
        <v>514</v>
      </c>
      <c r="AW16" s="1259"/>
      <c r="AX16" s="1259"/>
      <c r="AY16" s="1260"/>
    </row>
    <row r="17" spans="1:67" s="262" customFormat="1" ht="30" customHeight="1">
      <c r="B17" s="261" t="s">
        <v>832</v>
      </c>
      <c r="C17" s="1255" t="s">
        <v>833</v>
      </c>
      <c r="D17" s="1255"/>
      <c r="E17" s="1255"/>
      <c r="F17" s="1255"/>
      <c r="G17" s="1255"/>
      <c r="H17" s="1255"/>
      <c r="I17" s="1255"/>
      <c r="J17" s="1255"/>
      <c r="K17" s="1256" t="s">
        <v>834</v>
      </c>
      <c r="L17" s="1256"/>
      <c r="M17" s="1256"/>
      <c r="N17" s="1256"/>
      <c r="O17" s="1256"/>
      <c r="P17" s="1256"/>
      <c r="Q17" s="1256"/>
      <c r="R17" s="1256"/>
      <c r="S17" s="1256"/>
      <c r="T17" s="1256"/>
      <c r="U17" s="1256"/>
      <c r="V17" s="1256"/>
      <c r="W17" s="1256"/>
      <c r="X17" s="1256"/>
      <c r="Y17" s="1256"/>
      <c r="Z17" s="1256"/>
      <c r="AA17" s="1256"/>
      <c r="AB17" s="1256"/>
      <c r="AC17" s="1256"/>
      <c r="AD17" s="1256"/>
      <c r="AE17" s="1256"/>
      <c r="AF17" s="1256"/>
      <c r="AG17" s="1256"/>
      <c r="AH17" s="1256"/>
      <c r="AI17" s="1256"/>
      <c r="AJ17" s="1256"/>
      <c r="AK17" s="1256"/>
      <c r="AL17" s="1256"/>
      <c r="AM17" s="1256"/>
      <c r="AN17" s="1256"/>
      <c r="AO17" s="1257"/>
      <c r="AP17" s="1257"/>
      <c r="AQ17" s="1257"/>
      <c r="AR17" s="1257"/>
      <c r="AS17" s="1257"/>
      <c r="AT17" s="1257"/>
      <c r="AU17" s="310"/>
      <c r="AV17" s="1258" t="s">
        <v>514</v>
      </c>
      <c r="AW17" s="1259"/>
      <c r="AX17" s="1259"/>
      <c r="AY17" s="1260"/>
    </row>
    <row r="18" spans="1:67" s="262" customFormat="1" ht="30" customHeight="1">
      <c r="B18" s="261" t="s">
        <v>835</v>
      </c>
      <c r="C18" s="1255" t="s">
        <v>836</v>
      </c>
      <c r="D18" s="1255"/>
      <c r="E18" s="1255"/>
      <c r="F18" s="1255"/>
      <c r="G18" s="1255"/>
      <c r="H18" s="1255"/>
      <c r="I18" s="1255"/>
      <c r="J18" s="1255"/>
      <c r="K18" s="1256" t="s">
        <v>837</v>
      </c>
      <c r="L18" s="1256"/>
      <c r="M18" s="1256"/>
      <c r="N18" s="1256"/>
      <c r="O18" s="1256"/>
      <c r="P18" s="1256"/>
      <c r="Q18" s="1256"/>
      <c r="R18" s="1256"/>
      <c r="S18" s="1256"/>
      <c r="T18" s="1256"/>
      <c r="U18" s="1256"/>
      <c r="V18" s="1256"/>
      <c r="W18" s="1256"/>
      <c r="X18" s="1256"/>
      <c r="Y18" s="1256"/>
      <c r="Z18" s="1256"/>
      <c r="AA18" s="1256"/>
      <c r="AB18" s="1256"/>
      <c r="AC18" s="1256"/>
      <c r="AD18" s="1256"/>
      <c r="AE18" s="1256"/>
      <c r="AF18" s="1256"/>
      <c r="AG18" s="1256"/>
      <c r="AH18" s="1256"/>
      <c r="AI18" s="1256"/>
      <c r="AJ18" s="1256"/>
      <c r="AK18" s="1256"/>
      <c r="AL18" s="1256"/>
      <c r="AM18" s="1256"/>
      <c r="AN18" s="1256"/>
      <c r="AO18" s="1257"/>
      <c r="AP18" s="1257"/>
      <c r="AQ18" s="1257"/>
      <c r="AR18" s="1257"/>
      <c r="AS18" s="1257"/>
      <c r="AT18" s="1257"/>
      <c r="AU18" s="310"/>
      <c r="AV18" s="1258" t="s">
        <v>514</v>
      </c>
      <c r="AW18" s="1259"/>
      <c r="AX18" s="1259"/>
      <c r="AY18" s="1260"/>
    </row>
    <row r="19" spans="1:67" s="262" customFormat="1" ht="30" customHeight="1">
      <c r="B19" s="261" t="s">
        <v>838</v>
      </c>
      <c r="C19" s="1255" t="s">
        <v>839</v>
      </c>
      <c r="D19" s="1255"/>
      <c r="E19" s="1255"/>
      <c r="F19" s="1255"/>
      <c r="G19" s="1255"/>
      <c r="H19" s="1255"/>
      <c r="I19" s="1255"/>
      <c r="J19" s="1255"/>
      <c r="K19" s="1256" t="s">
        <v>840</v>
      </c>
      <c r="L19" s="1256"/>
      <c r="M19" s="1256"/>
      <c r="N19" s="1256"/>
      <c r="O19" s="1256"/>
      <c r="P19" s="1256"/>
      <c r="Q19" s="1256"/>
      <c r="R19" s="1256"/>
      <c r="S19" s="1256"/>
      <c r="T19" s="1256"/>
      <c r="U19" s="1256"/>
      <c r="V19" s="1256"/>
      <c r="W19" s="1256"/>
      <c r="X19" s="1256"/>
      <c r="Y19" s="1256"/>
      <c r="Z19" s="1256"/>
      <c r="AA19" s="1256"/>
      <c r="AB19" s="1256"/>
      <c r="AC19" s="1256"/>
      <c r="AD19" s="1256"/>
      <c r="AE19" s="1256"/>
      <c r="AF19" s="1256"/>
      <c r="AG19" s="1256"/>
      <c r="AH19" s="1256"/>
      <c r="AI19" s="1256"/>
      <c r="AJ19" s="1256"/>
      <c r="AK19" s="1256"/>
      <c r="AL19" s="1256"/>
      <c r="AM19" s="1256"/>
      <c r="AN19" s="1256"/>
      <c r="AO19" s="1257"/>
      <c r="AP19" s="1257"/>
      <c r="AQ19" s="1257"/>
      <c r="AR19" s="1257"/>
      <c r="AS19" s="1257"/>
      <c r="AT19" s="1257"/>
      <c r="AU19" s="310"/>
      <c r="AV19" s="1258" t="s">
        <v>514</v>
      </c>
      <c r="AW19" s="1259"/>
      <c r="AX19" s="1259"/>
      <c r="AY19" s="1260"/>
    </row>
    <row r="20" spans="1:67" s="262" customFormat="1" ht="12" customHeight="1">
      <c r="B20" s="305"/>
      <c r="C20" s="305"/>
      <c r="D20" s="305"/>
      <c r="E20" s="305"/>
      <c r="F20" s="305"/>
      <c r="G20" s="305"/>
      <c r="H20" s="305"/>
      <c r="I20" s="305"/>
      <c r="J20" s="305"/>
      <c r="K20" s="306"/>
      <c r="L20" s="306"/>
      <c r="M20" s="306"/>
      <c r="N20" s="306"/>
      <c r="O20" s="306"/>
      <c r="P20" s="306"/>
      <c r="Q20" s="306"/>
      <c r="R20" s="306"/>
      <c r="S20" s="306"/>
      <c r="T20" s="306"/>
      <c r="U20" s="306"/>
      <c r="V20" s="306"/>
      <c r="W20" s="306"/>
      <c r="X20" s="306"/>
      <c r="Y20" s="306"/>
      <c r="Z20" s="306"/>
      <c r="AA20" s="306"/>
      <c r="AB20" s="306"/>
      <c r="AC20" s="306"/>
      <c r="AD20" s="306"/>
      <c r="AE20" s="306"/>
      <c r="AF20" s="306"/>
      <c r="AG20" s="306"/>
      <c r="AH20" s="306"/>
      <c r="AI20" s="306"/>
      <c r="AJ20" s="306"/>
      <c r="AK20" s="306"/>
      <c r="AL20" s="306"/>
      <c r="AM20" s="306"/>
      <c r="AN20" s="306"/>
      <c r="AO20" s="305"/>
      <c r="AP20" s="305"/>
      <c r="AQ20" s="305"/>
      <c r="AR20" s="305"/>
    </row>
    <row r="21" spans="1:67" s="262" customFormat="1" ht="12" customHeight="1">
      <c r="B21" s="305"/>
      <c r="C21" s="305"/>
      <c r="D21" s="305"/>
      <c r="E21" s="305"/>
      <c r="F21" s="305"/>
      <c r="G21" s="305"/>
      <c r="H21" s="305"/>
      <c r="I21" s="305"/>
      <c r="J21" s="305"/>
      <c r="K21" s="306"/>
      <c r="L21" s="306"/>
      <c r="M21" s="306"/>
      <c r="N21" s="306"/>
      <c r="O21" s="306"/>
      <c r="P21" s="306"/>
      <c r="Q21" s="306"/>
      <c r="R21" s="306"/>
      <c r="S21" s="306"/>
      <c r="T21" s="306"/>
      <c r="U21" s="306"/>
      <c r="V21" s="306"/>
      <c r="W21" s="306"/>
      <c r="X21" s="306"/>
      <c r="Y21" s="306"/>
      <c r="Z21" s="306"/>
      <c r="AA21" s="306"/>
      <c r="AB21" s="306"/>
      <c r="AC21" s="306"/>
      <c r="AD21" s="306"/>
      <c r="AE21" s="306"/>
      <c r="AF21" s="306"/>
      <c r="AG21" s="306"/>
      <c r="AH21" s="306"/>
      <c r="AI21" s="306"/>
      <c r="AJ21" s="306"/>
      <c r="AK21" s="306"/>
      <c r="AL21" s="306"/>
      <c r="AM21" s="306"/>
      <c r="AN21" s="306"/>
      <c r="AO21" s="1248" t="s">
        <v>841</v>
      </c>
      <c r="AP21" s="1248"/>
      <c r="AQ21" s="1248"/>
      <c r="AR21" s="1248"/>
      <c r="AS21" s="1248"/>
      <c r="AT21" s="1248"/>
      <c r="AU21" s="1249"/>
      <c r="AV21" s="1249"/>
      <c r="AW21" s="1249"/>
      <c r="AX21" s="1249"/>
      <c r="AY21" s="1249"/>
    </row>
    <row r="22" spans="1:67" s="262" customFormat="1" ht="12" customHeight="1">
      <c r="B22" s="305"/>
      <c r="C22" s="305"/>
      <c r="D22" s="305"/>
      <c r="E22" s="305"/>
      <c r="F22" s="305"/>
      <c r="G22" s="305"/>
      <c r="H22" s="305"/>
      <c r="I22" s="305"/>
      <c r="J22" s="305"/>
      <c r="K22" s="306"/>
      <c r="L22" s="306"/>
      <c r="M22" s="306"/>
      <c r="N22" s="306"/>
      <c r="O22" s="306"/>
      <c r="P22" s="306"/>
      <c r="Q22" s="306"/>
      <c r="R22" s="306"/>
      <c r="S22" s="306"/>
      <c r="T22" s="306"/>
      <c r="U22" s="306"/>
      <c r="V22" s="306"/>
      <c r="W22" s="306"/>
      <c r="X22" s="306"/>
      <c r="Y22" s="306"/>
      <c r="Z22" s="306"/>
      <c r="AA22" s="306"/>
      <c r="AB22" s="306"/>
      <c r="AC22" s="306"/>
      <c r="AD22" s="306"/>
      <c r="AE22" s="306"/>
      <c r="AF22" s="306"/>
      <c r="AG22" s="306"/>
      <c r="AH22" s="306"/>
      <c r="AI22" s="306"/>
      <c r="AJ22" s="306"/>
      <c r="AK22" s="306"/>
      <c r="AL22" s="306"/>
      <c r="AM22" s="306"/>
      <c r="AN22" s="306"/>
      <c r="AO22" s="1263">
        <f>IF(OR(AV16="YES",AV17="YES",AV18="YES",AV19="YES"),-1,0)</f>
        <v>0</v>
      </c>
      <c r="AP22" s="1263"/>
      <c r="AQ22" s="1263"/>
      <c r="AR22" s="1263"/>
      <c r="AS22" s="1263"/>
      <c r="AT22" s="1263"/>
      <c r="AU22" s="1264"/>
      <c r="AV22" s="1264"/>
      <c r="AW22" s="1264"/>
      <c r="AX22" s="1264"/>
      <c r="AY22" s="1264"/>
    </row>
    <row r="23" spans="1:67" s="262" customFormat="1" ht="12" customHeight="1">
      <c r="A23" s="311"/>
      <c r="B23" s="305"/>
      <c r="C23" s="305"/>
      <c r="D23" s="305"/>
      <c r="E23" s="305"/>
      <c r="F23" s="305"/>
      <c r="G23" s="305"/>
      <c r="H23" s="305"/>
      <c r="I23" s="305"/>
      <c r="J23" s="305"/>
      <c r="K23" s="306"/>
      <c r="L23" s="306"/>
      <c r="M23" s="306"/>
      <c r="N23" s="306"/>
      <c r="O23" s="306"/>
      <c r="P23" s="306"/>
      <c r="Q23" s="306"/>
      <c r="R23" s="306"/>
      <c r="S23" s="306"/>
      <c r="T23" s="306"/>
      <c r="U23" s="306"/>
      <c r="V23" s="306"/>
      <c r="W23" s="306"/>
      <c r="X23" s="306"/>
      <c r="Y23" s="306"/>
      <c r="Z23" s="306"/>
      <c r="AA23" s="306"/>
      <c r="AB23" s="306"/>
      <c r="AC23" s="306"/>
      <c r="AD23" s="306"/>
      <c r="AE23" s="306"/>
      <c r="AF23" s="306"/>
      <c r="AG23" s="306"/>
      <c r="AH23" s="306"/>
      <c r="AI23" s="306"/>
      <c r="AJ23" s="306"/>
      <c r="AK23" s="306"/>
      <c r="AL23" s="306"/>
      <c r="AM23" s="306"/>
      <c r="AN23" s="306"/>
      <c r="AO23" s="1263"/>
      <c r="AP23" s="1263"/>
      <c r="AQ23" s="1263"/>
      <c r="AR23" s="1263"/>
      <c r="AS23" s="1263"/>
      <c r="AT23" s="1263"/>
      <c r="AU23" s="1264"/>
      <c r="AV23" s="1264"/>
      <c r="AW23" s="1264"/>
      <c r="AX23" s="1264"/>
      <c r="AY23" s="1264"/>
    </row>
    <row r="24" spans="1:67" s="262" customFormat="1" ht="23.25" customHeight="1">
      <c r="B24" s="305"/>
      <c r="C24" s="305"/>
      <c r="D24" s="305"/>
      <c r="E24" s="305"/>
      <c r="F24" s="305"/>
      <c r="G24" s="305"/>
      <c r="H24" s="305"/>
      <c r="I24" s="305"/>
      <c r="J24" s="305"/>
      <c r="K24" s="306"/>
      <c r="L24" s="306"/>
      <c r="M24" s="306"/>
      <c r="N24" s="306"/>
      <c r="O24" s="306"/>
      <c r="P24" s="306"/>
      <c r="Q24" s="306"/>
      <c r="R24" s="306"/>
      <c r="S24" s="306"/>
      <c r="T24" s="306"/>
      <c r="U24" s="306"/>
      <c r="V24" s="306"/>
      <c r="W24" s="306"/>
      <c r="X24" s="306"/>
      <c r="Y24" s="306"/>
      <c r="Z24" s="306"/>
      <c r="AA24" s="306"/>
      <c r="AB24" s="306"/>
      <c r="AC24" s="306"/>
      <c r="AD24" s="306"/>
      <c r="AE24" s="306"/>
      <c r="AF24" s="306"/>
      <c r="AG24" s="306"/>
      <c r="AH24" s="306"/>
      <c r="AI24" s="306"/>
      <c r="AJ24" s="306"/>
      <c r="AK24" s="306"/>
      <c r="AL24" s="306"/>
      <c r="AM24" s="306"/>
      <c r="AN24" s="306"/>
      <c r="AO24" s="305"/>
      <c r="AP24" s="305"/>
      <c r="AQ24" s="305"/>
      <c r="AR24" s="305"/>
      <c r="AS24" s="305"/>
      <c r="AT24" s="305"/>
      <c r="AU24" s="307"/>
      <c r="AV24" s="305"/>
      <c r="AW24" s="305"/>
      <c r="AX24" s="305"/>
      <c r="AY24" s="305"/>
    </row>
    <row r="25" spans="1:67" s="262" customFormat="1" ht="36" customHeight="1">
      <c r="A25" s="311"/>
      <c r="B25" s="1268" t="s">
        <v>842</v>
      </c>
      <c r="C25" s="1250"/>
      <c r="D25" s="1250"/>
      <c r="E25" s="1250"/>
      <c r="F25" s="1250"/>
      <c r="G25" s="1250"/>
      <c r="H25" s="1250"/>
      <c r="I25" s="1250"/>
      <c r="J25" s="1250"/>
      <c r="K25" s="1269" t="s">
        <v>843</v>
      </c>
      <c r="L25" s="1269"/>
      <c r="M25" s="1269"/>
      <c r="N25" s="1269"/>
      <c r="O25" s="1269"/>
      <c r="P25" s="1269"/>
      <c r="Q25" s="1269"/>
      <c r="R25" s="1269"/>
      <c r="S25" s="1269"/>
      <c r="T25" s="1269"/>
      <c r="U25" s="1269"/>
      <c r="V25" s="1269"/>
      <c r="W25" s="1269"/>
      <c r="X25" s="1269"/>
      <c r="Y25" s="1269"/>
      <c r="Z25" s="1269"/>
      <c r="AA25" s="1269"/>
      <c r="AB25" s="1269"/>
      <c r="AC25" s="1269"/>
      <c r="AD25" s="1269"/>
      <c r="AE25" s="1269"/>
      <c r="AF25" s="1269"/>
      <c r="AG25" s="1269"/>
      <c r="AH25" s="1269"/>
      <c r="AI25" s="1269"/>
      <c r="AJ25" s="1269"/>
      <c r="AK25" s="1269"/>
      <c r="AL25" s="1269"/>
      <c r="AM25" s="1269"/>
      <c r="AN25" s="1269"/>
      <c r="AO25" s="1269"/>
      <c r="AP25" s="1269"/>
      <c r="AQ25" s="1269"/>
      <c r="AR25" s="1269"/>
      <c r="AS25" s="1269"/>
      <c r="AT25" s="1269"/>
      <c r="AU25" s="1269"/>
      <c r="AV25" s="1269"/>
      <c r="AW25" s="1269"/>
      <c r="AX25" s="1269"/>
      <c r="AY25" s="1269"/>
    </row>
    <row r="26" spans="1:67" s="262" customFormat="1" ht="4.5" customHeight="1">
      <c r="C26" s="312"/>
      <c r="D26" s="312"/>
      <c r="E26" s="312"/>
      <c r="F26" s="312"/>
      <c r="G26" s="312"/>
      <c r="H26" s="312"/>
      <c r="I26" s="312"/>
      <c r="J26" s="312"/>
      <c r="V26" s="313"/>
      <c r="W26" s="313"/>
      <c r="X26" s="313"/>
      <c r="Y26" s="313"/>
      <c r="Z26" s="313"/>
      <c r="AA26" s="313"/>
      <c r="AB26" s="313"/>
      <c r="AC26" s="313"/>
      <c r="AD26" s="313"/>
      <c r="AE26" s="313"/>
      <c r="AF26" s="313"/>
      <c r="AG26" s="313"/>
      <c r="AH26" s="313"/>
      <c r="AI26" s="313"/>
      <c r="AJ26" s="313"/>
      <c r="AK26" s="313"/>
      <c r="AL26" s="313"/>
      <c r="AM26" s="313"/>
      <c r="AN26" s="313"/>
      <c r="AO26" s="313"/>
      <c r="AP26" s="313"/>
      <c r="AQ26" s="313"/>
      <c r="AR26" s="313"/>
      <c r="AS26" s="313"/>
      <c r="AT26" s="313"/>
      <c r="AU26" s="313"/>
      <c r="AZ26" s="301"/>
      <c r="BA26" s="301"/>
      <c r="BB26" s="301"/>
      <c r="BC26" s="301"/>
      <c r="BD26" s="301"/>
      <c r="BE26" s="301"/>
      <c r="BF26" s="301"/>
      <c r="BG26" s="301"/>
      <c r="BH26" s="301"/>
      <c r="BI26" s="301"/>
      <c r="BJ26" s="301"/>
      <c r="BK26" s="301"/>
      <c r="BL26" s="301"/>
      <c r="BM26" s="301"/>
      <c r="BN26" s="301"/>
      <c r="BO26" s="301"/>
    </row>
    <row r="27" spans="1:67" ht="25.5" customHeight="1">
      <c r="B27" s="122"/>
      <c r="C27" s="1265" t="s">
        <v>844</v>
      </c>
      <c r="D27" s="1266"/>
      <c r="E27" s="1266"/>
      <c r="F27" s="1266"/>
      <c r="G27" s="1266"/>
      <c r="H27" s="1266"/>
      <c r="I27" s="1266"/>
      <c r="J27" s="1267"/>
      <c r="K27" s="1265" t="s">
        <v>845</v>
      </c>
      <c r="L27" s="1266"/>
      <c r="M27" s="1266"/>
      <c r="N27" s="1266"/>
      <c r="O27" s="1266"/>
      <c r="P27" s="1266"/>
      <c r="Q27" s="1266"/>
      <c r="R27" s="1266"/>
      <c r="S27" s="1266"/>
      <c r="T27" s="1266"/>
      <c r="U27" s="1266"/>
      <c r="V27" s="1266"/>
      <c r="W27" s="1266"/>
      <c r="X27" s="1266"/>
      <c r="Y27" s="1266"/>
      <c r="Z27" s="1266"/>
      <c r="AA27" s="1266"/>
      <c r="AB27" s="1266"/>
      <c r="AC27" s="1266"/>
      <c r="AD27" s="1266"/>
      <c r="AE27" s="1266"/>
      <c r="AF27" s="1266"/>
      <c r="AG27" s="1266"/>
      <c r="AH27" s="1266"/>
      <c r="AI27" s="1266"/>
      <c r="AJ27" s="1266"/>
      <c r="AK27" s="1266"/>
      <c r="AL27" s="1266"/>
      <c r="AM27" s="1266"/>
      <c r="AN27" s="1267"/>
      <c r="AO27" s="1253" t="s">
        <v>827</v>
      </c>
      <c r="AP27" s="1253"/>
      <c r="AQ27" s="1253"/>
      <c r="AR27" s="1253"/>
      <c r="AS27" s="1253"/>
      <c r="AT27" s="1253"/>
      <c r="AU27" s="313"/>
      <c r="AV27" s="1253" t="s">
        <v>828</v>
      </c>
      <c r="AW27" s="1254"/>
      <c r="AX27" s="1254"/>
      <c r="AY27" s="1254"/>
    </row>
    <row r="28" spans="1:67" ht="83.25" customHeight="1">
      <c r="B28" s="123" t="s">
        <v>829</v>
      </c>
      <c r="C28" s="1275" t="s">
        <v>846</v>
      </c>
      <c r="D28" s="1276"/>
      <c r="E28" s="1276"/>
      <c r="F28" s="1276"/>
      <c r="G28" s="1276"/>
      <c r="H28" s="1276"/>
      <c r="I28" s="1276"/>
      <c r="J28" s="1277"/>
      <c r="K28" s="1278" t="s">
        <v>847</v>
      </c>
      <c r="L28" s="1279"/>
      <c r="M28" s="1279"/>
      <c r="N28" s="1279"/>
      <c r="O28" s="1279"/>
      <c r="P28" s="1279"/>
      <c r="Q28" s="1279"/>
      <c r="R28" s="1279"/>
      <c r="S28" s="1279"/>
      <c r="T28" s="1279"/>
      <c r="U28" s="1279"/>
      <c r="V28" s="1279"/>
      <c r="W28" s="1279"/>
      <c r="X28" s="1279"/>
      <c r="Y28" s="1279"/>
      <c r="Z28" s="1279"/>
      <c r="AA28" s="1279"/>
      <c r="AB28" s="1279"/>
      <c r="AC28" s="1279"/>
      <c r="AD28" s="1279"/>
      <c r="AE28" s="1279"/>
      <c r="AF28" s="1279"/>
      <c r="AG28" s="1279"/>
      <c r="AH28" s="1279"/>
      <c r="AI28" s="1279"/>
      <c r="AJ28" s="1279"/>
      <c r="AK28" s="1279"/>
      <c r="AL28" s="1279"/>
      <c r="AM28" s="1279"/>
      <c r="AN28" s="1280"/>
      <c r="AO28" s="1261" t="s">
        <v>848</v>
      </c>
      <c r="AP28" s="1262"/>
      <c r="AQ28" s="1262"/>
      <c r="AR28" s="1262"/>
      <c r="AS28" s="1262"/>
      <c r="AT28" s="1262"/>
      <c r="AU28" s="313"/>
      <c r="AV28" s="1281" t="s">
        <v>514</v>
      </c>
      <c r="AW28" s="1281"/>
      <c r="AX28" s="1281"/>
      <c r="AY28" s="1281"/>
    </row>
    <row r="29" spans="1:67" ht="83.25" customHeight="1">
      <c r="B29" s="123" t="s">
        <v>832</v>
      </c>
      <c r="C29" s="1275" t="s">
        <v>849</v>
      </c>
      <c r="D29" s="1276"/>
      <c r="E29" s="1276"/>
      <c r="F29" s="1276"/>
      <c r="G29" s="1276"/>
      <c r="H29" s="1276"/>
      <c r="I29" s="1276"/>
      <c r="J29" s="1277"/>
      <c r="K29" s="1282" t="s">
        <v>850</v>
      </c>
      <c r="L29" s="1279"/>
      <c r="M29" s="1279"/>
      <c r="N29" s="1279"/>
      <c r="O29" s="1279"/>
      <c r="P29" s="1279"/>
      <c r="Q29" s="1279"/>
      <c r="R29" s="1279"/>
      <c r="S29" s="1279"/>
      <c r="T29" s="1279"/>
      <c r="U29" s="1279"/>
      <c r="V29" s="1279"/>
      <c r="W29" s="1279"/>
      <c r="X29" s="1279"/>
      <c r="Y29" s="1279"/>
      <c r="Z29" s="1279"/>
      <c r="AA29" s="1279"/>
      <c r="AB29" s="1279"/>
      <c r="AC29" s="1279"/>
      <c r="AD29" s="1279"/>
      <c r="AE29" s="1279"/>
      <c r="AF29" s="1279"/>
      <c r="AG29" s="1279"/>
      <c r="AH29" s="1279"/>
      <c r="AI29" s="1279"/>
      <c r="AJ29" s="1279"/>
      <c r="AK29" s="1279"/>
      <c r="AL29" s="1279"/>
      <c r="AM29" s="1279"/>
      <c r="AN29" s="1280"/>
      <c r="AO29" s="1261" t="s">
        <v>851</v>
      </c>
      <c r="AP29" s="1262"/>
      <c r="AQ29" s="1262"/>
      <c r="AR29" s="1262"/>
      <c r="AS29" s="1262"/>
      <c r="AT29" s="1262"/>
      <c r="AU29" s="313"/>
      <c r="AV29" s="1281" t="s">
        <v>514</v>
      </c>
      <c r="AW29" s="1281"/>
      <c r="AX29" s="1281"/>
      <c r="AY29" s="1281"/>
    </row>
    <row r="30" spans="1:67" ht="12" customHeight="1">
      <c r="B30" s="123" t="s">
        <v>835</v>
      </c>
      <c r="C30" s="1275" t="s">
        <v>852</v>
      </c>
      <c r="D30" s="1276"/>
      <c r="E30" s="1276"/>
      <c r="F30" s="1276"/>
      <c r="G30" s="1276"/>
      <c r="H30" s="1276"/>
      <c r="I30" s="1276"/>
      <c r="J30" s="1277"/>
      <c r="K30" s="1282" t="s">
        <v>853</v>
      </c>
      <c r="L30" s="1279"/>
      <c r="M30" s="1279"/>
      <c r="N30" s="1279"/>
      <c r="O30" s="1279"/>
      <c r="P30" s="1279"/>
      <c r="Q30" s="1279"/>
      <c r="R30" s="1279"/>
      <c r="S30" s="1279"/>
      <c r="T30" s="1279"/>
      <c r="U30" s="1279"/>
      <c r="V30" s="1279"/>
      <c r="W30" s="1279"/>
      <c r="X30" s="1279"/>
      <c r="Y30" s="1279"/>
      <c r="Z30" s="1279"/>
      <c r="AA30" s="1279"/>
      <c r="AB30" s="1279"/>
      <c r="AC30" s="1279"/>
      <c r="AD30" s="1279"/>
      <c r="AE30" s="1279"/>
      <c r="AF30" s="1279"/>
      <c r="AG30" s="1279"/>
      <c r="AH30" s="1279"/>
      <c r="AI30" s="1279"/>
      <c r="AJ30" s="1279"/>
      <c r="AK30" s="1279"/>
      <c r="AL30" s="1279"/>
      <c r="AM30" s="1279"/>
      <c r="AN30" s="1280"/>
      <c r="AO30" s="1261" t="s">
        <v>848</v>
      </c>
      <c r="AP30" s="1262"/>
      <c r="AQ30" s="1262"/>
      <c r="AR30" s="1262"/>
      <c r="AS30" s="1262"/>
      <c r="AT30" s="1262"/>
      <c r="AU30" s="313"/>
      <c r="AV30" s="1281" t="s">
        <v>514</v>
      </c>
      <c r="AW30" s="1281"/>
      <c r="AX30" s="1281"/>
      <c r="AY30" s="1281"/>
    </row>
    <row r="31" spans="1:67" ht="12" customHeight="1">
      <c r="B31" s="123" t="s">
        <v>838</v>
      </c>
      <c r="C31" s="1275" t="s">
        <v>854</v>
      </c>
      <c r="D31" s="1276"/>
      <c r="E31" s="1276"/>
      <c r="F31" s="1276"/>
      <c r="G31" s="1276"/>
      <c r="H31" s="1276"/>
      <c r="I31" s="1276"/>
      <c r="J31" s="1276"/>
      <c r="K31" s="1276"/>
      <c r="L31" s="1276"/>
      <c r="M31" s="1276"/>
      <c r="N31" s="1276"/>
      <c r="O31" s="1276"/>
      <c r="P31" s="1276"/>
      <c r="Q31" s="1276"/>
      <c r="R31" s="1276"/>
      <c r="S31" s="1276"/>
      <c r="T31" s="1276"/>
      <c r="U31" s="1276"/>
      <c r="V31" s="1276"/>
      <c r="W31" s="1276"/>
      <c r="X31" s="1276"/>
      <c r="Y31" s="1276"/>
      <c r="Z31" s="1276"/>
      <c r="AA31" s="1276"/>
      <c r="AB31" s="1276"/>
      <c r="AC31" s="1276"/>
      <c r="AD31" s="1276"/>
      <c r="AE31" s="1276"/>
      <c r="AF31" s="1276"/>
      <c r="AG31" s="1276"/>
      <c r="AH31" s="1276"/>
      <c r="AI31" s="1276"/>
      <c r="AJ31" s="1276"/>
      <c r="AK31" s="1276"/>
      <c r="AL31" s="1276"/>
      <c r="AM31" s="1276"/>
      <c r="AN31" s="1277"/>
      <c r="AO31" s="1261" t="s">
        <v>855</v>
      </c>
      <c r="AP31" s="1262"/>
      <c r="AQ31" s="1262"/>
      <c r="AR31" s="1262"/>
      <c r="AS31" s="1262"/>
      <c r="AT31" s="1262"/>
      <c r="AU31" s="313"/>
      <c r="AV31" s="1262" t="str">
        <f>IF(OR(AV28="YES",AV29="YES",AV30="YES"),"NO","YES")</f>
        <v>YES</v>
      </c>
      <c r="AW31" s="1262"/>
      <c r="AX31" s="1262"/>
      <c r="AY31" s="1262"/>
    </row>
    <row r="32" spans="1:67" ht="12" customHeight="1">
      <c r="B32" s="1283" t="s">
        <v>856</v>
      </c>
      <c r="C32" s="1283"/>
      <c r="D32" s="1283"/>
      <c r="E32" s="1283"/>
      <c r="F32" s="1283"/>
      <c r="G32" s="1283"/>
      <c r="H32" s="1283"/>
      <c r="I32" s="1283"/>
      <c r="J32" s="1283"/>
      <c r="K32" s="1283"/>
      <c r="L32" s="1283"/>
      <c r="M32" s="1283"/>
      <c r="N32" s="1283"/>
      <c r="O32" s="1283"/>
      <c r="P32" s="1283"/>
      <c r="Q32" s="1283"/>
      <c r="R32" s="1283"/>
      <c r="S32" s="1283"/>
      <c r="T32" s="1283"/>
      <c r="U32" s="1283"/>
      <c r="V32" s="1283"/>
      <c r="W32" s="1283"/>
      <c r="X32" s="1283"/>
      <c r="Y32" s="1283"/>
      <c r="Z32" s="1283"/>
      <c r="AA32" s="1283"/>
      <c r="AB32" s="1283"/>
      <c r="AC32" s="1283"/>
      <c r="AD32" s="1283"/>
      <c r="AE32" s="1283"/>
      <c r="AF32" s="1283"/>
      <c r="AG32" s="1283"/>
      <c r="AH32" s="1283"/>
      <c r="AI32" s="1283"/>
      <c r="AJ32" s="1283"/>
      <c r="AK32" s="1283"/>
      <c r="AL32" s="1283"/>
      <c r="AM32" s="1283"/>
      <c r="AN32" s="1283"/>
      <c r="AO32" s="314"/>
      <c r="AP32" s="314"/>
      <c r="AQ32" s="314"/>
      <c r="AR32" s="314"/>
      <c r="AS32" s="314"/>
      <c r="AT32" s="314"/>
      <c r="AU32" s="314"/>
      <c r="AV32" s="314"/>
      <c r="AW32" s="314"/>
      <c r="AX32" s="314"/>
      <c r="AY32" s="314"/>
    </row>
    <row r="33" spans="1:85" ht="12" customHeight="1">
      <c r="B33" s="1284"/>
      <c r="C33" s="1284"/>
      <c r="D33" s="1284"/>
      <c r="E33" s="1284"/>
      <c r="F33" s="1284"/>
      <c r="G33" s="1284"/>
      <c r="H33" s="1284"/>
      <c r="I33" s="1284"/>
      <c r="J33" s="1284"/>
      <c r="K33" s="1284"/>
      <c r="L33" s="1284"/>
      <c r="M33" s="1284"/>
      <c r="N33" s="1284"/>
      <c r="O33" s="1284"/>
      <c r="P33" s="1284"/>
      <c r="Q33" s="1284"/>
      <c r="R33" s="1284"/>
      <c r="S33" s="1284"/>
      <c r="T33" s="1284"/>
      <c r="U33" s="1284"/>
      <c r="V33" s="1284"/>
      <c r="W33" s="1284"/>
      <c r="X33" s="1284"/>
      <c r="Y33" s="1284"/>
      <c r="Z33" s="1284"/>
      <c r="AA33" s="1284"/>
      <c r="AB33" s="1284"/>
      <c r="AC33" s="1284"/>
      <c r="AD33" s="1284"/>
      <c r="AE33" s="1284"/>
      <c r="AF33" s="1284"/>
      <c r="AG33" s="1284"/>
      <c r="AH33" s="1284"/>
      <c r="AI33" s="1284"/>
      <c r="AJ33" s="1284"/>
      <c r="AK33" s="1284"/>
      <c r="AL33" s="1284"/>
      <c r="AM33" s="1284"/>
      <c r="AN33" s="1284"/>
      <c r="AO33" s="1248" t="s">
        <v>841</v>
      </c>
      <c r="AP33" s="1248"/>
      <c r="AQ33" s="1248"/>
      <c r="AR33" s="1248"/>
      <c r="AS33" s="1248"/>
      <c r="AT33" s="1248"/>
      <c r="AU33" s="1249"/>
      <c r="AV33" s="1249"/>
      <c r="AW33" s="1249"/>
      <c r="AX33" s="1249"/>
      <c r="AY33" s="1249"/>
    </row>
    <row r="34" spans="1:85" ht="12" customHeight="1">
      <c r="B34" s="315"/>
      <c r="C34" s="315"/>
      <c r="D34" s="315"/>
      <c r="E34" s="315"/>
      <c r="F34" s="315"/>
      <c r="G34" s="315"/>
      <c r="H34" s="315"/>
      <c r="I34" s="315"/>
      <c r="J34" s="315"/>
      <c r="K34" s="315"/>
      <c r="L34" s="315"/>
      <c r="M34" s="315"/>
      <c r="N34" s="315"/>
      <c r="O34" s="315"/>
      <c r="P34" s="315"/>
      <c r="Q34" s="315"/>
      <c r="R34" s="315"/>
      <c r="S34" s="315"/>
      <c r="T34" s="315"/>
      <c r="U34" s="315"/>
      <c r="V34" s="315"/>
      <c r="W34" s="315"/>
      <c r="X34" s="315"/>
      <c r="Y34" s="315"/>
      <c r="Z34" s="315"/>
      <c r="AA34" s="315"/>
      <c r="AB34" s="315"/>
      <c r="AC34" s="315"/>
      <c r="AD34" s="315"/>
      <c r="AE34" s="315"/>
      <c r="AF34" s="315"/>
      <c r="AG34" s="315"/>
      <c r="AH34" s="315"/>
      <c r="AI34" s="315"/>
      <c r="AJ34" s="315"/>
      <c r="AK34" s="315"/>
      <c r="AL34" s="315"/>
      <c r="AM34" s="315"/>
      <c r="AN34" s="315"/>
      <c r="AO34" s="1263">
        <f>IF(AV31="YES",0,(IF(AV28="YES",1,0)+IF(AV29="YES",-1,0)+IF(AV30="YES",1,0)))</f>
        <v>0</v>
      </c>
      <c r="AP34" s="1263"/>
      <c r="AQ34" s="1263"/>
      <c r="AR34" s="1263"/>
      <c r="AS34" s="1263"/>
      <c r="AT34" s="1263"/>
      <c r="AU34" s="1264"/>
      <c r="AV34" s="1264"/>
      <c r="AW34" s="1264"/>
      <c r="AX34" s="1264"/>
      <c r="AY34" s="1264"/>
    </row>
    <row r="35" spans="1:85" ht="12" customHeight="1">
      <c r="C35" s="312" t="s">
        <v>857</v>
      </c>
      <c r="D35" s="312"/>
      <c r="E35" s="312"/>
      <c r="F35" s="312"/>
      <c r="G35" s="312"/>
      <c r="H35" s="312"/>
      <c r="I35" s="312"/>
      <c r="J35" s="312"/>
      <c r="K35" s="312"/>
      <c r="L35" s="312"/>
      <c r="M35" s="312"/>
      <c r="N35" s="312"/>
      <c r="O35" s="312"/>
      <c r="P35" s="312"/>
      <c r="Q35" s="312"/>
      <c r="R35" s="312"/>
      <c r="S35" s="312"/>
      <c r="T35" s="312"/>
      <c r="U35" s="312"/>
      <c r="V35" s="313"/>
      <c r="W35" s="313"/>
      <c r="X35" s="313"/>
      <c r="Y35" s="313"/>
      <c r="Z35" s="313"/>
      <c r="AA35" s="313"/>
      <c r="AB35" s="313"/>
      <c r="AC35" s="313"/>
      <c r="AD35" s="313"/>
      <c r="AE35" s="313"/>
      <c r="AF35" s="313"/>
      <c r="AG35" s="313"/>
      <c r="AH35" s="313"/>
      <c r="AI35" s="313"/>
      <c r="AJ35" s="313"/>
      <c r="AK35" s="313"/>
      <c r="AL35" s="313"/>
      <c r="AM35" s="313"/>
      <c r="AN35" s="313"/>
      <c r="AO35" s="1263"/>
      <c r="AP35" s="1263"/>
      <c r="AQ35" s="1263"/>
      <c r="AR35" s="1263"/>
      <c r="AS35" s="1263"/>
      <c r="AT35" s="1263"/>
      <c r="AU35" s="1264"/>
      <c r="AV35" s="1264"/>
      <c r="AW35" s="1264"/>
      <c r="AX35" s="1264"/>
      <c r="AY35" s="1264"/>
    </row>
    <row r="36" spans="1:85" ht="22.5" customHeight="1">
      <c r="C36" s="312"/>
      <c r="D36" s="312"/>
      <c r="E36" s="312"/>
      <c r="F36" s="312"/>
      <c r="G36" s="312"/>
      <c r="H36" s="312"/>
      <c r="I36" s="312"/>
      <c r="J36" s="312"/>
      <c r="K36" s="312"/>
      <c r="L36" s="312"/>
      <c r="M36" s="312"/>
      <c r="N36" s="312"/>
      <c r="O36" s="312"/>
      <c r="P36" s="312"/>
      <c r="Q36" s="312"/>
      <c r="R36" s="312"/>
      <c r="S36" s="312"/>
      <c r="T36" s="312"/>
      <c r="U36" s="312"/>
      <c r="V36" s="313"/>
      <c r="W36" s="313"/>
      <c r="X36" s="313"/>
      <c r="Y36" s="313"/>
      <c r="Z36" s="313"/>
      <c r="AA36" s="313"/>
      <c r="AB36" s="313"/>
      <c r="AC36" s="313"/>
      <c r="AD36" s="313"/>
      <c r="AE36" s="313"/>
      <c r="AF36" s="313"/>
      <c r="AG36" s="313"/>
      <c r="AH36" s="313"/>
      <c r="AI36" s="313"/>
      <c r="AJ36" s="313"/>
      <c r="AK36" s="313"/>
      <c r="AL36" s="313"/>
      <c r="AM36" s="313"/>
      <c r="AN36" s="313"/>
      <c r="AO36" s="124"/>
      <c r="AP36" s="124"/>
      <c r="AQ36" s="124"/>
      <c r="AR36" s="124"/>
      <c r="AS36" s="124"/>
      <c r="AT36" s="124"/>
      <c r="AU36" s="125"/>
      <c r="AV36" s="125"/>
      <c r="AW36" s="125"/>
      <c r="AX36" s="125"/>
      <c r="AY36" s="125"/>
    </row>
    <row r="37" spans="1:85" ht="32.25" customHeight="1">
      <c r="B37" s="1285" t="s">
        <v>858</v>
      </c>
      <c r="C37" s="1286"/>
      <c r="D37" s="1286"/>
      <c r="E37" s="1286"/>
      <c r="F37" s="1286"/>
      <c r="G37" s="1286"/>
      <c r="H37" s="1286"/>
      <c r="I37" s="1286"/>
      <c r="J37" s="1286"/>
      <c r="K37" s="1286"/>
      <c r="L37" s="1286"/>
      <c r="M37" s="1286"/>
      <c r="N37" s="1286"/>
      <c r="O37" s="1286"/>
      <c r="P37" s="1286"/>
      <c r="Q37" s="1286"/>
      <c r="R37" s="1286"/>
      <c r="S37" s="1286"/>
      <c r="T37" s="1286"/>
      <c r="U37" s="1286"/>
      <c r="V37" s="1286"/>
      <c r="W37" s="1286"/>
      <c r="X37" s="1286"/>
      <c r="Y37" s="1286"/>
      <c r="Z37" s="1286"/>
      <c r="AA37" s="1286"/>
      <c r="AB37" s="1286"/>
      <c r="AC37" s="1286"/>
      <c r="AD37" s="1286"/>
      <c r="AE37" s="1286"/>
      <c r="AF37" s="1286"/>
      <c r="AG37" s="1286"/>
      <c r="AH37" s="1286"/>
      <c r="AI37" s="1286"/>
      <c r="AJ37" s="1286"/>
      <c r="AK37" s="1286"/>
      <c r="AL37" s="1286"/>
      <c r="AM37" s="1286"/>
      <c r="AN37" s="1286"/>
      <c r="AO37" s="1286"/>
      <c r="AP37" s="1286"/>
      <c r="AQ37" s="1286"/>
      <c r="AR37" s="1286"/>
      <c r="AS37" s="1286"/>
      <c r="AT37" s="1286"/>
      <c r="AU37" s="1286"/>
      <c r="AV37" s="1286"/>
      <c r="AW37" s="1286"/>
      <c r="AX37" s="1286"/>
      <c r="AY37" s="1286"/>
    </row>
    <row r="38" spans="1:85" ht="16.5" customHeight="1">
      <c r="B38" s="1287"/>
      <c r="C38" s="1288"/>
      <c r="D38" s="1288"/>
      <c r="E38" s="1288"/>
      <c r="F38" s="1288"/>
      <c r="G38" s="1288"/>
      <c r="H38" s="1288"/>
      <c r="I38" s="1288"/>
      <c r="J38" s="1288"/>
      <c r="K38" s="1288"/>
      <c r="L38" s="1288"/>
      <c r="M38" s="1288"/>
      <c r="N38" s="1288"/>
      <c r="O38" s="1288"/>
      <c r="P38" s="1288"/>
      <c r="Q38" s="1288"/>
      <c r="R38" s="1288"/>
      <c r="S38" s="1288"/>
      <c r="T38" s="1288"/>
      <c r="U38" s="1288"/>
      <c r="V38" s="1288"/>
      <c r="W38" s="1288"/>
      <c r="X38" s="1288"/>
      <c r="Y38" s="1288"/>
      <c r="Z38" s="1288"/>
      <c r="AA38" s="1288"/>
      <c r="AB38" s="1288"/>
      <c r="AC38" s="1288"/>
      <c r="AD38" s="1288"/>
      <c r="AE38" s="1288"/>
      <c r="AF38" s="1288"/>
      <c r="AG38" s="1288"/>
      <c r="AH38" s="1288"/>
      <c r="AI38" s="1288"/>
      <c r="AJ38" s="1288"/>
      <c r="AK38" s="1288"/>
      <c r="AL38" s="1288"/>
      <c r="AM38" s="1288"/>
      <c r="AN38" s="1288"/>
      <c r="AO38" s="1288"/>
      <c r="AP38" s="1288"/>
      <c r="AQ38" s="1288"/>
      <c r="AR38" s="1288"/>
      <c r="AS38" s="1288"/>
      <c r="AT38" s="1288"/>
      <c r="AU38" s="1288"/>
      <c r="AV38" s="1288"/>
      <c r="AW38" s="1288"/>
      <c r="AX38" s="1288"/>
      <c r="AY38" s="1289"/>
    </row>
    <row r="39" spans="1:85" ht="16.5" customHeight="1">
      <c r="B39" s="1290"/>
      <c r="C39" s="1291"/>
      <c r="D39" s="1291"/>
      <c r="E39" s="1291"/>
      <c r="F39" s="1291"/>
      <c r="G39" s="1291"/>
      <c r="H39" s="1291"/>
      <c r="I39" s="1291"/>
      <c r="J39" s="1291"/>
      <c r="K39" s="1291"/>
      <c r="L39" s="1291"/>
      <c r="M39" s="1291"/>
      <c r="N39" s="1291"/>
      <c r="O39" s="1291"/>
      <c r="P39" s="1291"/>
      <c r="Q39" s="1291"/>
      <c r="R39" s="1291"/>
      <c r="S39" s="1291"/>
      <c r="T39" s="1291"/>
      <c r="U39" s="1291"/>
      <c r="V39" s="1291"/>
      <c r="W39" s="1291"/>
      <c r="X39" s="1291"/>
      <c r="Y39" s="1291"/>
      <c r="Z39" s="1291"/>
      <c r="AA39" s="1291"/>
      <c r="AB39" s="1291"/>
      <c r="AC39" s="1291"/>
      <c r="AD39" s="1291"/>
      <c r="AE39" s="1291"/>
      <c r="AF39" s="1291"/>
      <c r="AG39" s="1291"/>
      <c r="AH39" s="1291"/>
      <c r="AI39" s="1291"/>
      <c r="AJ39" s="1291"/>
      <c r="AK39" s="1291"/>
      <c r="AL39" s="1291"/>
      <c r="AM39" s="1291"/>
      <c r="AN39" s="1291"/>
      <c r="AO39" s="1291"/>
      <c r="AP39" s="1291"/>
      <c r="AQ39" s="1291"/>
      <c r="AR39" s="1291"/>
      <c r="AS39" s="1291"/>
      <c r="AT39" s="1291"/>
      <c r="AU39" s="1291"/>
      <c r="AV39" s="1291"/>
      <c r="AW39" s="1291"/>
      <c r="AX39" s="1291"/>
      <c r="AY39" s="1292"/>
    </row>
    <row r="40" spans="1:85" ht="16.5" customHeight="1">
      <c r="B40" s="1290"/>
      <c r="C40" s="1291"/>
      <c r="D40" s="1291"/>
      <c r="E40" s="1291"/>
      <c r="F40" s="1291"/>
      <c r="G40" s="1291"/>
      <c r="H40" s="1291"/>
      <c r="I40" s="1291"/>
      <c r="J40" s="1291"/>
      <c r="K40" s="1291"/>
      <c r="L40" s="1291"/>
      <c r="M40" s="1291"/>
      <c r="N40" s="1291"/>
      <c r="O40" s="1291"/>
      <c r="P40" s="1291"/>
      <c r="Q40" s="1291"/>
      <c r="R40" s="1291"/>
      <c r="S40" s="1291"/>
      <c r="T40" s="1291"/>
      <c r="U40" s="1291"/>
      <c r="V40" s="1291"/>
      <c r="W40" s="1291"/>
      <c r="X40" s="1291"/>
      <c r="Y40" s="1291"/>
      <c r="Z40" s="1291"/>
      <c r="AA40" s="1291"/>
      <c r="AB40" s="1291"/>
      <c r="AC40" s="1291"/>
      <c r="AD40" s="1291"/>
      <c r="AE40" s="1291"/>
      <c r="AF40" s="1291"/>
      <c r="AG40" s="1291"/>
      <c r="AH40" s="1291"/>
      <c r="AI40" s="1291"/>
      <c r="AJ40" s="1291"/>
      <c r="AK40" s="1291"/>
      <c r="AL40" s="1291"/>
      <c r="AM40" s="1291"/>
      <c r="AN40" s="1291"/>
      <c r="AO40" s="1291"/>
      <c r="AP40" s="1291"/>
      <c r="AQ40" s="1291"/>
      <c r="AR40" s="1291"/>
      <c r="AS40" s="1291"/>
      <c r="AT40" s="1291"/>
      <c r="AU40" s="1291"/>
      <c r="AV40" s="1291"/>
      <c r="AW40" s="1291"/>
      <c r="AX40" s="1291"/>
      <c r="AY40" s="1292"/>
    </row>
    <row r="41" spans="1:85" ht="16.5" customHeight="1">
      <c r="B41" s="1290"/>
      <c r="C41" s="1291"/>
      <c r="D41" s="1291"/>
      <c r="E41" s="1291"/>
      <c r="F41" s="1291"/>
      <c r="G41" s="1291"/>
      <c r="H41" s="1291"/>
      <c r="I41" s="1291"/>
      <c r="J41" s="1291"/>
      <c r="K41" s="1291"/>
      <c r="L41" s="1291"/>
      <c r="M41" s="1291"/>
      <c r="N41" s="1291"/>
      <c r="O41" s="1291"/>
      <c r="P41" s="1291"/>
      <c r="Q41" s="1291"/>
      <c r="R41" s="1291"/>
      <c r="S41" s="1291"/>
      <c r="T41" s="1291"/>
      <c r="U41" s="1291"/>
      <c r="V41" s="1291"/>
      <c r="W41" s="1291"/>
      <c r="X41" s="1291"/>
      <c r="Y41" s="1291"/>
      <c r="Z41" s="1291"/>
      <c r="AA41" s="1291"/>
      <c r="AB41" s="1291"/>
      <c r="AC41" s="1291"/>
      <c r="AD41" s="1291"/>
      <c r="AE41" s="1291"/>
      <c r="AF41" s="1291"/>
      <c r="AG41" s="1291"/>
      <c r="AH41" s="1291"/>
      <c r="AI41" s="1291"/>
      <c r="AJ41" s="1291"/>
      <c r="AK41" s="1291"/>
      <c r="AL41" s="1291"/>
      <c r="AM41" s="1291"/>
      <c r="AN41" s="1291"/>
      <c r="AO41" s="1291"/>
      <c r="AP41" s="1291"/>
      <c r="AQ41" s="1291"/>
      <c r="AR41" s="1291"/>
      <c r="AS41" s="1291"/>
      <c r="AT41" s="1291"/>
      <c r="AU41" s="1291"/>
      <c r="AV41" s="1291"/>
      <c r="AW41" s="1291"/>
      <c r="AX41" s="1291"/>
      <c r="AY41" s="1292"/>
    </row>
    <row r="42" spans="1:85" ht="14.25" customHeight="1">
      <c r="B42" s="1293"/>
      <c r="C42" s="1294"/>
      <c r="D42" s="1294"/>
      <c r="E42" s="1294"/>
      <c r="F42" s="1294"/>
      <c r="G42" s="1294"/>
      <c r="H42" s="1294"/>
      <c r="I42" s="1294"/>
      <c r="J42" s="1294"/>
      <c r="K42" s="1294"/>
      <c r="L42" s="1294"/>
      <c r="M42" s="1294"/>
      <c r="N42" s="1294"/>
      <c r="O42" s="1294"/>
      <c r="P42" s="1294"/>
      <c r="Q42" s="1294"/>
      <c r="R42" s="1294"/>
      <c r="S42" s="1294"/>
      <c r="T42" s="1294"/>
      <c r="U42" s="1294"/>
      <c r="V42" s="1294"/>
      <c r="W42" s="1294"/>
      <c r="X42" s="1294"/>
      <c r="Y42" s="1294"/>
      <c r="Z42" s="1294"/>
      <c r="AA42" s="1294"/>
      <c r="AB42" s="1294"/>
      <c r="AC42" s="1294"/>
      <c r="AD42" s="1294"/>
      <c r="AE42" s="1294"/>
      <c r="AF42" s="1294"/>
      <c r="AG42" s="1294"/>
      <c r="AH42" s="1294"/>
      <c r="AI42" s="1294"/>
      <c r="AJ42" s="1294"/>
      <c r="AK42" s="1294"/>
      <c r="AL42" s="1294"/>
      <c r="AM42" s="1294"/>
      <c r="AN42" s="1294"/>
      <c r="AO42" s="1294"/>
      <c r="AP42" s="1294"/>
      <c r="AQ42" s="1294"/>
      <c r="AR42" s="1294"/>
      <c r="AS42" s="1294"/>
      <c r="AT42" s="1294"/>
      <c r="AU42" s="1294"/>
      <c r="AV42" s="1294"/>
      <c r="AW42" s="1294"/>
      <c r="AX42" s="1294"/>
      <c r="AY42" s="1295"/>
    </row>
    <row r="43" spans="1:85" s="262" customFormat="1" ht="8.25" customHeight="1">
      <c r="A43" s="301"/>
      <c r="B43" s="301"/>
      <c r="C43" s="301"/>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c r="AE43" s="301"/>
      <c r="AF43" s="301"/>
      <c r="AG43" s="301"/>
      <c r="AH43" s="301"/>
      <c r="AI43" s="301"/>
      <c r="AJ43" s="301"/>
      <c r="AK43" s="301"/>
      <c r="AL43" s="301"/>
      <c r="AM43" s="301"/>
      <c r="AN43" s="301"/>
      <c r="AO43" s="316"/>
      <c r="AP43" s="316"/>
      <c r="AQ43" s="316"/>
      <c r="AR43" s="316"/>
      <c r="AS43" s="301"/>
      <c r="AT43" s="301"/>
      <c r="AU43" s="304"/>
      <c r="BP43" s="304"/>
      <c r="CG43" s="304"/>
    </row>
    <row r="44" spans="1:85" s="126" customFormat="1" ht="15" customHeight="1">
      <c r="A44" s="317"/>
      <c r="B44" s="1296" t="s">
        <v>859</v>
      </c>
      <c r="C44" s="1296"/>
      <c r="D44" s="1296"/>
      <c r="E44" s="1296"/>
      <c r="F44" s="1296"/>
      <c r="G44" s="1296"/>
      <c r="H44" s="1296"/>
      <c r="I44" s="1296"/>
      <c r="J44" s="1296"/>
      <c r="K44" s="1296"/>
      <c r="L44" s="1296"/>
      <c r="M44" s="318"/>
      <c r="N44" s="318"/>
      <c r="O44" s="318"/>
      <c r="P44" s="318"/>
      <c r="Q44" s="318"/>
      <c r="R44" s="318"/>
      <c r="S44" s="318"/>
      <c r="T44" s="301"/>
      <c r="U44" s="301"/>
      <c r="V44" s="301"/>
      <c r="W44" s="301"/>
      <c r="X44" s="301"/>
      <c r="Y44" s="301"/>
      <c r="Z44" s="301"/>
      <c r="AA44" s="301"/>
      <c r="AB44" s="301"/>
      <c r="AC44" s="301"/>
      <c r="AD44" s="301"/>
      <c r="AE44" s="301"/>
      <c r="AF44" s="301"/>
      <c r="AG44" s="301"/>
      <c r="AH44" s="301"/>
      <c r="AI44" s="301"/>
      <c r="AJ44" s="301"/>
      <c r="AK44" s="301"/>
      <c r="AL44" s="301"/>
      <c r="AM44" s="301"/>
      <c r="AN44" s="301"/>
      <c r="AO44" s="316"/>
      <c r="AP44" s="316"/>
      <c r="AQ44" s="316"/>
      <c r="AR44" s="316"/>
      <c r="AS44" s="301"/>
      <c r="AT44" s="301"/>
      <c r="AU44" s="304"/>
      <c r="AV44" s="262"/>
      <c r="AW44" s="262"/>
      <c r="AX44" s="262"/>
      <c r="AY44" s="262"/>
      <c r="BP44" s="319"/>
      <c r="CG44" s="319"/>
    </row>
    <row r="45" spans="1:85" s="317" customFormat="1" ht="57.75" customHeight="1">
      <c r="B45" s="1270" t="s">
        <v>860</v>
      </c>
      <c r="C45" s="1271"/>
      <c r="D45" s="1271"/>
      <c r="E45" s="1271"/>
      <c r="F45" s="1271"/>
      <c r="G45" s="1271"/>
      <c r="H45" s="1271"/>
      <c r="I45" s="1271"/>
      <c r="J45" s="1271"/>
      <c r="K45" s="1271"/>
      <c r="L45" s="1272"/>
      <c r="M45" s="1273" t="s">
        <v>861</v>
      </c>
      <c r="N45" s="1274"/>
      <c r="O45" s="1274"/>
      <c r="P45" s="1274"/>
      <c r="Q45" s="1274"/>
      <c r="R45" s="1274"/>
      <c r="S45" s="1274"/>
      <c r="T45" s="1274"/>
      <c r="U45" s="1274"/>
      <c r="V45" s="1274"/>
      <c r="W45" s="1274"/>
      <c r="X45" s="1274"/>
      <c r="Y45" s="1274"/>
      <c r="Z45" s="1274"/>
      <c r="AA45" s="1274"/>
      <c r="AB45" s="1274"/>
      <c r="AC45" s="1274"/>
      <c r="AD45" s="1274"/>
      <c r="AE45" s="1274"/>
      <c r="AF45" s="1274"/>
      <c r="AG45" s="1274"/>
      <c r="AH45" s="1274"/>
      <c r="AI45" s="1274"/>
      <c r="AJ45" s="1274"/>
      <c r="AK45" s="1274"/>
      <c r="AL45" s="1274"/>
      <c r="AM45" s="1274"/>
      <c r="AN45" s="1274"/>
      <c r="AO45" s="1274"/>
      <c r="AP45" s="1274"/>
      <c r="AQ45" s="1274"/>
      <c r="AR45" s="1274"/>
      <c r="AS45" s="1274"/>
      <c r="AT45" s="1274"/>
      <c r="AU45" s="1274"/>
      <c r="AV45" s="1274"/>
      <c r="AW45" s="1274"/>
      <c r="AX45" s="1274"/>
      <c r="AY45" s="1274"/>
    </row>
    <row r="46" spans="1:85" s="317" customFormat="1" ht="4.5" customHeight="1">
      <c r="B46" s="301"/>
      <c r="C46" s="301"/>
      <c r="D46" s="301"/>
      <c r="E46" s="301"/>
      <c r="F46" s="301"/>
      <c r="G46" s="301"/>
      <c r="H46" s="301"/>
      <c r="I46" s="301"/>
      <c r="J46" s="301"/>
      <c r="K46" s="301"/>
      <c r="L46" s="301"/>
      <c r="M46" s="301"/>
      <c r="N46" s="301"/>
      <c r="O46" s="301"/>
      <c r="P46" s="301"/>
      <c r="Q46" s="301"/>
      <c r="R46" s="301"/>
      <c r="S46" s="301"/>
      <c r="T46" s="301"/>
      <c r="U46" s="301"/>
      <c r="V46" s="301"/>
      <c r="W46" s="301"/>
      <c r="X46" s="301"/>
      <c r="Y46" s="301"/>
      <c r="Z46" s="301"/>
      <c r="AA46" s="301"/>
      <c r="AB46" s="301"/>
      <c r="AC46" s="301"/>
      <c r="AD46" s="301"/>
      <c r="AE46" s="301"/>
      <c r="AF46" s="301"/>
      <c r="AG46" s="301"/>
      <c r="AH46" s="301"/>
      <c r="AI46" s="301"/>
      <c r="AJ46" s="301"/>
      <c r="AK46" s="301"/>
      <c r="AL46" s="301"/>
      <c r="AM46" s="301"/>
      <c r="AN46" s="301"/>
      <c r="AO46" s="301"/>
      <c r="AP46" s="301"/>
      <c r="AQ46" s="301"/>
      <c r="AR46" s="301"/>
      <c r="AS46" s="301"/>
      <c r="AT46" s="301"/>
      <c r="AU46" s="301"/>
      <c r="AV46" s="301"/>
      <c r="AW46" s="301"/>
      <c r="AX46" s="301"/>
      <c r="AY46" s="301"/>
    </row>
    <row r="47" spans="1:85" s="317" customFormat="1" ht="14.25" customHeight="1">
      <c r="B47" s="1345" t="s">
        <v>862</v>
      </c>
      <c r="C47" s="1346"/>
      <c r="D47" s="1346"/>
      <c r="E47" s="1346"/>
      <c r="F47" s="1346"/>
      <c r="G47" s="1346"/>
      <c r="H47" s="1346"/>
      <c r="I47" s="1346"/>
      <c r="J47" s="1346"/>
      <c r="K47" s="1346"/>
      <c r="L47" s="1346"/>
      <c r="M47" s="1346"/>
      <c r="N47" s="1346"/>
      <c r="O47" s="1347"/>
      <c r="P47" s="127"/>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320"/>
      <c r="AQ47" s="320"/>
      <c r="AR47" s="320"/>
      <c r="AS47" s="320"/>
      <c r="AT47" s="320"/>
      <c r="AU47" s="320"/>
      <c r="AV47" s="320"/>
      <c r="AW47" s="320"/>
      <c r="AX47" s="320"/>
      <c r="AY47" s="321"/>
    </row>
    <row r="48" spans="1:85" s="317" customFormat="1" ht="15.65" customHeight="1">
      <c r="B48" s="1348"/>
      <c r="C48" s="1349"/>
      <c r="D48" s="1349"/>
      <c r="E48" s="1349"/>
      <c r="F48" s="1349"/>
      <c r="G48" s="1349"/>
      <c r="H48" s="1349"/>
      <c r="I48" s="1349"/>
      <c r="J48" s="1349"/>
      <c r="K48" s="1349"/>
      <c r="L48" s="1349"/>
      <c r="M48" s="1349"/>
      <c r="N48" s="1349"/>
      <c r="O48" s="1350"/>
      <c r="P48" s="129"/>
      <c r="Q48" s="1353"/>
      <c r="R48" s="1354"/>
      <c r="S48" s="1354"/>
      <c r="T48" s="1354"/>
      <c r="U48" s="1354"/>
      <c r="V48" s="1354"/>
      <c r="W48" s="1354"/>
      <c r="X48" s="1355"/>
      <c r="Y48" s="1356" t="s">
        <v>863</v>
      </c>
      <c r="Z48" s="1356"/>
      <c r="AA48" s="1356"/>
      <c r="AB48" s="1357"/>
      <c r="AC48" s="1358"/>
      <c r="AD48" s="1358"/>
      <c r="AE48" s="1358"/>
      <c r="AF48" s="1358"/>
      <c r="AG48" s="1358"/>
      <c r="AH48" s="1358"/>
      <c r="AI48" s="1359"/>
      <c r="AJ48" s="1360" t="s">
        <v>864</v>
      </c>
      <c r="AK48" s="1360"/>
      <c r="AL48" s="1360"/>
      <c r="AM48" s="1306" t="e">
        <f>Q48/AB48*100</f>
        <v>#DIV/0!</v>
      </c>
      <c r="AN48" s="1307"/>
      <c r="AO48" s="1307"/>
      <c r="AP48" s="1307"/>
      <c r="AQ48" s="1307"/>
      <c r="AR48" s="1307"/>
      <c r="AS48" s="1307"/>
      <c r="AT48" s="1308"/>
      <c r="AU48" s="301"/>
      <c r="AV48" s="301"/>
      <c r="AW48" s="301"/>
      <c r="AX48" s="301"/>
      <c r="AY48" s="322"/>
    </row>
    <row r="49" spans="2:51" s="317" customFormat="1" ht="15.65" customHeight="1">
      <c r="B49" s="1348"/>
      <c r="C49" s="1349"/>
      <c r="D49" s="1349"/>
      <c r="E49" s="1349"/>
      <c r="F49" s="1349"/>
      <c r="G49" s="1349"/>
      <c r="H49" s="1349"/>
      <c r="I49" s="1349"/>
      <c r="J49" s="1349"/>
      <c r="K49" s="1349"/>
      <c r="L49" s="1349"/>
      <c r="M49" s="1349"/>
      <c r="N49" s="1349"/>
      <c r="O49" s="1350"/>
      <c r="P49" s="129"/>
      <c r="Q49" s="323" t="s">
        <v>865</v>
      </c>
      <c r="R49" s="324"/>
      <c r="S49" s="324"/>
      <c r="T49" s="324"/>
      <c r="U49" s="324"/>
      <c r="V49" s="324"/>
      <c r="W49" s="324"/>
      <c r="X49" s="324"/>
      <c r="Y49" s="325"/>
      <c r="Z49" s="325"/>
      <c r="AA49" s="325"/>
      <c r="AB49" s="326"/>
      <c r="AC49" s="326"/>
      <c r="AD49" s="326"/>
      <c r="AE49" s="326"/>
      <c r="AF49" s="326"/>
      <c r="AG49" s="326"/>
      <c r="AH49" s="326"/>
      <c r="AI49" s="326"/>
      <c r="AJ49" s="327"/>
      <c r="AK49" s="327"/>
      <c r="AL49" s="327"/>
      <c r="AM49" s="328"/>
      <c r="AN49" s="328"/>
      <c r="AO49" s="328"/>
      <c r="AP49" s="328"/>
      <c r="AQ49" s="328"/>
      <c r="AR49" s="328"/>
      <c r="AS49" s="328"/>
      <c r="AT49" s="328"/>
      <c r="AU49" s="301"/>
      <c r="AV49" s="301"/>
      <c r="AW49" s="301"/>
      <c r="AX49" s="301"/>
      <c r="AY49" s="322"/>
    </row>
    <row r="50" spans="2:51" s="317" customFormat="1" ht="14.25" customHeight="1">
      <c r="B50" s="1348"/>
      <c r="C50" s="1351"/>
      <c r="D50" s="1351"/>
      <c r="E50" s="1351"/>
      <c r="F50" s="1351"/>
      <c r="G50" s="1351"/>
      <c r="H50" s="1351"/>
      <c r="I50" s="1351"/>
      <c r="J50" s="1351"/>
      <c r="K50" s="1351"/>
      <c r="L50" s="1351"/>
      <c r="M50" s="1351"/>
      <c r="N50" s="1351"/>
      <c r="O50" s="1352"/>
      <c r="P50" s="130"/>
      <c r="Q50" s="131"/>
      <c r="R50" s="131"/>
      <c r="S50" s="131"/>
      <c r="T50" s="131"/>
      <c r="U50" s="131"/>
      <c r="V50" s="131"/>
      <c r="W50" s="131"/>
      <c r="X50" s="132"/>
      <c r="Y50" s="131"/>
      <c r="Z50" s="131"/>
      <c r="AA50" s="132" t="s">
        <v>866</v>
      </c>
      <c r="AB50" s="133"/>
      <c r="AC50" s="133"/>
      <c r="AD50" s="133"/>
      <c r="AE50" s="133"/>
      <c r="AF50" s="133"/>
      <c r="AG50" s="133"/>
      <c r="AH50" s="133"/>
      <c r="AI50" s="133"/>
      <c r="AJ50" s="133"/>
      <c r="AK50" s="133"/>
      <c r="AL50" s="133"/>
      <c r="AM50" s="133"/>
      <c r="AN50" s="133"/>
      <c r="AO50" s="133"/>
      <c r="AP50" s="329"/>
      <c r="AQ50" s="329"/>
      <c r="AR50" s="329"/>
      <c r="AS50" s="329"/>
      <c r="AT50" s="329"/>
      <c r="AU50" s="329"/>
      <c r="AV50" s="329"/>
      <c r="AW50" s="329"/>
      <c r="AX50" s="329"/>
      <c r="AY50" s="330"/>
    </row>
    <row r="51" spans="2:51" s="317" customFormat="1" ht="14.25" customHeight="1">
      <c r="B51" s="183"/>
      <c r="C51" s="1309" t="s">
        <v>867</v>
      </c>
      <c r="D51" s="1310"/>
      <c r="E51" s="1310"/>
      <c r="F51" s="1310"/>
      <c r="G51" s="1310"/>
      <c r="H51" s="1310"/>
      <c r="I51" s="1310"/>
      <c r="J51" s="1310"/>
      <c r="K51" s="1310"/>
      <c r="L51" s="1310"/>
      <c r="M51" s="1310"/>
      <c r="N51" s="1310"/>
      <c r="O51" s="1311"/>
      <c r="P51" s="1315" t="s">
        <v>868</v>
      </c>
      <c r="Q51" s="1315"/>
      <c r="R51" s="1315"/>
      <c r="S51" s="1315"/>
      <c r="T51" s="1316"/>
      <c r="U51" s="1319"/>
      <c r="V51" s="1320"/>
      <c r="W51" s="1323" t="s">
        <v>869</v>
      </c>
      <c r="X51" s="1324"/>
      <c r="Y51" s="1324"/>
      <c r="Z51" s="1324"/>
      <c r="AA51" s="1324"/>
      <c r="AB51" s="1324"/>
      <c r="AC51" s="1324"/>
      <c r="AD51" s="1324"/>
      <c r="AE51" s="1324"/>
      <c r="AF51" s="1324"/>
      <c r="AG51" s="1324"/>
      <c r="AH51" s="1324"/>
      <c r="AI51" s="1324"/>
      <c r="AJ51" s="1324"/>
      <c r="AK51" s="1324"/>
      <c r="AL51" s="1324"/>
      <c r="AM51" s="1324"/>
      <c r="AN51" s="1324"/>
      <c r="AO51" s="1324"/>
      <c r="AP51" s="1324"/>
      <c r="AQ51" s="1324"/>
      <c r="AR51" s="1324"/>
      <c r="AS51" s="1324"/>
      <c r="AT51" s="1324"/>
      <c r="AU51" s="1324"/>
      <c r="AV51" s="1324"/>
      <c r="AW51" s="1324"/>
      <c r="AX51" s="1324"/>
      <c r="AY51" s="1325"/>
    </row>
    <row r="52" spans="2:51" s="317" customFormat="1" ht="14.25" customHeight="1">
      <c r="B52" s="183"/>
      <c r="C52" s="1312"/>
      <c r="D52" s="1313"/>
      <c r="E52" s="1313"/>
      <c r="F52" s="1313"/>
      <c r="G52" s="1313"/>
      <c r="H52" s="1313"/>
      <c r="I52" s="1313"/>
      <c r="J52" s="1313"/>
      <c r="K52" s="1313"/>
      <c r="L52" s="1313"/>
      <c r="M52" s="1313"/>
      <c r="N52" s="1313"/>
      <c r="O52" s="1314"/>
      <c r="P52" s="1317"/>
      <c r="Q52" s="1317"/>
      <c r="R52" s="1317"/>
      <c r="S52" s="1317"/>
      <c r="T52" s="1318"/>
      <c r="U52" s="1321"/>
      <c r="V52" s="1322"/>
      <c r="W52" s="1326"/>
      <c r="X52" s="1327"/>
      <c r="Y52" s="1327"/>
      <c r="Z52" s="1327"/>
      <c r="AA52" s="1327"/>
      <c r="AB52" s="1327"/>
      <c r="AC52" s="1327"/>
      <c r="AD52" s="1327"/>
      <c r="AE52" s="1327"/>
      <c r="AF52" s="1327"/>
      <c r="AG52" s="1327"/>
      <c r="AH52" s="1327"/>
      <c r="AI52" s="1327"/>
      <c r="AJ52" s="1327"/>
      <c r="AK52" s="1327"/>
      <c r="AL52" s="1327"/>
      <c r="AM52" s="1327"/>
      <c r="AN52" s="1327"/>
      <c r="AO52" s="1327"/>
      <c r="AP52" s="1327"/>
      <c r="AQ52" s="1327"/>
      <c r="AR52" s="1327"/>
      <c r="AS52" s="1327"/>
      <c r="AT52" s="1327"/>
      <c r="AU52" s="1327"/>
      <c r="AV52" s="1327"/>
      <c r="AW52" s="1327"/>
      <c r="AX52" s="1327"/>
      <c r="AY52" s="1328"/>
    </row>
    <row r="53" spans="2:51" s="317" customFormat="1" ht="14.25" customHeight="1">
      <c r="B53" s="134"/>
      <c r="C53" s="1312"/>
      <c r="D53" s="1313"/>
      <c r="E53" s="1313"/>
      <c r="F53" s="1313"/>
      <c r="G53" s="1313"/>
      <c r="H53" s="1313"/>
      <c r="I53" s="1313"/>
      <c r="J53" s="1313"/>
      <c r="K53" s="1313"/>
      <c r="L53" s="1313"/>
      <c r="M53" s="1313"/>
      <c r="N53" s="1313"/>
      <c r="O53" s="1314"/>
      <c r="P53" s="1317" t="s">
        <v>870</v>
      </c>
      <c r="Q53" s="1317"/>
      <c r="R53" s="1317"/>
      <c r="S53" s="1317"/>
      <c r="T53" s="1318"/>
      <c r="U53" s="1319"/>
      <c r="V53" s="1320"/>
      <c r="W53" s="1323" t="s">
        <v>871</v>
      </c>
      <c r="X53" s="1324"/>
      <c r="Y53" s="1324"/>
      <c r="Z53" s="1324"/>
      <c r="AA53" s="1324"/>
      <c r="AB53" s="1324"/>
      <c r="AC53" s="1324"/>
      <c r="AD53" s="1324"/>
      <c r="AE53" s="1324"/>
      <c r="AF53" s="1324"/>
      <c r="AG53" s="1324"/>
      <c r="AH53" s="1324"/>
      <c r="AI53" s="1324"/>
      <c r="AJ53" s="1335"/>
      <c r="AK53" s="1336"/>
      <c r="AL53" s="1339" t="s">
        <v>872</v>
      </c>
      <c r="AM53" s="1340"/>
      <c r="AN53" s="1340"/>
      <c r="AO53" s="1340"/>
      <c r="AP53" s="1340"/>
      <c r="AQ53" s="1340"/>
      <c r="AR53" s="1340"/>
      <c r="AS53" s="1340"/>
      <c r="AT53" s="1340"/>
      <c r="AU53" s="1340"/>
      <c r="AV53" s="1340"/>
      <c r="AW53" s="1340"/>
      <c r="AX53" s="1340"/>
      <c r="AY53" s="1341"/>
    </row>
    <row r="54" spans="2:51" s="317" customFormat="1" ht="14.25" customHeight="1">
      <c r="B54" s="134"/>
      <c r="C54" s="1312"/>
      <c r="D54" s="1313"/>
      <c r="E54" s="1313"/>
      <c r="F54" s="1313"/>
      <c r="G54" s="1313"/>
      <c r="H54" s="1313"/>
      <c r="I54" s="1313"/>
      <c r="J54" s="1313"/>
      <c r="K54" s="1313"/>
      <c r="L54" s="1313"/>
      <c r="M54" s="1313"/>
      <c r="N54" s="1313"/>
      <c r="O54" s="1314"/>
      <c r="P54" s="1329"/>
      <c r="Q54" s="1329"/>
      <c r="R54" s="1329"/>
      <c r="S54" s="1329"/>
      <c r="T54" s="1330"/>
      <c r="U54" s="1331"/>
      <c r="V54" s="1332"/>
      <c r="W54" s="1333"/>
      <c r="X54" s="1334"/>
      <c r="Y54" s="1334"/>
      <c r="Z54" s="1334"/>
      <c r="AA54" s="1334"/>
      <c r="AB54" s="1334"/>
      <c r="AC54" s="1334"/>
      <c r="AD54" s="1334"/>
      <c r="AE54" s="1334"/>
      <c r="AF54" s="1334"/>
      <c r="AG54" s="1334"/>
      <c r="AH54" s="1334"/>
      <c r="AI54" s="1334"/>
      <c r="AJ54" s="1337"/>
      <c r="AK54" s="1338"/>
      <c r="AL54" s="1342"/>
      <c r="AM54" s="1343"/>
      <c r="AN54" s="1343"/>
      <c r="AO54" s="1343"/>
      <c r="AP54" s="1343"/>
      <c r="AQ54" s="1343"/>
      <c r="AR54" s="1343"/>
      <c r="AS54" s="1343"/>
      <c r="AT54" s="1343"/>
      <c r="AU54" s="1343"/>
      <c r="AV54" s="1343"/>
      <c r="AW54" s="1343"/>
      <c r="AX54" s="1343"/>
      <c r="AY54" s="1344"/>
    </row>
    <row r="55" spans="2:51" s="317" customFormat="1" ht="14.25" customHeight="1">
      <c r="B55" s="331"/>
      <c r="C55" s="1297"/>
      <c r="D55" s="1298"/>
      <c r="E55" s="1298"/>
      <c r="F55" s="1298"/>
      <c r="G55" s="1298"/>
      <c r="H55" s="1298"/>
      <c r="I55" s="1298"/>
      <c r="J55" s="1298"/>
      <c r="K55" s="1298"/>
      <c r="L55" s="1298"/>
      <c r="M55" s="1298"/>
      <c r="N55" s="1298"/>
      <c r="O55" s="1298"/>
      <c r="P55" s="1298"/>
      <c r="Q55" s="1298"/>
      <c r="R55" s="1298"/>
      <c r="S55" s="1298"/>
      <c r="T55" s="1298"/>
      <c r="U55" s="1298"/>
      <c r="V55" s="1298"/>
      <c r="W55" s="1298"/>
      <c r="X55" s="1298"/>
      <c r="Y55" s="1298"/>
      <c r="Z55" s="1298"/>
      <c r="AA55" s="1298"/>
      <c r="AB55" s="1298"/>
      <c r="AC55" s="1298"/>
      <c r="AD55" s="1298"/>
      <c r="AE55" s="1298"/>
      <c r="AF55" s="1298"/>
      <c r="AG55" s="1298"/>
      <c r="AH55" s="1298"/>
      <c r="AI55" s="1298"/>
      <c r="AJ55" s="1298"/>
      <c r="AK55" s="1298"/>
      <c r="AL55" s="1298"/>
      <c r="AM55" s="1298"/>
      <c r="AN55" s="1298"/>
      <c r="AO55" s="1298"/>
      <c r="AP55" s="1298"/>
      <c r="AQ55" s="1298"/>
      <c r="AR55" s="1298"/>
      <c r="AS55" s="1298"/>
      <c r="AT55" s="1298"/>
      <c r="AU55" s="1298"/>
      <c r="AV55" s="1298"/>
      <c r="AW55" s="1298"/>
      <c r="AX55" s="1298"/>
      <c r="AY55" s="1299"/>
    </row>
    <row r="56" spans="2:51" s="317" customFormat="1" ht="14.25" customHeight="1">
      <c r="B56" s="331"/>
      <c r="C56" s="1300"/>
      <c r="D56" s="1301"/>
      <c r="E56" s="1301"/>
      <c r="F56" s="1301"/>
      <c r="G56" s="1301"/>
      <c r="H56" s="1301"/>
      <c r="I56" s="1301"/>
      <c r="J56" s="1301"/>
      <c r="K56" s="1301"/>
      <c r="L56" s="1301"/>
      <c r="M56" s="1301"/>
      <c r="N56" s="1301"/>
      <c r="O56" s="1301"/>
      <c r="P56" s="1301"/>
      <c r="Q56" s="1301"/>
      <c r="R56" s="1301"/>
      <c r="S56" s="1301"/>
      <c r="T56" s="1301"/>
      <c r="U56" s="1301"/>
      <c r="V56" s="1301"/>
      <c r="W56" s="1301"/>
      <c r="X56" s="1301"/>
      <c r="Y56" s="1301"/>
      <c r="Z56" s="1301"/>
      <c r="AA56" s="1301"/>
      <c r="AB56" s="1301"/>
      <c r="AC56" s="1301"/>
      <c r="AD56" s="1301"/>
      <c r="AE56" s="1301"/>
      <c r="AF56" s="1301"/>
      <c r="AG56" s="1301"/>
      <c r="AH56" s="1301"/>
      <c r="AI56" s="1301"/>
      <c r="AJ56" s="1301"/>
      <c r="AK56" s="1301"/>
      <c r="AL56" s="1301"/>
      <c r="AM56" s="1301"/>
      <c r="AN56" s="1301"/>
      <c r="AO56" s="1301"/>
      <c r="AP56" s="1301"/>
      <c r="AQ56" s="1301"/>
      <c r="AR56" s="1301"/>
      <c r="AS56" s="1301"/>
      <c r="AT56" s="1301"/>
      <c r="AU56" s="1301"/>
      <c r="AV56" s="1301"/>
      <c r="AW56" s="1301"/>
      <c r="AX56" s="1301"/>
      <c r="AY56" s="1302"/>
    </row>
    <row r="57" spans="2:51" s="317" customFormat="1" ht="14.25" customHeight="1">
      <c r="B57" s="331"/>
      <c r="C57" s="1300"/>
      <c r="D57" s="1301"/>
      <c r="E57" s="1301"/>
      <c r="F57" s="1301"/>
      <c r="G57" s="1301"/>
      <c r="H57" s="1301"/>
      <c r="I57" s="1301"/>
      <c r="J57" s="1301"/>
      <c r="K57" s="1301"/>
      <c r="L57" s="1301"/>
      <c r="M57" s="1301"/>
      <c r="N57" s="1301"/>
      <c r="O57" s="1301"/>
      <c r="P57" s="1301"/>
      <c r="Q57" s="1301"/>
      <c r="R57" s="1301"/>
      <c r="S57" s="1301"/>
      <c r="T57" s="1301"/>
      <c r="U57" s="1301"/>
      <c r="V57" s="1301"/>
      <c r="W57" s="1301"/>
      <c r="X57" s="1301"/>
      <c r="Y57" s="1301"/>
      <c r="Z57" s="1301"/>
      <c r="AA57" s="1301"/>
      <c r="AB57" s="1301"/>
      <c r="AC57" s="1301"/>
      <c r="AD57" s="1301"/>
      <c r="AE57" s="1301"/>
      <c r="AF57" s="1301"/>
      <c r="AG57" s="1301"/>
      <c r="AH57" s="1301"/>
      <c r="AI57" s="1301"/>
      <c r="AJ57" s="1301"/>
      <c r="AK57" s="1301"/>
      <c r="AL57" s="1301"/>
      <c r="AM57" s="1301"/>
      <c r="AN57" s="1301"/>
      <c r="AO57" s="1301"/>
      <c r="AP57" s="1301"/>
      <c r="AQ57" s="1301"/>
      <c r="AR57" s="1301"/>
      <c r="AS57" s="1301"/>
      <c r="AT57" s="1301"/>
      <c r="AU57" s="1301"/>
      <c r="AV57" s="1301"/>
      <c r="AW57" s="1301"/>
      <c r="AX57" s="1301"/>
      <c r="AY57" s="1302"/>
    </row>
    <row r="58" spans="2:51" s="317" customFormat="1" ht="14.25" customHeight="1">
      <c r="B58" s="332"/>
      <c r="C58" s="1303"/>
      <c r="D58" s="1304"/>
      <c r="E58" s="1304"/>
      <c r="F58" s="1304"/>
      <c r="G58" s="1304"/>
      <c r="H58" s="1304"/>
      <c r="I58" s="1304"/>
      <c r="J58" s="1304"/>
      <c r="K58" s="1304"/>
      <c r="L58" s="1304"/>
      <c r="M58" s="1304"/>
      <c r="N58" s="1304"/>
      <c r="O58" s="1304"/>
      <c r="P58" s="1304"/>
      <c r="Q58" s="1304"/>
      <c r="R58" s="1304"/>
      <c r="S58" s="1304"/>
      <c r="T58" s="1304"/>
      <c r="U58" s="1304"/>
      <c r="V58" s="1304"/>
      <c r="W58" s="1304"/>
      <c r="X58" s="1304"/>
      <c r="Y58" s="1304"/>
      <c r="Z58" s="1304"/>
      <c r="AA58" s="1304"/>
      <c r="AB58" s="1304"/>
      <c r="AC58" s="1304"/>
      <c r="AD58" s="1304"/>
      <c r="AE58" s="1304"/>
      <c r="AF58" s="1304"/>
      <c r="AG58" s="1304"/>
      <c r="AH58" s="1304"/>
      <c r="AI58" s="1304"/>
      <c r="AJ58" s="1304"/>
      <c r="AK58" s="1304"/>
      <c r="AL58" s="1304"/>
      <c r="AM58" s="1304"/>
      <c r="AN58" s="1304"/>
      <c r="AO58" s="1304"/>
      <c r="AP58" s="1304"/>
      <c r="AQ58" s="1304"/>
      <c r="AR58" s="1304"/>
      <c r="AS58" s="1304"/>
      <c r="AT58" s="1304"/>
      <c r="AU58" s="1304"/>
      <c r="AV58" s="1304"/>
      <c r="AW58" s="1304"/>
      <c r="AX58" s="1304"/>
      <c r="AY58" s="1305"/>
    </row>
    <row r="59" spans="2:51" s="317" customFormat="1" ht="9.75" customHeight="1"/>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type="list" showInputMessage="1" showErrorMessage="1"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xr:uid="{00000000-0002-0000-0F00-000000000000}">
      <formula1>"　,YES,NO"</formula1>
    </dataValidation>
    <dataValidation type="list" showInputMessage="1" showErrorMessage="1"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xr:uid="{00000000-0002-0000-0F00-000001000000}">
      <formula1>"　 ,YES,NO"</formula1>
    </dataValidation>
    <dataValidation type="list" allowBlank="1" showInputMessage="1" showErrorMessage="1"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xr:uid="{00000000-0002-0000-0F00-000002000000}">
      <formula1>"○"</formula1>
    </dataValidation>
  </dataValidations>
  <pageMargins left="0.7" right="0.7" top="0.75" bottom="0.75" header="0.3" footer="0.3"/>
  <pageSetup paperSize="9" scale="80"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H137"/>
  <sheetViews>
    <sheetView showGridLines="0" view="pageBreakPreview" zoomScale="85" zoomScaleNormal="85" zoomScaleSheetLayoutView="85" workbookViewId="0">
      <selection activeCell="A4" sqref="A4"/>
    </sheetView>
  </sheetViews>
  <sheetFormatPr defaultRowHeight="14"/>
  <cols>
    <col min="1" max="1" width="2.08984375" style="361" customWidth="1"/>
    <col min="2" max="2" width="2.36328125" style="361" customWidth="1"/>
    <col min="3" max="9" width="3.7265625" style="361" customWidth="1"/>
    <col min="10" max="17" width="4.08984375" style="361" customWidth="1"/>
    <col min="18" max="42" width="3.7265625" style="361" customWidth="1"/>
    <col min="43" max="43" width="7.7265625" style="361" hidden="1" customWidth="1"/>
    <col min="44" max="44" width="11.453125" style="361" hidden="1" customWidth="1"/>
    <col min="45" max="45" width="14.08984375" style="361" hidden="1" customWidth="1"/>
    <col min="46" max="46" width="10.90625" style="361" hidden="1" customWidth="1"/>
    <col min="47" max="47" width="12.90625" style="362" hidden="1" customWidth="1"/>
    <col min="48" max="51" width="2.6328125" style="361" customWidth="1"/>
    <col min="52" max="52" width="4.08984375" style="361" bestFit="1" customWidth="1"/>
    <col min="53" max="78" width="2.6328125" style="361" customWidth="1"/>
    <col min="79" max="256" width="9" style="361"/>
    <col min="257" max="257" width="2.08984375" style="361" customWidth="1"/>
    <col min="258" max="258" width="2.36328125" style="361" customWidth="1"/>
    <col min="259" max="265" width="3.7265625" style="361" customWidth="1"/>
    <col min="266" max="273" width="4.08984375" style="361" customWidth="1"/>
    <col min="274" max="298" width="3.7265625" style="361" customWidth="1"/>
    <col min="299" max="303" width="0" style="361" hidden="1" customWidth="1"/>
    <col min="304" max="307" width="2.6328125" style="361" customWidth="1"/>
    <col min="308" max="308" width="4.08984375" style="361" bestFit="1" customWidth="1"/>
    <col min="309" max="334" width="2.6328125" style="361" customWidth="1"/>
    <col min="335" max="512" width="9" style="361"/>
    <col min="513" max="513" width="2.08984375" style="361" customWidth="1"/>
    <col min="514" max="514" width="2.36328125" style="361" customWidth="1"/>
    <col min="515" max="521" width="3.7265625" style="361" customWidth="1"/>
    <col min="522" max="529" width="4.08984375" style="361" customWidth="1"/>
    <col min="530" max="554" width="3.7265625" style="361" customWidth="1"/>
    <col min="555" max="559" width="0" style="361" hidden="1" customWidth="1"/>
    <col min="560" max="563" width="2.6328125" style="361" customWidth="1"/>
    <col min="564" max="564" width="4.08984375" style="361" bestFit="1" customWidth="1"/>
    <col min="565" max="590" width="2.6328125" style="361" customWidth="1"/>
    <col min="591" max="768" width="9" style="361"/>
    <col min="769" max="769" width="2.08984375" style="361" customWidth="1"/>
    <col min="770" max="770" width="2.36328125" style="361" customWidth="1"/>
    <col min="771" max="777" width="3.7265625" style="361" customWidth="1"/>
    <col min="778" max="785" width="4.08984375" style="361" customWidth="1"/>
    <col min="786" max="810" width="3.7265625" style="361" customWidth="1"/>
    <col min="811" max="815" width="0" style="361" hidden="1" customWidth="1"/>
    <col min="816" max="819" width="2.6328125" style="361" customWidth="1"/>
    <col min="820" max="820" width="4.08984375" style="361" bestFit="1" customWidth="1"/>
    <col min="821" max="846" width="2.6328125" style="361" customWidth="1"/>
    <col min="847" max="1024" width="9" style="361"/>
    <col min="1025" max="1025" width="2.08984375" style="361" customWidth="1"/>
    <col min="1026" max="1026" width="2.36328125" style="361" customWidth="1"/>
    <col min="1027" max="1033" width="3.7265625" style="361" customWidth="1"/>
    <col min="1034" max="1041" width="4.08984375" style="361" customWidth="1"/>
    <col min="1042" max="1066" width="3.7265625" style="361" customWidth="1"/>
    <col min="1067" max="1071" width="0" style="361" hidden="1" customWidth="1"/>
    <col min="1072" max="1075" width="2.6328125" style="361" customWidth="1"/>
    <col min="1076" max="1076" width="4.08984375" style="361" bestFit="1" customWidth="1"/>
    <col min="1077" max="1102" width="2.6328125" style="361" customWidth="1"/>
    <col min="1103" max="1280" width="9" style="361"/>
    <col min="1281" max="1281" width="2.08984375" style="361" customWidth="1"/>
    <col min="1282" max="1282" width="2.36328125" style="361" customWidth="1"/>
    <col min="1283" max="1289" width="3.7265625" style="361" customWidth="1"/>
    <col min="1290" max="1297" width="4.08984375" style="361" customWidth="1"/>
    <col min="1298" max="1322" width="3.7265625" style="361" customWidth="1"/>
    <col min="1323" max="1327" width="0" style="361" hidden="1" customWidth="1"/>
    <col min="1328" max="1331" width="2.6328125" style="361" customWidth="1"/>
    <col min="1332" max="1332" width="4.08984375" style="361" bestFit="1" customWidth="1"/>
    <col min="1333" max="1358" width="2.6328125" style="361" customWidth="1"/>
    <col min="1359" max="1536" width="9" style="361"/>
    <col min="1537" max="1537" width="2.08984375" style="361" customWidth="1"/>
    <col min="1538" max="1538" width="2.36328125" style="361" customWidth="1"/>
    <col min="1539" max="1545" width="3.7265625" style="361" customWidth="1"/>
    <col min="1546" max="1553" width="4.08984375" style="361" customWidth="1"/>
    <col min="1554" max="1578" width="3.7265625" style="361" customWidth="1"/>
    <col min="1579" max="1583" width="0" style="361" hidden="1" customWidth="1"/>
    <col min="1584" max="1587" width="2.6328125" style="361" customWidth="1"/>
    <col min="1588" max="1588" width="4.08984375" style="361" bestFit="1" customWidth="1"/>
    <col min="1589" max="1614" width="2.6328125" style="361" customWidth="1"/>
    <col min="1615" max="1792" width="9" style="361"/>
    <col min="1793" max="1793" width="2.08984375" style="361" customWidth="1"/>
    <col min="1794" max="1794" width="2.36328125" style="361" customWidth="1"/>
    <col min="1795" max="1801" width="3.7265625" style="361" customWidth="1"/>
    <col min="1802" max="1809" width="4.08984375" style="361" customWidth="1"/>
    <col min="1810" max="1834" width="3.7265625" style="361" customWidth="1"/>
    <col min="1835" max="1839" width="0" style="361" hidden="1" customWidth="1"/>
    <col min="1840" max="1843" width="2.6328125" style="361" customWidth="1"/>
    <col min="1844" max="1844" width="4.08984375" style="361" bestFit="1" customWidth="1"/>
    <col min="1845" max="1870" width="2.6328125" style="361" customWidth="1"/>
    <col min="1871" max="2048" width="9" style="361"/>
    <col min="2049" max="2049" width="2.08984375" style="361" customWidth="1"/>
    <col min="2050" max="2050" width="2.36328125" style="361" customWidth="1"/>
    <col min="2051" max="2057" width="3.7265625" style="361" customWidth="1"/>
    <col min="2058" max="2065" width="4.08984375" style="361" customWidth="1"/>
    <col min="2066" max="2090" width="3.7265625" style="361" customWidth="1"/>
    <col min="2091" max="2095" width="0" style="361" hidden="1" customWidth="1"/>
    <col min="2096" max="2099" width="2.6328125" style="361" customWidth="1"/>
    <col min="2100" max="2100" width="4.08984375" style="361" bestFit="1" customWidth="1"/>
    <col min="2101" max="2126" width="2.6328125" style="361" customWidth="1"/>
    <col min="2127" max="2304" width="9" style="361"/>
    <col min="2305" max="2305" width="2.08984375" style="361" customWidth="1"/>
    <col min="2306" max="2306" width="2.36328125" style="361" customWidth="1"/>
    <col min="2307" max="2313" width="3.7265625" style="361" customWidth="1"/>
    <col min="2314" max="2321" width="4.08984375" style="361" customWidth="1"/>
    <col min="2322" max="2346" width="3.7265625" style="361" customWidth="1"/>
    <col min="2347" max="2351" width="0" style="361" hidden="1" customWidth="1"/>
    <col min="2352" max="2355" width="2.6328125" style="361" customWidth="1"/>
    <col min="2356" max="2356" width="4.08984375" style="361" bestFit="1" customWidth="1"/>
    <col min="2357" max="2382" width="2.6328125" style="361" customWidth="1"/>
    <col min="2383" max="2560" width="9" style="361"/>
    <col min="2561" max="2561" width="2.08984375" style="361" customWidth="1"/>
    <col min="2562" max="2562" width="2.36328125" style="361" customWidth="1"/>
    <col min="2563" max="2569" width="3.7265625" style="361" customWidth="1"/>
    <col min="2570" max="2577" width="4.08984375" style="361" customWidth="1"/>
    <col min="2578" max="2602" width="3.7265625" style="361" customWidth="1"/>
    <col min="2603" max="2607" width="0" style="361" hidden="1" customWidth="1"/>
    <col min="2608" max="2611" width="2.6328125" style="361" customWidth="1"/>
    <col min="2612" max="2612" width="4.08984375" style="361" bestFit="1" customWidth="1"/>
    <col min="2613" max="2638" width="2.6328125" style="361" customWidth="1"/>
    <col min="2639" max="2816" width="9" style="361"/>
    <col min="2817" max="2817" width="2.08984375" style="361" customWidth="1"/>
    <col min="2818" max="2818" width="2.36328125" style="361" customWidth="1"/>
    <col min="2819" max="2825" width="3.7265625" style="361" customWidth="1"/>
    <col min="2826" max="2833" width="4.08984375" style="361" customWidth="1"/>
    <col min="2834" max="2858" width="3.7265625" style="361" customWidth="1"/>
    <col min="2859" max="2863" width="0" style="361" hidden="1" customWidth="1"/>
    <col min="2864" max="2867" width="2.6328125" style="361" customWidth="1"/>
    <col min="2868" max="2868" width="4.08984375" style="361" bestFit="1" customWidth="1"/>
    <col min="2869" max="2894" width="2.6328125" style="361" customWidth="1"/>
    <col min="2895" max="3072" width="9" style="361"/>
    <col min="3073" max="3073" width="2.08984375" style="361" customWidth="1"/>
    <col min="3074" max="3074" width="2.36328125" style="361" customWidth="1"/>
    <col min="3075" max="3081" width="3.7265625" style="361" customWidth="1"/>
    <col min="3082" max="3089" width="4.08984375" style="361" customWidth="1"/>
    <col min="3090" max="3114" width="3.7265625" style="361" customWidth="1"/>
    <col min="3115" max="3119" width="0" style="361" hidden="1" customWidth="1"/>
    <col min="3120" max="3123" width="2.6328125" style="361" customWidth="1"/>
    <col min="3124" max="3124" width="4.08984375" style="361" bestFit="1" customWidth="1"/>
    <col min="3125" max="3150" width="2.6328125" style="361" customWidth="1"/>
    <col min="3151" max="3328" width="9" style="361"/>
    <col min="3329" max="3329" width="2.08984375" style="361" customWidth="1"/>
    <col min="3330" max="3330" width="2.36328125" style="361" customWidth="1"/>
    <col min="3331" max="3337" width="3.7265625" style="361" customWidth="1"/>
    <col min="3338" max="3345" width="4.08984375" style="361" customWidth="1"/>
    <col min="3346" max="3370" width="3.7265625" style="361" customWidth="1"/>
    <col min="3371" max="3375" width="0" style="361" hidden="1" customWidth="1"/>
    <col min="3376" max="3379" width="2.6328125" style="361" customWidth="1"/>
    <col min="3380" max="3380" width="4.08984375" style="361" bestFit="1" customWidth="1"/>
    <col min="3381" max="3406" width="2.6328125" style="361" customWidth="1"/>
    <col min="3407" max="3584" width="9" style="361"/>
    <col min="3585" max="3585" width="2.08984375" style="361" customWidth="1"/>
    <col min="3586" max="3586" width="2.36328125" style="361" customWidth="1"/>
    <col min="3587" max="3593" width="3.7265625" style="361" customWidth="1"/>
    <col min="3594" max="3601" width="4.08984375" style="361" customWidth="1"/>
    <col min="3602" max="3626" width="3.7265625" style="361" customWidth="1"/>
    <col min="3627" max="3631" width="0" style="361" hidden="1" customWidth="1"/>
    <col min="3632" max="3635" width="2.6328125" style="361" customWidth="1"/>
    <col min="3636" max="3636" width="4.08984375" style="361" bestFit="1" customWidth="1"/>
    <col min="3637" max="3662" width="2.6328125" style="361" customWidth="1"/>
    <col min="3663" max="3840" width="9" style="361"/>
    <col min="3841" max="3841" width="2.08984375" style="361" customWidth="1"/>
    <col min="3842" max="3842" width="2.36328125" style="361" customWidth="1"/>
    <col min="3843" max="3849" width="3.7265625" style="361" customWidth="1"/>
    <col min="3850" max="3857" width="4.08984375" style="361" customWidth="1"/>
    <col min="3858" max="3882" width="3.7265625" style="361" customWidth="1"/>
    <col min="3883" max="3887" width="0" style="361" hidden="1" customWidth="1"/>
    <col min="3888" max="3891" width="2.6328125" style="361" customWidth="1"/>
    <col min="3892" max="3892" width="4.08984375" style="361" bestFit="1" customWidth="1"/>
    <col min="3893" max="3918" width="2.6328125" style="361" customWidth="1"/>
    <col min="3919" max="4096" width="9" style="361"/>
    <col min="4097" max="4097" width="2.08984375" style="361" customWidth="1"/>
    <col min="4098" max="4098" width="2.36328125" style="361" customWidth="1"/>
    <col min="4099" max="4105" width="3.7265625" style="361" customWidth="1"/>
    <col min="4106" max="4113" width="4.08984375" style="361" customWidth="1"/>
    <col min="4114" max="4138" width="3.7265625" style="361" customWidth="1"/>
    <col min="4139" max="4143" width="0" style="361" hidden="1" customWidth="1"/>
    <col min="4144" max="4147" width="2.6328125" style="361" customWidth="1"/>
    <col min="4148" max="4148" width="4.08984375" style="361" bestFit="1" customWidth="1"/>
    <col min="4149" max="4174" width="2.6328125" style="361" customWidth="1"/>
    <col min="4175" max="4352" width="9" style="361"/>
    <col min="4353" max="4353" width="2.08984375" style="361" customWidth="1"/>
    <col min="4354" max="4354" width="2.36328125" style="361" customWidth="1"/>
    <col min="4355" max="4361" width="3.7265625" style="361" customWidth="1"/>
    <col min="4362" max="4369" width="4.08984375" style="361" customWidth="1"/>
    <col min="4370" max="4394" width="3.7265625" style="361" customWidth="1"/>
    <col min="4395" max="4399" width="0" style="361" hidden="1" customWidth="1"/>
    <col min="4400" max="4403" width="2.6328125" style="361" customWidth="1"/>
    <col min="4404" max="4404" width="4.08984375" style="361" bestFit="1" customWidth="1"/>
    <col min="4405" max="4430" width="2.6328125" style="361" customWidth="1"/>
    <col min="4431" max="4608" width="9" style="361"/>
    <col min="4609" max="4609" width="2.08984375" style="361" customWidth="1"/>
    <col min="4610" max="4610" width="2.36328125" style="361" customWidth="1"/>
    <col min="4611" max="4617" width="3.7265625" style="361" customWidth="1"/>
    <col min="4618" max="4625" width="4.08984375" style="361" customWidth="1"/>
    <col min="4626" max="4650" width="3.7265625" style="361" customWidth="1"/>
    <col min="4651" max="4655" width="0" style="361" hidden="1" customWidth="1"/>
    <col min="4656" max="4659" width="2.6328125" style="361" customWidth="1"/>
    <col min="4660" max="4660" width="4.08984375" style="361" bestFit="1" customWidth="1"/>
    <col min="4661" max="4686" width="2.6328125" style="361" customWidth="1"/>
    <col min="4687" max="4864" width="9" style="361"/>
    <col min="4865" max="4865" width="2.08984375" style="361" customWidth="1"/>
    <col min="4866" max="4866" width="2.36328125" style="361" customWidth="1"/>
    <col min="4867" max="4873" width="3.7265625" style="361" customWidth="1"/>
    <col min="4874" max="4881" width="4.08984375" style="361" customWidth="1"/>
    <col min="4882" max="4906" width="3.7265625" style="361" customWidth="1"/>
    <col min="4907" max="4911" width="0" style="361" hidden="1" customWidth="1"/>
    <col min="4912" max="4915" width="2.6328125" style="361" customWidth="1"/>
    <col min="4916" max="4916" width="4.08984375" style="361" bestFit="1" customWidth="1"/>
    <col min="4917" max="4942" width="2.6328125" style="361" customWidth="1"/>
    <col min="4943" max="5120" width="9" style="361"/>
    <col min="5121" max="5121" width="2.08984375" style="361" customWidth="1"/>
    <col min="5122" max="5122" width="2.36328125" style="361" customWidth="1"/>
    <col min="5123" max="5129" width="3.7265625" style="361" customWidth="1"/>
    <col min="5130" max="5137" width="4.08984375" style="361" customWidth="1"/>
    <col min="5138" max="5162" width="3.7265625" style="361" customWidth="1"/>
    <col min="5163" max="5167" width="0" style="361" hidden="1" customWidth="1"/>
    <col min="5168" max="5171" width="2.6328125" style="361" customWidth="1"/>
    <col min="5172" max="5172" width="4.08984375" style="361" bestFit="1" customWidth="1"/>
    <col min="5173" max="5198" width="2.6328125" style="361" customWidth="1"/>
    <col min="5199" max="5376" width="9" style="361"/>
    <col min="5377" max="5377" width="2.08984375" style="361" customWidth="1"/>
    <col min="5378" max="5378" width="2.36328125" style="361" customWidth="1"/>
    <col min="5379" max="5385" width="3.7265625" style="361" customWidth="1"/>
    <col min="5386" max="5393" width="4.08984375" style="361" customWidth="1"/>
    <col min="5394" max="5418" width="3.7265625" style="361" customWidth="1"/>
    <col min="5419" max="5423" width="0" style="361" hidden="1" customWidth="1"/>
    <col min="5424" max="5427" width="2.6328125" style="361" customWidth="1"/>
    <col min="5428" max="5428" width="4.08984375" style="361" bestFit="1" customWidth="1"/>
    <col min="5429" max="5454" width="2.6328125" style="361" customWidth="1"/>
    <col min="5455" max="5632" width="9" style="361"/>
    <col min="5633" max="5633" width="2.08984375" style="361" customWidth="1"/>
    <col min="5634" max="5634" width="2.36328125" style="361" customWidth="1"/>
    <col min="5635" max="5641" width="3.7265625" style="361" customWidth="1"/>
    <col min="5642" max="5649" width="4.08984375" style="361" customWidth="1"/>
    <col min="5650" max="5674" width="3.7265625" style="361" customWidth="1"/>
    <col min="5675" max="5679" width="0" style="361" hidden="1" customWidth="1"/>
    <col min="5680" max="5683" width="2.6328125" style="361" customWidth="1"/>
    <col min="5684" max="5684" width="4.08984375" style="361" bestFit="1" customWidth="1"/>
    <col min="5685" max="5710" width="2.6328125" style="361" customWidth="1"/>
    <col min="5711" max="5888" width="9" style="361"/>
    <col min="5889" max="5889" width="2.08984375" style="361" customWidth="1"/>
    <col min="5890" max="5890" width="2.36328125" style="361" customWidth="1"/>
    <col min="5891" max="5897" width="3.7265625" style="361" customWidth="1"/>
    <col min="5898" max="5905" width="4.08984375" style="361" customWidth="1"/>
    <col min="5906" max="5930" width="3.7265625" style="361" customWidth="1"/>
    <col min="5931" max="5935" width="0" style="361" hidden="1" customWidth="1"/>
    <col min="5936" max="5939" width="2.6328125" style="361" customWidth="1"/>
    <col min="5940" max="5940" width="4.08984375" style="361" bestFit="1" customWidth="1"/>
    <col min="5941" max="5966" width="2.6328125" style="361" customWidth="1"/>
    <col min="5967" max="6144" width="9" style="361"/>
    <col min="6145" max="6145" width="2.08984375" style="361" customWidth="1"/>
    <col min="6146" max="6146" width="2.36328125" style="361" customWidth="1"/>
    <col min="6147" max="6153" width="3.7265625" style="361" customWidth="1"/>
    <col min="6154" max="6161" width="4.08984375" style="361" customWidth="1"/>
    <col min="6162" max="6186" width="3.7265625" style="361" customWidth="1"/>
    <col min="6187" max="6191" width="0" style="361" hidden="1" customWidth="1"/>
    <col min="6192" max="6195" width="2.6328125" style="361" customWidth="1"/>
    <col min="6196" max="6196" width="4.08984375" style="361" bestFit="1" customWidth="1"/>
    <col min="6197" max="6222" width="2.6328125" style="361" customWidth="1"/>
    <col min="6223" max="6400" width="9" style="361"/>
    <col min="6401" max="6401" width="2.08984375" style="361" customWidth="1"/>
    <col min="6402" max="6402" width="2.36328125" style="361" customWidth="1"/>
    <col min="6403" max="6409" width="3.7265625" style="361" customWidth="1"/>
    <col min="6410" max="6417" width="4.08984375" style="361" customWidth="1"/>
    <col min="6418" max="6442" width="3.7265625" style="361" customWidth="1"/>
    <col min="6443" max="6447" width="0" style="361" hidden="1" customWidth="1"/>
    <col min="6448" max="6451" width="2.6328125" style="361" customWidth="1"/>
    <col min="6452" max="6452" width="4.08984375" style="361" bestFit="1" customWidth="1"/>
    <col min="6453" max="6478" width="2.6328125" style="361" customWidth="1"/>
    <col min="6479" max="6656" width="9" style="361"/>
    <col min="6657" max="6657" width="2.08984375" style="361" customWidth="1"/>
    <col min="6658" max="6658" width="2.36328125" style="361" customWidth="1"/>
    <col min="6659" max="6665" width="3.7265625" style="361" customWidth="1"/>
    <col min="6666" max="6673" width="4.08984375" style="361" customWidth="1"/>
    <col min="6674" max="6698" width="3.7265625" style="361" customWidth="1"/>
    <col min="6699" max="6703" width="0" style="361" hidden="1" customWidth="1"/>
    <col min="6704" max="6707" width="2.6328125" style="361" customWidth="1"/>
    <col min="6708" max="6708" width="4.08984375" style="361" bestFit="1" customWidth="1"/>
    <col min="6709" max="6734" width="2.6328125" style="361" customWidth="1"/>
    <col min="6735" max="6912" width="9" style="361"/>
    <col min="6913" max="6913" width="2.08984375" style="361" customWidth="1"/>
    <col min="6914" max="6914" width="2.36328125" style="361" customWidth="1"/>
    <col min="6915" max="6921" width="3.7265625" style="361" customWidth="1"/>
    <col min="6922" max="6929" width="4.08984375" style="361" customWidth="1"/>
    <col min="6930" max="6954" width="3.7265625" style="361" customWidth="1"/>
    <col min="6955" max="6959" width="0" style="361" hidden="1" customWidth="1"/>
    <col min="6960" max="6963" width="2.6328125" style="361" customWidth="1"/>
    <col min="6964" max="6964" width="4.08984375" style="361" bestFit="1" customWidth="1"/>
    <col min="6965" max="6990" width="2.6328125" style="361" customWidth="1"/>
    <col min="6991" max="7168" width="9" style="361"/>
    <col min="7169" max="7169" width="2.08984375" style="361" customWidth="1"/>
    <col min="7170" max="7170" width="2.36328125" style="361" customWidth="1"/>
    <col min="7171" max="7177" width="3.7265625" style="361" customWidth="1"/>
    <col min="7178" max="7185" width="4.08984375" style="361" customWidth="1"/>
    <col min="7186" max="7210" width="3.7265625" style="361" customWidth="1"/>
    <col min="7211" max="7215" width="0" style="361" hidden="1" customWidth="1"/>
    <col min="7216" max="7219" width="2.6328125" style="361" customWidth="1"/>
    <col min="7220" max="7220" width="4.08984375" style="361" bestFit="1" customWidth="1"/>
    <col min="7221" max="7246" width="2.6328125" style="361" customWidth="1"/>
    <col min="7247" max="7424" width="9" style="361"/>
    <col min="7425" max="7425" width="2.08984375" style="361" customWidth="1"/>
    <col min="7426" max="7426" width="2.36328125" style="361" customWidth="1"/>
    <col min="7427" max="7433" width="3.7265625" style="361" customWidth="1"/>
    <col min="7434" max="7441" width="4.08984375" style="361" customWidth="1"/>
    <col min="7442" max="7466" width="3.7265625" style="361" customWidth="1"/>
    <col min="7467" max="7471" width="0" style="361" hidden="1" customWidth="1"/>
    <col min="7472" max="7475" width="2.6328125" style="361" customWidth="1"/>
    <col min="7476" max="7476" width="4.08984375" style="361" bestFit="1" customWidth="1"/>
    <col min="7477" max="7502" width="2.6328125" style="361" customWidth="1"/>
    <col min="7503" max="7680" width="9" style="361"/>
    <col min="7681" max="7681" width="2.08984375" style="361" customWidth="1"/>
    <col min="7682" max="7682" width="2.36328125" style="361" customWidth="1"/>
    <col min="7683" max="7689" width="3.7265625" style="361" customWidth="1"/>
    <col min="7690" max="7697" width="4.08984375" style="361" customWidth="1"/>
    <col min="7698" max="7722" width="3.7265625" style="361" customWidth="1"/>
    <col min="7723" max="7727" width="0" style="361" hidden="1" customWidth="1"/>
    <col min="7728" max="7731" width="2.6328125" style="361" customWidth="1"/>
    <col min="7732" max="7732" width="4.08984375" style="361" bestFit="1" customWidth="1"/>
    <col min="7733" max="7758" width="2.6328125" style="361" customWidth="1"/>
    <col min="7759" max="7936" width="9" style="361"/>
    <col min="7937" max="7937" width="2.08984375" style="361" customWidth="1"/>
    <col min="7938" max="7938" width="2.36328125" style="361" customWidth="1"/>
    <col min="7939" max="7945" width="3.7265625" style="361" customWidth="1"/>
    <col min="7946" max="7953" width="4.08984375" style="361" customWidth="1"/>
    <col min="7954" max="7978" width="3.7265625" style="361" customWidth="1"/>
    <col min="7979" max="7983" width="0" style="361" hidden="1" customWidth="1"/>
    <col min="7984" max="7987" width="2.6328125" style="361" customWidth="1"/>
    <col min="7988" max="7988" width="4.08984375" style="361" bestFit="1" customWidth="1"/>
    <col min="7989" max="8014" width="2.6328125" style="361" customWidth="1"/>
    <col min="8015" max="8192" width="9" style="361"/>
    <col min="8193" max="8193" width="2.08984375" style="361" customWidth="1"/>
    <col min="8194" max="8194" width="2.36328125" style="361" customWidth="1"/>
    <col min="8195" max="8201" width="3.7265625" style="361" customWidth="1"/>
    <col min="8202" max="8209" width="4.08984375" style="361" customWidth="1"/>
    <col min="8210" max="8234" width="3.7265625" style="361" customWidth="1"/>
    <col min="8235" max="8239" width="0" style="361" hidden="1" customWidth="1"/>
    <col min="8240" max="8243" width="2.6328125" style="361" customWidth="1"/>
    <col min="8244" max="8244" width="4.08984375" style="361" bestFit="1" customWidth="1"/>
    <col min="8245" max="8270" width="2.6328125" style="361" customWidth="1"/>
    <col min="8271" max="8448" width="9" style="361"/>
    <col min="8449" max="8449" width="2.08984375" style="361" customWidth="1"/>
    <col min="8450" max="8450" width="2.36328125" style="361" customWidth="1"/>
    <col min="8451" max="8457" width="3.7265625" style="361" customWidth="1"/>
    <col min="8458" max="8465" width="4.08984375" style="361" customWidth="1"/>
    <col min="8466" max="8490" width="3.7265625" style="361" customWidth="1"/>
    <col min="8491" max="8495" width="0" style="361" hidden="1" customWidth="1"/>
    <col min="8496" max="8499" width="2.6328125" style="361" customWidth="1"/>
    <col min="8500" max="8500" width="4.08984375" style="361" bestFit="1" customWidth="1"/>
    <col min="8501" max="8526" width="2.6328125" style="361" customWidth="1"/>
    <col min="8527" max="8704" width="9" style="361"/>
    <col min="8705" max="8705" width="2.08984375" style="361" customWidth="1"/>
    <col min="8706" max="8706" width="2.36328125" style="361" customWidth="1"/>
    <col min="8707" max="8713" width="3.7265625" style="361" customWidth="1"/>
    <col min="8714" max="8721" width="4.08984375" style="361" customWidth="1"/>
    <col min="8722" max="8746" width="3.7265625" style="361" customWidth="1"/>
    <col min="8747" max="8751" width="0" style="361" hidden="1" customWidth="1"/>
    <col min="8752" max="8755" width="2.6328125" style="361" customWidth="1"/>
    <col min="8756" max="8756" width="4.08984375" style="361" bestFit="1" customWidth="1"/>
    <col min="8757" max="8782" width="2.6328125" style="361" customWidth="1"/>
    <col min="8783" max="8960" width="9" style="361"/>
    <col min="8961" max="8961" width="2.08984375" style="361" customWidth="1"/>
    <col min="8962" max="8962" width="2.36328125" style="361" customWidth="1"/>
    <col min="8963" max="8969" width="3.7265625" style="361" customWidth="1"/>
    <col min="8970" max="8977" width="4.08984375" style="361" customWidth="1"/>
    <col min="8978" max="9002" width="3.7265625" style="361" customWidth="1"/>
    <col min="9003" max="9007" width="0" style="361" hidden="1" customWidth="1"/>
    <col min="9008" max="9011" width="2.6328125" style="361" customWidth="1"/>
    <col min="9012" max="9012" width="4.08984375" style="361" bestFit="1" customWidth="1"/>
    <col min="9013" max="9038" width="2.6328125" style="361" customWidth="1"/>
    <col min="9039" max="9216" width="9" style="361"/>
    <col min="9217" max="9217" width="2.08984375" style="361" customWidth="1"/>
    <col min="9218" max="9218" width="2.36328125" style="361" customWidth="1"/>
    <col min="9219" max="9225" width="3.7265625" style="361" customWidth="1"/>
    <col min="9226" max="9233" width="4.08984375" style="361" customWidth="1"/>
    <col min="9234" max="9258" width="3.7265625" style="361" customWidth="1"/>
    <col min="9259" max="9263" width="0" style="361" hidden="1" customWidth="1"/>
    <col min="9264" max="9267" width="2.6328125" style="361" customWidth="1"/>
    <col min="9268" max="9268" width="4.08984375" style="361" bestFit="1" customWidth="1"/>
    <col min="9269" max="9294" width="2.6328125" style="361" customWidth="1"/>
    <col min="9295" max="9472" width="9" style="361"/>
    <col min="9473" max="9473" width="2.08984375" style="361" customWidth="1"/>
    <col min="9474" max="9474" width="2.36328125" style="361" customWidth="1"/>
    <col min="9475" max="9481" width="3.7265625" style="361" customWidth="1"/>
    <col min="9482" max="9489" width="4.08984375" style="361" customWidth="1"/>
    <col min="9490" max="9514" width="3.7265625" style="361" customWidth="1"/>
    <col min="9515" max="9519" width="0" style="361" hidden="1" customWidth="1"/>
    <col min="9520" max="9523" width="2.6328125" style="361" customWidth="1"/>
    <col min="9524" max="9524" width="4.08984375" style="361" bestFit="1" customWidth="1"/>
    <col min="9525" max="9550" width="2.6328125" style="361" customWidth="1"/>
    <col min="9551" max="9728" width="9" style="361"/>
    <col min="9729" max="9729" width="2.08984375" style="361" customWidth="1"/>
    <col min="9730" max="9730" width="2.36328125" style="361" customWidth="1"/>
    <col min="9731" max="9737" width="3.7265625" style="361" customWidth="1"/>
    <col min="9738" max="9745" width="4.08984375" style="361" customWidth="1"/>
    <col min="9746" max="9770" width="3.7265625" style="361" customWidth="1"/>
    <col min="9771" max="9775" width="0" style="361" hidden="1" customWidth="1"/>
    <col min="9776" max="9779" width="2.6328125" style="361" customWidth="1"/>
    <col min="9780" max="9780" width="4.08984375" style="361" bestFit="1" customWidth="1"/>
    <col min="9781" max="9806" width="2.6328125" style="361" customWidth="1"/>
    <col min="9807" max="9984" width="9" style="361"/>
    <col min="9985" max="9985" width="2.08984375" style="361" customWidth="1"/>
    <col min="9986" max="9986" width="2.36328125" style="361" customWidth="1"/>
    <col min="9987" max="9993" width="3.7265625" style="361" customWidth="1"/>
    <col min="9994" max="10001" width="4.08984375" style="361" customWidth="1"/>
    <col min="10002" max="10026" width="3.7265625" style="361" customWidth="1"/>
    <col min="10027" max="10031" width="0" style="361" hidden="1" customWidth="1"/>
    <col min="10032" max="10035" width="2.6328125" style="361" customWidth="1"/>
    <col min="10036" max="10036" width="4.08984375" style="361" bestFit="1" customWidth="1"/>
    <col min="10037" max="10062" width="2.6328125" style="361" customWidth="1"/>
    <col min="10063" max="10240" width="9" style="361"/>
    <col min="10241" max="10241" width="2.08984375" style="361" customWidth="1"/>
    <col min="10242" max="10242" width="2.36328125" style="361" customWidth="1"/>
    <col min="10243" max="10249" width="3.7265625" style="361" customWidth="1"/>
    <col min="10250" max="10257" width="4.08984375" style="361" customWidth="1"/>
    <col min="10258" max="10282" width="3.7265625" style="361" customWidth="1"/>
    <col min="10283" max="10287" width="0" style="361" hidden="1" customWidth="1"/>
    <col min="10288" max="10291" width="2.6328125" style="361" customWidth="1"/>
    <col min="10292" max="10292" width="4.08984375" style="361" bestFit="1" customWidth="1"/>
    <col min="10293" max="10318" width="2.6328125" style="361" customWidth="1"/>
    <col min="10319" max="10496" width="9" style="361"/>
    <col min="10497" max="10497" width="2.08984375" style="361" customWidth="1"/>
    <col min="10498" max="10498" width="2.36328125" style="361" customWidth="1"/>
    <col min="10499" max="10505" width="3.7265625" style="361" customWidth="1"/>
    <col min="10506" max="10513" width="4.08984375" style="361" customWidth="1"/>
    <col min="10514" max="10538" width="3.7265625" style="361" customWidth="1"/>
    <col min="10539" max="10543" width="0" style="361" hidden="1" customWidth="1"/>
    <col min="10544" max="10547" width="2.6328125" style="361" customWidth="1"/>
    <col min="10548" max="10548" width="4.08984375" style="361" bestFit="1" customWidth="1"/>
    <col min="10549" max="10574" width="2.6328125" style="361" customWidth="1"/>
    <col min="10575" max="10752" width="9" style="361"/>
    <col min="10753" max="10753" width="2.08984375" style="361" customWidth="1"/>
    <col min="10754" max="10754" width="2.36328125" style="361" customWidth="1"/>
    <col min="10755" max="10761" width="3.7265625" style="361" customWidth="1"/>
    <col min="10762" max="10769" width="4.08984375" style="361" customWidth="1"/>
    <col min="10770" max="10794" width="3.7265625" style="361" customWidth="1"/>
    <col min="10795" max="10799" width="0" style="361" hidden="1" customWidth="1"/>
    <col min="10800" max="10803" width="2.6328125" style="361" customWidth="1"/>
    <col min="10804" max="10804" width="4.08984375" style="361" bestFit="1" customWidth="1"/>
    <col min="10805" max="10830" width="2.6328125" style="361" customWidth="1"/>
    <col min="10831" max="11008" width="9" style="361"/>
    <col min="11009" max="11009" width="2.08984375" style="361" customWidth="1"/>
    <col min="11010" max="11010" width="2.36328125" style="361" customWidth="1"/>
    <col min="11011" max="11017" width="3.7265625" style="361" customWidth="1"/>
    <col min="11018" max="11025" width="4.08984375" style="361" customWidth="1"/>
    <col min="11026" max="11050" width="3.7265625" style="361" customWidth="1"/>
    <col min="11051" max="11055" width="0" style="361" hidden="1" customWidth="1"/>
    <col min="11056" max="11059" width="2.6328125" style="361" customWidth="1"/>
    <col min="11060" max="11060" width="4.08984375" style="361" bestFit="1" customWidth="1"/>
    <col min="11061" max="11086" width="2.6328125" style="361" customWidth="1"/>
    <col min="11087" max="11264" width="9" style="361"/>
    <col min="11265" max="11265" width="2.08984375" style="361" customWidth="1"/>
    <col min="11266" max="11266" width="2.36328125" style="361" customWidth="1"/>
    <col min="11267" max="11273" width="3.7265625" style="361" customWidth="1"/>
    <col min="11274" max="11281" width="4.08984375" style="361" customWidth="1"/>
    <col min="11282" max="11306" width="3.7265625" style="361" customWidth="1"/>
    <col min="11307" max="11311" width="0" style="361" hidden="1" customWidth="1"/>
    <col min="11312" max="11315" width="2.6328125" style="361" customWidth="1"/>
    <col min="11316" max="11316" width="4.08984375" style="361" bestFit="1" customWidth="1"/>
    <col min="11317" max="11342" width="2.6328125" style="361" customWidth="1"/>
    <col min="11343" max="11520" width="9" style="361"/>
    <col min="11521" max="11521" width="2.08984375" style="361" customWidth="1"/>
    <col min="11522" max="11522" width="2.36328125" style="361" customWidth="1"/>
    <col min="11523" max="11529" width="3.7265625" style="361" customWidth="1"/>
    <col min="11530" max="11537" width="4.08984375" style="361" customWidth="1"/>
    <col min="11538" max="11562" width="3.7265625" style="361" customWidth="1"/>
    <col min="11563" max="11567" width="0" style="361" hidden="1" customWidth="1"/>
    <col min="11568" max="11571" width="2.6328125" style="361" customWidth="1"/>
    <col min="11572" max="11572" width="4.08984375" style="361" bestFit="1" customWidth="1"/>
    <col min="11573" max="11598" width="2.6328125" style="361" customWidth="1"/>
    <col min="11599" max="11776" width="9" style="361"/>
    <col min="11777" max="11777" width="2.08984375" style="361" customWidth="1"/>
    <col min="11778" max="11778" width="2.36328125" style="361" customWidth="1"/>
    <col min="11779" max="11785" width="3.7265625" style="361" customWidth="1"/>
    <col min="11786" max="11793" width="4.08984375" style="361" customWidth="1"/>
    <col min="11794" max="11818" width="3.7265625" style="361" customWidth="1"/>
    <col min="11819" max="11823" width="0" style="361" hidden="1" customWidth="1"/>
    <col min="11824" max="11827" width="2.6328125" style="361" customWidth="1"/>
    <col min="11828" max="11828" width="4.08984375" style="361" bestFit="1" customWidth="1"/>
    <col min="11829" max="11854" width="2.6328125" style="361" customWidth="1"/>
    <col min="11855" max="12032" width="9" style="361"/>
    <col min="12033" max="12033" width="2.08984375" style="361" customWidth="1"/>
    <col min="12034" max="12034" width="2.36328125" style="361" customWidth="1"/>
    <col min="12035" max="12041" width="3.7265625" style="361" customWidth="1"/>
    <col min="12042" max="12049" width="4.08984375" style="361" customWidth="1"/>
    <col min="12050" max="12074" width="3.7265625" style="361" customWidth="1"/>
    <col min="12075" max="12079" width="0" style="361" hidden="1" customWidth="1"/>
    <col min="12080" max="12083" width="2.6328125" style="361" customWidth="1"/>
    <col min="12084" max="12084" width="4.08984375" style="361" bestFit="1" customWidth="1"/>
    <col min="12085" max="12110" width="2.6328125" style="361" customWidth="1"/>
    <col min="12111" max="12288" width="9" style="361"/>
    <col min="12289" max="12289" width="2.08984375" style="361" customWidth="1"/>
    <col min="12290" max="12290" width="2.36328125" style="361" customWidth="1"/>
    <col min="12291" max="12297" width="3.7265625" style="361" customWidth="1"/>
    <col min="12298" max="12305" width="4.08984375" style="361" customWidth="1"/>
    <col min="12306" max="12330" width="3.7265625" style="361" customWidth="1"/>
    <col min="12331" max="12335" width="0" style="361" hidden="1" customWidth="1"/>
    <col min="12336" max="12339" width="2.6328125" style="361" customWidth="1"/>
    <col min="12340" max="12340" width="4.08984375" style="361" bestFit="1" customWidth="1"/>
    <col min="12341" max="12366" width="2.6328125" style="361" customWidth="1"/>
    <col min="12367" max="12544" width="9" style="361"/>
    <col min="12545" max="12545" width="2.08984375" style="361" customWidth="1"/>
    <col min="12546" max="12546" width="2.36328125" style="361" customWidth="1"/>
    <col min="12547" max="12553" width="3.7265625" style="361" customWidth="1"/>
    <col min="12554" max="12561" width="4.08984375" style="361" customWidth="1"/>
    <col min="12562" max="12586" width="3.7265625" style="361" customWidth="1"/>
    <col min="12587" max="12591" width="0" style="361" hidden="1" customWidth="1"/>
    <col min="12592" max="12595" width="2.6328125" style="361" customWidth="1"/>
    <col min="12596" max="12596" width="4.08984375" style="361" bestFit="1" customWidth="1"/>
    <col min="12597" max="12622" width="2.6328125" style="361" customWidth="1"/>
    <col min="12623" max="12800" width="9" style="361"/>
    <col min="12801" max="12801" width="2.08984375" style="361" customWidth="1"/>
    <col min="12802" max="12802" width="2.36328125" style="361" customWidth="1"/>
    <col min="12803" max="12809" width="3.7265625" style="361" customWidth="1"/>
    <col min="12810" max="12817" width="4.08984375" style="361" customWidth="1"/>
    <col min="12818" max="12842" width="3.7265625" style="361" customWidth="1"/>
    <col min="12843" max="12847" width="0" style="361" hidden="1" customWidth="1"/>
    <col min="12848" max="12851" width="2.6328125" style="361" customWidth="1"/>
    <col min="12852" max="12852" width="4.08984375" style="361" bestFit="1" customWidth="1"/>
    <col min="12853" max="12878" width="2.6328125" style="361" customWidth="1"/>
    <col min="12879" max="13056" width="9" style="361"/>
    <col min="13057" max="13057" width="2.08984375" style="361" customWidth="1"/>
    <col min="13058" max="13058" width="2.36328125" style="361" customWidth="1"/>
    <col min="13059" max="13065" width="3.7265625" style="361" customWidth="1"/>
    <col min="13066" max="13073" width="4.08984375" style="361" customWidth="1"/>
    <col min="13074" max="13098" width="3.7265625" style="361" customWidth="1"/>
    <col min="13099" max="13103" width="0" style="361" hidden="1" customWidth="1"/>
    <col min="13104" max="13107" width="2.6328125" style="361" customWidth="1"/>
    <col min="13108" max="13108" width="4.08984375" style="361" bestFit="1" customWidth="1"/>
    <col min="13109" max="13134" width="2.6328125" style="361" customWidth="1"/>
    <col min="13135" max="13312" width="9" style="361"/>
    <col min="13313" max="13313" width="2.08984375" style="361" customWidth="1"/>
    <col min="13314" max="13314" width="2.36328125" style="361" customWidth="1"/>
    <col min="13315" max="13321" width="3.7265625" style="361" customWidth="1"/>
    <col min="13322" max="13329" width="4.08984375" style="361" customWidth="1"/>
    <col min="13330" max="13354" width="3.7265625" style="361" customWidth="1"/>
    <col min="13355" max="13359" width="0" style="361" hidden="1" customWidth="1"/>
    <col min="13360" max="13363" width="2.6328125" style="361" customWidth="1"/>
    <col min="13364" max="13364" width="4.08984375" style="361" bestFit="1" customWidth="1"/>
    <col min="13365" max="13390" width="2.6328125" style="361" customWidth="1"/>
    <col min="13391" max="13568" width="9" style="361"/>
    <col min="13569" max="13569" width="2.08984375" style="361" customWidth="1"/>
    <col min="13570" max="13570" width="2.36328125" style="361" customWidth="1"/>
    <col min="13571" max="13577" width="3.7265625" style="361" customWidth="1"/>
    <col min="13578" max="13585" width="4.08984375" style="361" customWidth="1"/>
    <col min="13586" max="13610" width="3.7265625" style="361" customWidth="1"/>
    <col min="13611" max="13615" width="0" style="361" hidden="1" customWidth="1"/>
    <col min="13616" max="13619" width="2.6328125" style="361" customWidth="1"/>
    <col min="13620" max="13620" width="4.08984375" style="361" bestFit="1" customWidth="1"/>
    <col min="13621" max="13646" width="2.6328125" style="361" customWidth="1"/>
    <col min="13647" max="13824" width="9" style="361"/>
    <col min="13825" max="13825" width="2.08984375" style="361" customWidth="1"/>
    <col min="13826" max="13826" width="2.36328125" style="361" customWidth="1"/>
    <col min="13827" max="13833" width="3.7265625" style="361" customWidth="1"/>
    <col min="13834" max="13841" width="4.08984375" style="361" customWidth="1"/>
    <col min="13842" max="13866" width="3.7265625" style="361" customWidth="1"/>
    <col min="13867" max="13871" width="0" style="361" hidden="1" customWidth="1"/>
    <col min="13872" max="13875" width="2.6328125" style="361" customWidth="1"/>
    <col min="13876" max="13876" width="4.08984375" style="361" bestFit="1" customWidth="1"/>
    <col min="13877" max="13902" width="2.6328125" style="361" customWidth="1"/>
    <col min="13903" max="14080" width="9" style="361"/>
    <col min="14081" max="14081" width="2.08984375" style="361" customWidth="1"/>
    <col min="14082" max="14082" width="2.36328125" style="361" customWidth="1"/>
    <col min="14083" max="14089" width="3.7265625" style="361" customWidth="1"/>
    <col min="14090" max="14097" width="4.08984375" style="361" customWidth="1"/>
    <col min="14098" max="14122" width="3.7265625" style="361" customWidth="1"/>
    <col min="14123" max="14127" width="0" style="361" hidden="1" customWidth="1"/>
    <col min="14128" max="14131" width="2.6328125" style="361" customWidth="1"/>
    <col min="14132" max="14132" width="4.08984375" style="361" bestFit="1" customWidth="1"/>
    <col min="14133" max="14158" width="2.6328125" style="361" customWidth="1"/>
    <col min="14159" max="14336" width="9" style="361"/>
    <col min="14337" max="14337" width="2.08984375" style="361" customWidth="1"/>
    <col min="14338" max="14338" width="2.36328125" style="361" customWidth="1"/>
    <col min="14339" max="14345" width="3.7265625" style="361" customWidth="1"/>
    <col min="14346" max="14353" width="4.08984375" style="361" customWidth="1"/>
    <col min="14354" max="14378" width="3.7265625" style="361" customWidth="1"/>
    <col min="14379" max="14383" width="0" style="361" hidden="1" customWidth="1"/>
    <col min="14384" max="14387" width="2.6328125" style="361" customWidth="1"/>
    <col min="14388" max="14388" width="4.08984375" style="361" bestFit="1" customWidth="1"/>
    <col min="14389" max="14414" width="2.6328125" style="361" customWidth="1"/>
    <col min="14415" max="14592" width="9" style="361"/>
    <col min="14593" max="14593" width="2.08984375" style="361" customWidth="1"/>
    <col min="14594" max="14594" width="2.36328125" style="361" customWidth="1"/>
    <col min="14595" max="14601" width="3.7265625" style="361" customWidth="1"/>
    <col min="14602" max="14609" width="4.08984375" style="361" customWidth="1"/>
    <col min="14610" max="14634" width="3.7265625" style="361" customWidth="1"/>
    <col min="14635" max="14639" width="0" style="361" hidden="1" customWidth="1"/>
    <col min="14640" max="14643" width="2.6328125" style="361" customWidth="1"/>
    <col min="14644" max="14644" width="4.08984375" style="361" bestFit="1" customWidth="1"/>
    <col min="14645" max="14670" width="2.6328125" style="361" customWidth="1"/>
    <col min="14671" max="14848" width="9" style="361"/>
    <col min="14849" max="14849" width="2.08984375" style="361" customWidth="1"/>
    <col min="14850" max="14850" width="2.36328125" style="361" customWidth="1"/>
    <col min="14851" max="14857" width="3.7265625" style="361" customWidth="1"/>
    <col min="14858" max="14865" width="4.08984375" style="361" customWidth="1"/>
    <col min="14866" max="14890" width="3.7265625" style="361" customWidth="1"/>
    <col min="14891" max="14895" width="0" style="361" hidden="1" customWidth="1"/>
    <col min="14896" max="14899" width="2.6328125" style="361" customWidth="1"/>
    <col min="14900" max="14900" width="4.08984375" style="361" bestFit="1" customWidth="1"/>
    <col min="14901" max="14926" width="2.6328125" style="361" customWidth="1"/>
    <col min="14927" max="15104" width="9" style="361"/>
    <col min="15105" max="15105" width="2.08984375" style="361" customWidth="1"/>
    <col min="15106" max="15106" width="2.36328125" style="361" customWidth="1"/>
    <col min="15107" max="15113" width="3.7265625" style="361" customWidth="1"/>
    <col min="15114" max="15121" width="4.08984375" style="361" customWidth="1"/>
    <col min="15122" max="15146" width="3.7265625" style="361" customWidth="1"/>
    <col min="15147" max="15151" width="0" style="361" hidden="1" customWidth="1"/>
    <col min="15152" max="15155" width="2.6328125" style="361" customWidth="1"/>
    <col min="15156" max="15156" width="4.08984375" style="361" bestFit="1" customWidth="1"/>
    <col min="15157" max="15182" width="2.6328125" style="361" customWidth="1"/>
    <col min="15183" max="15360" width="9" style="361"/>
    <col min="15361" max="15361" width="2.08984375" style="361" customWidth="1"/>
    <col min="15362" max="15362" width="2.36328125" style="361" customWidth="1"/>
    <col min="15363" max="15369" width="3.7265625" style="361" customWidth="1"/>
    <col min="15370" max="15377" width="4.08984375" style="361" customWidth="1"/>
    <col min="15378" max="15402" width="3.7265625" style="361" customWidth="1"/>
    <col min="15403" max="15407" width="0" style="361" hidden="1" customWidth="1"/>
    <col min="15408" max="15411" width="2.6328125" style="361" customWidth="1"/>
    <col min="15412" max="15412" width="4.08984375" style="361" bestFit="1" customWidth="1"/>
    <col min="15413" max="15438" width="2.6328125" style="361" customWidth="1"/>
    <col min="15439" max="15616" width="9" style="361"/>
    <col min="15617" max="15617" width="2.08984375" style="361" customWidth="1"/>
    <col min="15618" max="15618" width="2.36328125" style="361" customWidth="1"/>
    <col min="15619" max="15625" width="3.7265625" style="361" customWidth="1"/>
    <col min="15626" max="15633" width="4.08984375" style="361" customWidth="1"/>
    <col min="15634" max="15658" width="3.7265625" style="361" customWidth="1"/>
    <col min="15659" max="15663" width="0" style="361" hidden="1" customWidth="1"/>
    <col min="15664" max="15667" width="2.6328125" style="361" customWidth="1"/>
    <col min="15668" max="15668" width="4.08984375" style="361" bestFit="1" customWidth="1"/>
    <col min="15669" max="15694" width="2.6328125" style="361" customWidth="1"/>
    <col min="15695" max="15872" width="9" style="361"/>
    <col min="15873" max="15873" width="2.08984375" style="361" customWidth="1"/>
    <col min="15874" max="15874" width="2.36328125" style="361" customWidth="1"/>
    <col min="15875" max="15881" width="3.7265625" style="361" customWidth="1"/>
    <col min="15882" max="15889" width="4.08984375" style="361" customWidth="1"/>
    <col min="15890" max="15914" width="3.7265625" style="361" customWidth="1"/>
    <col min="15915" max="15919" width="0" style="361" hidden="1" customWidth="1"/>
    <col min="15920" max="15923" width="2.6328125" style="361" customWidth="1"/>
    <col min="15924" max="15924" width="4.08984375" style="361" bestFit="1" customWidth="1"/>
    <col min="15925" max="15950" width="2.6328125" style="361" customWidth="1"/>
    <col min="15951" max="16128" width="9" style="361"/>
    <col min="16129" max="16129" width="2.08984375" style="361" customWidth="1"/>
    <col min="16130" max="16130" width="2.36328125" style="361" customWidth="1"/>
    <col min="16131" max="16137" width="3.7265625" style="361" customWidth="1"/>
    <col min="16138" max="16145" width="4.08984375" style="361" customWidth="1"/>
    <col min="16146" max="16170" width="3.7265625" style="361" customWidth="1"/>
    <col min="16171" max="16175" width="0" style="361" hidden="1" customWidth="1"/>
    <col min="16176" max="16179" width="2.6328125" style="361" customWidth="1"/>
    <col min="16180" max="16180" width="4.08984375" style="361" bestFit="1" customWidth="1"/>
    <col min="16181" max="16206" width="2.6328125" style="361" customWidth="1"/>
    <col min="16207" max="16384" width="9" style="361"/>
  </cols>
  <sheetData>
    <row r="1" spans="2:51" ht="16.5" customHeight="1">
      <c r="AJ1" s="1633" t="s">
        <v>922</v>
      </c>
      <c r="AK1" s="1633"/>
      <c r="AL1" s="1633"/>
      <c r="AM1" s="1633"/>
      <c r="AN1" s="1633"/>
    </row>
    <row r="2" spans="2:51" s="363" customFormat="1" ht="27.75" customHeight="1">
      <c r="C2" s="1634" t="s">
        <v>923</v>
      </c>
      <c r="D2" s="1634"/>
      <c r="E2" s="1634"/>
      <c r="F2" s="1634"/>
      <c r="G2" s="1634"/>
      <c r="H2" s="1634"/>
      <c r="I2" s="1634"/>
      <c r="J2" s="1634"/>
      <c r="K2" s="1634"/>
      <c r="L2" s="1634"/>
      <c r="M2" s="1634"/>
      <c r="N2" s="1634"/>
      <c r="O2" s="1634"/>
      <c r="P2" s="1634"/>
      <c r="Q2" s="1634"/>
      <c r="R2" s="1634"/>
      <c r="S2" s="1634"/>
      <c r="T2" s="1634"/>
      <c r="U2" s="1634"/>
      <c r="V2" s="1634"/>
      <c r="W2" s="1634"/>
      <c r="X2" s="1634"/>
      <c r="Y2" s="1634"/>
      <c r="Z2" s="1634"/>
      <c r="AA2" s="1634"/>
      <c r="AB2" s="1634"/>
      <c r="AC2" s="1634"/>
      <c r="AD2" s="1634"/>
      <c r="AE2" s="1634"/>
      <c r="AF2" s="1634"/>
      <c r="AG2" s="1634"/>
      <c r="AH2" s="1634"/>
      <c r="AI2" s="1634"/>
      <c r="AJ2" s="1634"/>
      <c r="AK2" s="1634"/>
      <c r="AL2" s="1634"/>
      <c r="AM2" s="1634"/>
      <c r="AN2" s="1634"/>
      <c r="AU2" s="364"/>
      <c r="AV2" s="361"/>
      <c r="AW2" s="361"/>
      <c r="AX2" s="361"/>
      <c r="AY2" s="361"/>
    </row>
    <row r="3" spans="2:51" ht="17.25" customHeight="1">
      <c r="O3" s="365"/>
      <c r="AE3" s="1618" t="s">
        <v>924</v>
      </c>
      <c r="AF3" s="1619"/>
      <c r="AG3" s="1620"/>
      <c r="AH3" s="1635">
        <f>BS!H3</f>
        <v>0</v>
      </c>
      <c r="AI3" s="1625"/>
      <c r="AJ3" s="1625"/>
      <c r="AK3" s="1625"/>
      <c r="AL3" s="1625"/>
      <c r="AM3" s="1625"/>
      <c r="AN3" s="1626"/>
    </row>
    <row r="4" spans="2:51" ht="17.25" customHeight="1">
      <c r="C4" s="1390" t="s">
        <v>925</v>
      </c>
      <c r="D4" s="1390"/>
      <c r="E4" s="1390"/>
      <c r="F4" s="1390"/>
      <c r="G4" s="1390"/>
      <c r="AE4" s="1618" t="s">
        <v>926</v>
      </c>
      <c r="AF4" s="1619"/>
      <c r="AG4" s="1620"/>
      <c r="AH4" s="1579">
        <f>BS!H5</f>
        <v>0</v>
      </c>
      <c r="AI4" s="1580"/>
      <c r="AJ4" s="1580"/>
      <c r="AK4" s="1580"/>
      <c r="AL4" s="1580"/>
      <c r="AM4" s="1580"/>
      <c r="AN4" s="1584"/>
      <c r="AV4" s="363"/>
      <c r="AW4" s="363"/>
      <c r="AX4" s="363"/>
      <c r="AY4" s="363"/>
    </row>
    <row r="5" spans="2:51" ht="17.25" customHeight="1">
      <c r="C5" s="366" t="s">
        <v>927</v>
      </c>
      <c r="D5" s="1618" t="s">
        <v>928</v>
      </c>
      <c r="E5" s="1619"/>
      <c r="F5" s="1619"/>
      <c r="G5" s="1619"/>
      <c r="H5" s="1619"/>
      <c r="I5" s="1619"/>
      <c r="J5" s="1620"/>
      <c r="K5" s="1621" t="s">
        <v>929</v>
      </c>
      <c r="L5" s="1622"/>
      <c r="M5" s="1622"/>
      <c r="N5" s="1622"/>
      <c r="O5" s="1622"/>
      <c r="P5" s="1556" t="s">
        <v>996</v>
      </c>
      <c r="Q5" s="1556"/>
      <c r="R5" s="1556"/>
      <c r="S5" s="1556"/>
      <c r="T5" s="1632"/>
      <c r="U5" s="1632"/>
      <c r="V5" s="1632"/>
      <c r="W5" s="1632"/>
      <c r="AE5" s="1618" t="s">
        <v>930</v>
      </c>
      <c r="AF5" s="1619"/>
      <c r="AG5" s="1620"/>
      <c r="AH5" s="1579">
        <f>BS!H6</f>
        <v>0</v>
      </c>
      <c r="AI5" s="1580"/>
      <c r="AJ5" s="1580"/>
      <c r="AK5" s="1580"/>
      <c r="AL5" s="1580"/>
      <c r="AM5" s="1580"/>
      <c r="AN5" s="1584"/>
      <c r="AV5" s="363"/>
      <c r="AW5" s="363"/>
      <c r="AX5" s="363"/>
      <c r="AY5" s="363"/>
    </row>
    <row r="6" spans="2:51" ht="17.25" customHeight="1">
      <c r="C6" s="366" t="s">
        <v>1062</v>
      </c>
      <c r="D6" s="1618" t="s">
        <v>931</v>
      </c>
      <c r="E6" s="1619"/>
      <c r="F6" s="1619"/>
      <c r="G6" s="1619"/>
      <c r="H6" s="1619"/>
      <c r="I6" s="1619"/>
      <c r="J6" s="1620"/>
      <c r="K6" s="1621" t="s">
        <v>932</v>
      </c>
      <c r="L6" s="1622"/>
      <c r="M6" s="1622"/>
      <c r="N6" s="1622"/>
      <c r="O6" s="1623"/>
      <c r="AG6" s="367" t="s">
        <v>933</v>
      </c>
      <c r="AH6" s="368" t="s">
        <v>934</v>
      </c>
      <c r="AI6" s="1567">
        <f>BS!H7</f>
        <v>0</v>
      </c>
      <c r="AJ6" s="1567"/>
      <c r="AK6" s="1567"/>
      <c r="AL6" s="1567"/>
      <c r="AM6" s="1567"/>
      <c r="AN6" s="368" t="s">
        <v>935</v>
      </c>
      <c r="AV6" s="363"/>
      <c r="AW6" s="363"/>
      <c r="AX6" s="363"/>
      <c r="AY6" s="363"/>
    </row>
    <row r="7" spans="2:51" ht="5.25" customHeight="1">
      <c r="AV7" s="369"/>
      <c r="AW7" s="1574"/>
      <c r="AX7" s="1574"/>
      <c r="AY7" s="1574"/>
    </row>
    <row r="8" spans="2:51" ht="20.149999999999999" customHeight="1">
      <c r="C8" s="1577" t="s">
        <v>936</v>
      </c>
      <c r="D8" s="1578"/>
      <c r="E8" s="1578"/>
      <c r="F8" s="1578"/>
      <c r="G8" s="1624" t="str">
        <f>BS!B3</f>
        <v>0306612351</v>
      </c>
      <c r="H8" s="1625"/>
      <c r="I8" s="1625"/>
      <c r="J8" s="1626"/>
      <c r="K8" s="1577" t="s">
        <v>937</v>
      </c>
      <c r="L8" s="1578"/>
      <c r="M8" s="1578"/>
      <c r="N8" s="1627"/>
      <c r="O8" s="1579" t="str">
        <f>BS!B2</f>
        <v>ABC Private Limited</v>
      </c>
      <c r="P8" s="1580"/>
      <c r="Q8" s="1580"/>
      <c r="R8" s="1580"/>
      <c r="S8" s="1580"/>
      <c r="T8" s="1580"/>
      <c r="U8" s="1580"/>
      <c r="V8" s="1580"/>
      <c r="W8" s="1580"/>
      <c r="X8" s="1580"/>
      <c r="Y8" s="1580"/>
      <c r="Z8" s="1580"/>
      <c r="AA8" s="1580"/>
      <c r="AB8" s="1580"/>
      <c r="AC8" s="1580"/>
      <c r="AD8" s="1580"/>
      <c r="AE8" s="1580"/>
      <c r="AF8" s="1580"/>
      <c r="AG8" s="1584"/>
      <c r="AH8" s="1628" t="s">
        <v>938</v>
      </c>
      <c r="AI8" s="1628"/>
      <c r="AJ8" s="1628"/>
      <c r="AK8" s="1629"/>
      <c r="AL8" s="1630"/>
      <c r="AM8" s="1630"/>
      <c r="AN8" s="1631"/>
      <c r="AV8" s="369"/>
      <c r="AW8" s="1574"/>
      <c r="AX8" s="1574"/>
      <c r="AY8" s="1574"/>
    </row>
    <row r="9" spans="2:51" ht="20.149999999999999" customHeight="1">
      <c r="C9" s="1592" t="s">
        <v>939</v>
      </c>
      <c r="D9" s="1593"/>
      <c r="E9" s="1593"/>
      <c r="F9" s="1593"/>
      <c r="G9" s="1593"/>
      <c r="H9" s="1593"/>
      <c r="I9" s="1593"/>
      <c r="J9" s="1596" t="s">
        <v>940</v>
      </c>
      <c r="K9" s="1596"/>
      <c r="L9" s="1596"/>
      <c r="M9" s="1596"/>
      <c r="N9" s="1596"/>
      <c r="O9" s="370" t="s">
        <v>941</v>
      </c>
      <c r="P9" s="371"/>
      <c r="Q9" s="372" t="s">
        <v>942</v>
      </c>
      <c r="R9" s="371"/>
      <c r="S9" s="1597"/>
      <c r="T9" s="1598"/>
      <c r="U9" s="1598"/>
      <c r="V9" s="1598"/>
      <c r="W9" s="1599"/>
      <c r="X9" s="1600"/>
      <c r="Y9" s="1600"/>
      <c r="Z9" s="1600"/>
      <c r="AA9" s="1600"/>
      <c r="AB9" s="1600"/>
      <c r="AC9" s="1600"/>
      <c r="AD9" s="1600"/>
      <c r="AE9" s="1600"/>
      <c r="AF9" s="1600"/>
      <c r="AG9" s="1601"/>
      <c r="AH9" s="1602" t="s">
        <v>943</v>
      </c>
      <c r="AI9" s="1603"/>
      <c r="AJ9" s="1604"/>
      <c r="AK9" s="1607"/>
      <c r="AL9" s="1608"/>
      <c r="AM9" s="1608"/>
      <c r="AN9" s="1609"/>
      <c r="AV9" s="369"/>
      <c r="AW9" s="360"/>
      <c r="AX9" s="360"/>
      <c r="AY9" s="360"/>
    </row>
    <row r="10" spans="2:51" ht="20.149999999999999" customHeight="1">
      <c r="C10" s="1594"/>
      <c r="D10" s="1595"/>
      <c r="E10" s="1595"/>
      <c r="F10" s="1595"/>
      <c r="G10" s="1595"/>
      <c r="H10" s="1595"/>
      <c r="I10" s="1595"/>
      <c r="J10" s="1613" t="s">
        <v>944</v>
      </c>
      <c r="K10" s="1613"/>
      <c r="L10" s="1613"/>
      <c r="M10" s="1613"/>
      <c r="N10" s="1613"/>
      <c r="O10" s="373" t="s">
        <v>941</v>
      </c>
      <c r="P10" s="374"/>
      <c r="Q10" s="375" t="s">
        <v>942</v>
      </c>
      <c r="R10" s="374"/>
      <c r="S10" s="1614"/>
      <c r="T10" s="1615"/>
      <c r="U10" s="1615"/>
      <c r="V10" s="1616"/>
      <c r="W10" s="1615"/>
      <c r="X10" s="1615"/>
      <c r="Y10" s="1615"/>
      <c r="Z10" s="1615"/>
      <c r="AA10" s="1615"/>
      <c r="AB10" s="1615"/>
      <c r="AC10" s="1615"/>
      <c r="AD10" s="1615"/>
      <c r="AE10" s="1615"/>
      <c r="AF10" s="1615"/>
      <c r="AG10" s="1617"/>
      <c r="AH10" s="1605"/>
      <c r="AI10" s="1605"/>
      <c r="AJ10" s="1606"/>
      <c r="AK10" s="1610"/>
      <c r="AL10" s="1611"/>
      <c r="AM10" s="1611"/>
      <c r="AN10" s="1612"/>
      <c r="AV10" s="369"/>
      <c r="AW10" s="1574"/>
      <c r="AX10" s="1574"/>
      <c r="AY10" s="1574"/>
    </row>
    <row r="11" spans="2:51" ht="15.5">
      <c r="C11" s="376"/>
      <c r="D11" s="376"/>
      <c r="E11" s="376"/>
      <c r="F11" s="376"/>
      <c r="G11" s="376"/>
      <c r="H11" s="376"/>
      <c r="I11" s="376"/>
      <c r="J11" s="376"/>
      <c r="K11" s="376"/>
      <c r="L11" s="376"/>
      <c r="M11" s="376"/>
      <c r="N11" s="376"/>
      <c r="O11" s="376"/>
      <c r="P11" s="376"/>
      <c r="Q11" s="376"/>
      <c r="R11" s="376"/>
      <c r="S11" s="376"/>
      <c r="T11" s="376"/>
      <c r="U11" s="376"/>
      <c r="V11" s="376"/>
      <c r="W11" s="376"/>
      <c r="X11" s="376"/>
      <c r="Y11" s="376"/>
      <c r="Z11" s="376"/>
      <c r="AA11" s="376"/>
      <c r="AB11" s="376"/>
      <c r="AC11" s="376"/>
      <c r="AD11" s="1575" t="s">
        <v>945</v>
      </c>
      <c r="AE11" s="1575"/>
      <c r="AF11" s="1575"/>
      <c r="AG11" s="1575"/>
      <c r="AH11" s="1576"/>
      <c r="AI11" s="1576"/>
      <c r="AJ11" s="1576"/>
      <c r="AK11" s="1576"/>
      <c r="AL11" s="1576"/>
      <c r="AM11" s="1576"/>
      <c r="AN11" s="1576"/>
      <c r="AV11" s="369"/>
      <c r="AW11" s="343"/>
      <c r="AX11" s="343"/>
      <c r="AY11" s="343"/>
    </row>
    <row r="12" spans="2:51" ht="20.149999999999999" customHeight="1">
      <c r="C12" s="1577" t="s">
        <v>946</v>
      </c>
      <c r="D12" s="1578"/>
      <c r="E12" s="1578"/>
      <c r="F12" s="1578"/>
      <c r="G12" s="1579" t="s">
        <v>1063</v>
      </c>
      <c r="H12" s="1580"/>
      <c r="I12" s="1581" t="str">
        <f>IF(G12="Yes","Create 「Collateral Category Determination Worksheet」(W-4)(Only for Quality/General)","-")</f>
        <v>-</v>
      </c>
      <c r="J12" s="1582"/>
      <c r="K12" s="1582"/>
      <c r="L12" s="1582"/>
      <c r="M12" s="1582"/>
      <c r="N12" s="1582"/>
      <c r="O12" s="1582"/>
      <c r="P12" s="1582"/>
      <c r="Q12" s="1582"/>
      <c r="R12" s="1582"/>
      <c r="S12" s="1582"/>
      <c r="T12" s="1582"/>
      <c r="U12" s="1583"/>
      <c r="V12" s="1577" t="s">
        <v>947</v>
      </c>
      <c r="W12" s="1578"/>
      <c r="X12" s="1578"/>
      <c r="Y12" s="1578"/>
      <c r="Z12" s="1579"/>
      <c r="AA12" s="1580"/>
      <c r="AB12" s="1580"/>
      <c r="AC12" s="1584"/>
      <c r="AD12" s="1581" t="str">
        <f>IF(Z12="Reflect","Create 「Check Sheet for Effectiveness of Guarantees」","-")</f>
        <v>-</v>
      </c>
      <c r="AE12" s="1582"/>
      <c r="AF12" s="1582"/>
      <c r="AG12" s="1582"/>
      <c r="AH12" s="1582"/>
      <c r="AI12" s="1582"/>
      <c r="AJ12" s="1582"/>
      <c r="AK12" s="1582"/>
      <c r="AL12" s="1582"/>
      <c r="AM12" s="1582"/>
      <c r="AN12" s="1583"/>
      <c r="AV12" s="369"/>
      <c r="AW12" s="360"/>
      <c r="AX12" s="360"/>
      <c r="AY12" s="360"/>
    </row>
    <row r="13" spans="2:51" ht="6" customHeight="1">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c r="AK13" s="376"/>
      <c r="AL13" s="376"/>
      <c r="AM13" s="376"/>
      <c r="AN13" s="376"/>
      <c r="AV13" s="369"/>
      <c r="AW13" s="343"/>
      <c r="AX13" s="343"/>
      <c r="AY13" s="343"/>
    </row>
    <row r="14" spans="2:51" ht="24" customHeight="1">
      <c r="B14" s="377" t="s">
        <v>997</v>
      </c>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c r="AK14" s="376"/>
      <c r="AL14" s="376"/>
      <c r="AM14" s="376"/>
      <c r="AN14" s="376"/>
      <c r="AV14" s="369"/>
      <c r="AW14" s="343"/>
      <c r="AX14" s="343"/>
      <c r="AY14" s="343"/>
    </row>
    <row r="15" spans="2:51" ht="15" customHeight="1">
      <c r="C15" s="378" t="s">
        <v>948</v>
      </c>
      <c r="N15" s="379"/>
      <c r="O15" s="379"/>
      <c r="P15" s="379"/>
      <c r="Q15" s="379"/>
      <c r="R15" s="379"/>
      <c r="S15" s="379"/>
      <c r="T15" s="380"/>
      <c r="U15" s="1505"/>
      <c r="V15" s="1505"/>
      <c r="W15" s="1505"/>
      <c r="X15" s="1505"/>
      <c r="Y15" s="1505"/>
      <c r="Z15" s="1505"/>
      <c r="AA15" s="379"/>
      <c r="AB15" s="379"/>
      <c r="AC15" s="379"/>
      <c r="AD15" s="379"/>
      <c r="AE15" s="379"/>
      <c r="AF15" s="379"/>
      <c r="AG15" s="379"/>
      <c r="AH15" s="379"/>
      <c r="AI15" s="379"/>
      <c r="AJ15" s="379"/>
      <c r="AK15" s="379"/>
      <c r="AL15" s="379"/>
      <c r="AU15" s="361"/>
    </row>
    <row r="16" spans="2:51" ht="9" customHeight="1">
      <c r="C16" s="381"/>
      <c r="D16" s="1550"/>
      <c r="E16" s="1550"/>
      <c r="F16" s="1550"/>
      <c r="G16" s="1550"/>
      <c r="H16" s="1550"/>
      <c r="I16" s="1551"/>
      <c r="J16" s="1556" t="s">
        <v>949</v>
      </c>
      <c r="K16" s="1556"/>
      <c r="L16" s="1556"/>
      <c r="M16" s="1556"/>
      <c r="N16" s="1556"/>
      <c r="O16" s="1556"/>
      <c r="P16" s="1556"/>
      <c r="Q16" s="1556"/>
      <c r="R16" s="1557" t="s">
        <v>950</v>
      </c>
      <c r="S16" s="1558"/>
      <c r="T16" s="1558"/>
      <c r="U16" s="1558"/>
      <c r="V16" s="1558"/>
      <c r="W16" s="1558"/>
      <c r="X16" s="1559"/>
      <c r="Y16" s="1566" t="s">
        <v>951</v>
      </c>
      <c r="Z16" s="1567"/>
      <c r="AA16" s="1567"/>
      <c r="AB16" s="1567"/>
      <c r="AC16" s="1567"/>
      <c r="AD16" s="1567"/>
      <c r="AE16" s="1568"/>
      <c r="AF16" s="1566" t="s">
        <v>952</v>
      </c>
      <c r="AG16" s="1567"/>
      <c r="AH16" s="1567"/>
      <c r="AI16" s="1567"/>
      <c r="AJ16" s="1567"/>
      <c r="AK16" s="1567"/>
      <c r="AL16" s="1568"/>
      <c r="AN16" s="1585" t="s">
        <v>953</v>
      </c>
      <c r="AO16" s="1585"/>
      <c r="AP16" s="1585"/>
    </row>
    <row r="17" spans="3:47" ht="9" customHeight="1">
      <c r="C17" s="381"/>
      <c r="D17" s="1552"/>
      <c r="E17" s="1552"/>
      <c r="F17" s="1552"/>
      <c r="G17" s="1552"/>
      <c r="H17" s="1552"/>
      <c r="I17" s="1553"/>
      <c r="J17" s="1556"/>
      <c r="K17" s="1556"/>
      <c r="L17" s="1556"/>
      <c r="M17" s="1556"/>
      <c r="N17" s="1556"/>
      <c r="O17" s="1556"/>
      <c r="P17" s="1556"/>
      <c r="Q17" s="1556"/>
      <c r="R17" s="1560"/>
      <c r="S17" s="1561"/>
      <c r="T17" s="1561"/>
      <c r="U17" s="1561"/>
      <c r="V17" s="1561"/>
      <c r="W17" s="1561"/>
      <c r="X17" s="1562"/>
      <c r="Y17" s="1470"/>
      <c r="Z17" s="1569"/>
      <c r="AA17" s="1569"/>
      <c r="AB17" s="1569"/>
      <c r="AC17" s="1569"/>
      <c r="AD17" s="1569"/>
      <c r="AE17" s="1570"/>
      <c r="AF17" s="1470"/>
      <c r="AG17" s="1569"/>
      <c r="AH17" s="1569"/>
      <c r="AI17" s="1569"/>
      <c r="AJ17" s="1569"/>
      <c r="AK17" s="1569"/>
      <c r="AL17" s="1570"/>
      <c r="AN17" s="1585"/>
      <c r="AO17" s="1585"/>
      <c r="AP17" s="1585"/>
    </row>
    <row r="18" spans="3:47" ht="14.25" customHeight="1">
      <c r="C18" s="381"/>
      <c r="D18" s="1552"/>
      <c r="E18" s="1552"/>
      <c r="F18" s="1552"/>
      <c r="G18" s="1552"/>
      <c r="H18" s="1552"/>
      <c r="I18" s="1553"/>
      <c r="J18" s="1586" t="s">
        <v>998</v>
      </c>
      <c r="K18" s="1567"/>
      <c r="L18" s="1567"/>
      <c r="M18" s="1567"/>
      <c r="N18" s="1586" t="s">
        <v>999</v>
      </c>
      <c r="O18" s="1587"/>
      <c r="P18" s="1587"/>
      <c r="Q18" s="1588"/>
      <c r="R18" s="1560"/>
      <c r="S18" s="1561"/>
      <c r="T18" s="1561"/>
      <c r="U18" s="1561"/>
      <c r="V18" s="1561"/>
      <c r="W18" s="1561"/>
      <c r="X18" s="1562"/>
      <c r="Y18" s="1470"/>
      <c r="Z18" s="1569"/>
      <c r="AA18" s="1569"/>
      <c r="AB18" s="1569"/>
      <c r="AC18" s="1569"/>
      <c r="AD18" s="1569"/>
      <c r="AE18" s="1570"/>
      <c r="AF18" s="1470"/>
      <c r="AG18" s="1569"/>
      <c r="AH18" s="1569"/>
      <c r="AI18" s="1569"/>
      <c r="AJ18" s="1569"/>
      <c r="AK18" s="1569"/>
      <c r="AL18" s="1570"/>
      <c r="AN18" s="1585"/>
      <c r="AO18" s="1585"/>
      <c r="AP18" s="1585"/>
    </row>
    <row r="19" spans="3:47" ht="14.25" customHeight="1">
      <c r="C19" s="382"/>
      <c r="D19" s="1554"/>
      <c r="E19" s="1554"/>
      <c r="F19" s="1554"/>
      <c r="G19" s="1554"/>
      <c r="H19" s="1554"/>
      <c r="I19" s="1555"/>
      <c r="J19" s="1571"/>
      <c r="K19" s="1572"/>
      <c r="L19" s="1572"/>
      <c r="M19" s="1572"/>
      <c r="N19" s="1589"/>
      <c r="O19" s="1590"/>
      <c r="P19" s="1590"/>
      <c r="Q19" s="1591"/>
      <c r="R19" s="1563"/>
      <c r="S19" s="1564"/>
      <c r="T19" s="1564"/>
      <c r="U19" s="1564"/>
      <c r="V19" s="1564"/>
      <c r="W19" s="1564"/>
      <c r="X19" s="1565"/>
      <c r="Y19" s="1571"/>
      <c r="Z19" s="1572"/>
      <c r="AA19" s="1572"/>
      <c r="AB19" s="1572"/>
      <c r="AC19" s="1572"/>
      <c r="AD19" s="1572"/>
      <c r="AE19" s="1573"/>
      <c r="AF19" s="1571"/>
      <c r="AG19" s="1572"/>
      <c r="AH19" s="1572"/>
      <c r="AI19" s="1572"/>
      <c r="AJ19" s="1572"/>
      <c r="AK19" s="1572"/>
      <c r="AL19" s="1573"/>
      <c r="AN19" s="1585"/>
      <c r="AO19" s="1585"/>
      <c r="AP19" s="1585"/>
    </row>
    <row r="20" spans="3:47" ht="9" customHeight="1">
      <c r="C20" s="382"/>
      <c r="D20" s="1520" t="s">
        <v>954</v>
      </c>
      <c r="E20" s="1521"/>
      <c r="F20" s="1521"/>
      <c r="G20" s="1521"/>
      <c r="H20" s="1521"/>
      <c r="I20" s="1522"/>
      <c r="J20" s="1523"/>
      <c r="K20" s="1524"/>
      <c r="L20" s="1524"/>
      <c r="M20" s="1524"/>
      <c r="N20" s="1525">
        <f>J20</f>
        <v>0</v>
      </c>
      <c r="O20" s="1526"/>
      <c r="P20" s="1526"/>
      <c r="Q20" s="1527"/>
      <c r="R20" s="1528"/>
      <c r="S20" s="1529"/>
      <c r="T20" s="1529"/>
      <c r="U20" s="1529"/>
      <c r="V20" s="1529"/>
      <c r="W20" s="1529"/>
      <c r="X20" s="1530"/>
      <c r="Y20" s="1528"/>
      <c r="Z20" s="1529"/>
      <c r="AA20" s="1529"/>
      <c r="AB20" s="1529"/>
      <c r="AC20" s="1529"/>
      <c r="AD20" s="1529"/>
      <c r="AE20" s="1530"/>
      <c r="AF20" s="1398">
        <f>N24-SUM(R20:AE21)</f>
        <v>0</v>
      </c>
      <c r="AG20" s="1399"/>
      <c r="AH20" s="1399"/>
      <c r="AI20" s="1399"/>
      <c r="AJ20" s="1399"/>
      <c r="AK20" s="1399"/>
      <c r="AL20" s="1400"/>
      <c r="AN20" s="1540">
        <f>BS!H8</f>
        <v>0</v>
      </c>
      <c r="AO20" s="1541"/>
      <c r="AP20" s="1542"/>
    </row>
    <row r="21" spans="3:47" ht="9" customHeight="1">
      <c r="C21" s="382"/>
      <c r="D21" s="1506"/>
      <c r="E21" s="1507"/>
      <c r="F21" s="1507"/>
      <c r="G21" s="1507"/>
      <c r="H21" s="1507"/>
      <c r="I21" s="1508"/>
      <c r="J21" s="1509"/>
      <c r="K21" s="1510"/>
      <c r="L21" s="1510"/>
      <c r="M21" s="1510"/>
      <c r="N21" s="1511"/>
      <c r="O21" s="1512"/>
      <c r="P21" s="1512"/>
      <c r="Q21" s="1513"/>
      <c r="R21" s="1531"/>
      <c r="S21" s="1532"/>
      <c r="T21" s="1532"/>
      <c r="U21" s="1532"/>
      <c r="V21" s="1532"/>
      <c r="W21" s="1532"/>
      <c r="X21" s="1533"/>
      <c r="Y21" s="1531"/>
      <c r="Z21" s="1532"/>
      <c r="AA21" s="1532"/>
      <c r="AB21" s="1532"/>
      <c r="AC21" s="1532"/>
      <c r="AD21" s="1532"/>
      <c r="AE21" s="1533"/>
      <c r="AF21" s="1537"/>
      <c r="AG21" s="1538"/>
      <c r="AH21" s="1538"/>
      <c r="AI21" s="1538"/>
      <c r="AJ21" s="1538"/>
      <c r="AK21" s="1538"/>
      <c r="AL21" s="1539"/>
      <c r="AN21" s="1543"/>
      <c r="AO21" s="1544"/>
      <c r="AP21" s="1545"/>
    </row>
    <row r="22" spans="3:47" ht="9" customHeight="1">
      <c r="C22" s="381"/>
      <c r="D22" s="1506" t="s">
        <v>955</v>
      </c>
      <c r="E22" s="1507"/>
      <c r="F22" s="1507"/>
      <c r="G22" s="1507"/>
      <c r="H22" s="1507"/>
      <c r="I22" s="1508"/>
      <c r="J22" s="1509"/>
      <c r="K22" s="1510"/>
      <c r="L22" s="1510"/>
      <c r="M22" s="1510"/>
      <c r="N22" s="1511">
        <f>J22*0.7</f>
        <v>0</v>
      </c>
      <c r="O22" s="1512"/>
      <c r="P22" s="1512"/>
      <c r="Q22" s="1513"/>
      <c r="R22" s="1531"/>
      <c r="S22" s="1532"/>
      <c r="T22" s="1532"/>
      <c r="U22" s="1532"/>
      <c r="V22" s="1532"/>
      <c r="W22" s="1532"/>
      <c r="X22" s="1533"/>
      <c r="Y22" s="1531"/>
      <c r="Z22" s="1532"/>
      <c r="AA22" s="1532"/>
      <c r="AB22" s="1532"/>
      <c r="AC22" s="1532"/>
      <c r="AD22" s="1532"/>
      <c r="AE22" s="1533"/>
      <c r="AF22" s="1537"/>
      <c r="AG22" s="1538"/>
      <c r="AH22" s="1538"/>
      <c r="AI22" s="1538"/>
      <c r="AJ22" s="1538"/>
      <c r="AK22" s="1538"/>
      <c r="AL22" s="1539"/>
      <c r="AN22" s="1546"/>
      <c r="AO22" s="1547"/>
      <c r="AP22" s="1548"/>
    </row>
    <row r="23" spans="3:47" ht="9" customHeight="1">
      <c r="C23" s="381"/>
      <c r="D23" s="1506"/>
      <c r="E23" s="1507"/>
      <c r="F23" s="1507"/>
      <c r="G23" s="1507"/>
      <c r="H23" s="1507"/>
      <c r="I23" s="1508"/>
      <c r="J23" s="1509"/>
      <c r="K23" s="1510"/>
      <c r="L23" s="1510"/>
      <c r="M23" s="1510"/>
      <c r="N23" s="1511"/>
      <c r="O23" s="1512"/>
      <c r="P23" s="1512"/>
      <c r="Q23" s="1513"/>
      <c r="R23" s="1531"/>
      <c r="S23" s="1532"/>
      <c r="T23" s="1532"/>
      <c r="U23" s="1532"/>
      <c r="V23" s="1532"/>
      <c r="W23" s="1532"/>
      <c r="X23" s="1533"/>
      <c r="Y23" s="1531"/>
      <c r="Z23" s="1532"/>
      <c r="AA23" s="1532"/>
      <c r="AB23" s="1532"/>
      <c r="AC23" s="1532"/>
      <c r="AD23" s="1532"/>
      <c r="AE23" s="1533"/>
      <c r="AF23" s="1537"/>
      <c r="AG23" s="1538"/>
      <c r="AH23" s="1538"/>
      <c r="AI23" s="1538"/>
      <c r="AJ23" s="1538"/>
      <c r="AK23" s="1538"/>
      <c r="AL23" s="1539"/>
    </row>
    <row r="24" spans="3:47" ht="9" customHeight="1">
      <c r="C24" s="381"/>
      <c r="D24" s="1506" t="s">
        <v>956</v>
      </c>
      <c r="E24" s="1507"/>
      <c r="F24" s="1507"/>
      <c r="G24" s="1507"/>
      <c r="H24" s="1507"/>
      <c r="I24" s="1508"/>
      <c r="J24" s="1511">
        <f>SUM(J20,J22)</f>
        <v>0</v>
      </c>
      <c r="K24" s="1512"/>
      <c r="L24" s="1512"/>
      <c r="M24" s="1512"/>
      <c r="N24" s="1511">
        <f>N20+N22</f>
        <v>0</v>
      </c>
      <c r="O24" s="1512"/>
      <c r="P24" s="1512"/>
      <c r="Q24" s="1513"/>
      <c r="R24" s="1531"/>
      <c r="S24" s="1532"/>
      <c r="T24" s="1532"/>
      <c r="U24" s="1532"/>
      <c r="V24" s="1532"/>
      <c r="W24" s="1532"/>
      <c r="X24" s="1533"/>
      <c r="Y24" s="1531"/>
      <c r="Z24" s="1532"/>
      <c r="AA24" s="1532"/>
      <c r="AB24" s="1532"/>
      <c r="AC24" s="1532"/>
      <c r="AD24" s="1532"/>
      <c r="AE24" s="1533"/>
      <c r="AF24" s="1537"/>
      <c r="AG24" s="1538"/>
      <c r="AH24" s="1538"/>
      <c r="AI24" s="1538"/>
      <c r="AJ24" s="1538"/>
      <c r="AK24" s="1538"/>
      <c r="AL24" s="1539"/>
    </row>
    <row r="25" spans="3:47" ht="9" customHeight="1">
      <c r="C25" s="382"/>
      <c r="D25" s="1514"/>
      <c r="E25" s="1515"/>
      <c r="F25" s="1515"/>
      <c r="G25" s="1515"/>
      <c r="H25" s="1515"/>
      <c r="I25" s="1516"/>
      <c r="J25" s="1517"/>
      <c r="K25" s="1518"/>
      <c r="L25" s="1518"/>
      <c r="M25" s="1518"/>
      <c r="N25" s="1517"/>
      <c r="O25" s="1518"/>
      <c r="P25" s="1518"/>
      <c r="Q25" s="1519"/>
      <c r="R25" s="1534"/>
      <c r="S25" s="1535"/>
      <c r="T25" s="1535"/>
      <c r="U25" s="1535"/>
      <c r="V25" s="1535"/>
      <c r="W25" s="1535"/>
      <c r="X25" s="1536"/>
      <c r="Y25" s="1534"/>
      <c r="Z25" s="1535"/>
      <c r="AA25" s="1535"/>
      <c r="AB25" s="1535"/>
      <c r="AC25" s="1535"/>
      <c r="AD25" s="1535"/>
      <c r="AE25" s="1536"/>
      <c r="AF25" s="1401"/>
      <c r="AG25" s="1402"/>
      <c r="AH25" s="1402"/>
      <c r="AI25" s="1402"/>
      <c r="AJ25" s="1402"/>
      <c r="AK25" s="1402"/>
      <c r="AL25" s="1403"/>
    </row>
    <row r="26" spans="3:47" ht="15" customHeight="1">
      <c r="C26" s="383"/>
      <c r="D26" s="1549" t="s">
        <v>957</v>
      </c>
      <c r="E26" s="1549"/>
      <c r="F26" s="1549"/>
      <c r="G26" s="1549"/>
      <c r="H26" s="1549"/>
      <c r="I26" s="1549"/>
      <c r="J26" s="1549"/>
      <c r="K26" s="1549"/>
      <c r="L26" s="1549"/>
      <c r="M26" s="1549"/>
      <c r="N26" s="1549"/>
      <c r="O26" s="1549"/>
      <c r="P26" s="1549"/>
      <c r="Q26" s="1549"/>
      <c r="R26" s="1549"/>
      <c r="S26" s="1549"/>
      <c r="T26" s="1549"/>
      <c r="U26" s="1549"/>
      <c r="V26" s="1549"/>
      <c r="W26" s="1549"/>
      <c r="X26" s="1549"/>
      <c r="Y26" s="1549"/>
      <c r="Z26" s="1549"/>
      <c r="AA26" s="1549"/>
      <c r="AB26" s="1549"/>
      <c r="AC26" s="1549"/>
      <c r="AD26" s="1549"/>
      <c r="AE26" s="1549"/>
      <c r="AF26" s="1549"/>
      <c r="AG26" s="1549"/>
      <c r="AH26" s="1549"/>
      <c r="AI26" s="1549"/>
      <c r="AJ26" s="1549"/>
      <c r="AK26" s="1549"/>
      <c r="AL26" s="1549"/>
      <c r="AM26" s="1549"/>
      <c r="AN26" s="384"/>
      <c r="AO26" s="384"/>
      <c r="AP26" s="384"/>
    </row>
    <row r="27" spans="3:47" ht="15" customHeight="1">
      <c r="C27" s="383"/>
      <c r="D27" s="1549" t="s">
        <v>1000</v>
      </c>
      <c r="E27" s="1549"/>
      <c r="F27" s="1549"/>
      <c r="G27" s="1549"/>
      <c r="H27" s="1549"/>
      <c r="I27" s="1549"/>
      <c r="J27" s="1549"/>
      <c r="K27" s="1549"/>
      <c r="L27" s="1549"/>
      <c r="M27" s="1549"/>
      <c r="N27" s="1549"/>
      <c r="O27" s="1549"/>
      <c r="P27" s="1549"/>
      <c r="Q27" s="1549"/>
      <c r="R27" s="1549"/>
      <c r="S27" s="1549"/>
      <c r="T27" s="1549"/>
      <c r="U27" s="1549"/>
      <c r="V27" s="1549"/>
      <c r="W27" s="1549"/>
      <c r="X27" s="1549"/>
      <c r="Y27" s="1549"/>
      <c r="Z27" s="1549"/>
      <c r="AA27" s="1549"/>
      <c r="AB27" s="1549"/>
      <c r="AC27" s="1549"/>
      <c r="AD27" s="1549"/>
      <c r="AE27" s="1549"/>
      <c r="AF27" s="1549"/>
      <c r="AG27" s="1549"/>
      <c r="AH27" s="1549"/>
      <c r="AI27" s="1549"/>
      <c r="AJ27" s="1549"/>
      <c r="AK27" s="1549"/>
      <c r="AL27" s="1549"/>
      <c r="AM27" s="1549"/>
      <c r="AN27" s="384"/>
      <c r="AO27" s="384"/>
      <c r="AP27" s="384"/>
    </row>
    <row r="28" spans="3:47" ht="7.5" customHeight="1">
      <c r="C28" s="385"/>
      <c r="D28" s="384"/>
      <c r="E28" s="384"/>
      <c r="F28" s="384"/>
      <c r="G28" s="384"/>
      <c r="H28" s="384"/>
      <c r="I28" s="384"/>
      <c r="J28" s="384"/>
      <c r="K28" s="384"/>
      <c r="L28" s="384"/>
      <c r="M28" s="384"/>
      <c r="N28" s="384"/>
      <c r="O28" s="384"/>
      <c r="P28" s="384"/>
      <c r="Q28" s="384"/>
      <c r="R28" s="384"/>
      <c r="S28" s="384"/>
      <c r="T28" s="384"/>
      <c r="U28" s="384"/>
      <c r="V28" s="384"/>
      <c r="W28" s="384"/>
      <c r="X28" s="384"/>
      <c r="Y28" s="384"/>
      <c r="Z28" s="384"/>
      <c r="AA28" s="384"/>
      <c r="AB28" s="384"/>
      <c r="AC28" s="384"/>
      <c r="AD28" s="384"/>
      <c r="AE28" s="384"/>
      <c r="AF28" s="384"/>
      <c r="AG28" s="384"/>
      <c r="AH28" s="384"/>
      <c r="AI28" s="384"/>
      <c r="AJ28" s="384"/>
      <c r="AK28" s="384"/>
      <c r="AL28" s="384"/>
      <c r="AM28" s="384"/>
      <c r="AN28" s="384"/>
      <c r="AO28" s="384"/>
      <c r="AP28" s="384"/>
    </row>
    <row r="29" spans="3:47" ht="15" customHeight="1">
      <c r="C29" s="386" t="s">
        <v>958</v>
      </c>
      <c r="D29" s="385"/>
      <c r="E29" s="385"/>
      <c r="F29" s="385"/>
      <c r="G29" s="385"/>
      <c r="H29" s="385"/>
      <c r="I29" s="379"/>
      <c r="J29" s="379"/>
      <c r="K29" s="379"/>
      <c r="L29" s="379"/>
      <c r="M29" s="379"/>
      <c r="N29" s="379"/>
      <c r="O29" s="385"/>
      <c r="P29" s="385"/>
      <c r="Q29" s="385"/>
      <c r="R29" s="385"/>
      <c r="S29" s="385"/>
      <c r="T29" s="385"/>
      <c r="U29" s="1505"/>
      <c r="V29" s="1505"/>
      <c r="W29" s="1505"/>
      <c r="X29" s="1505"/>
      <c r="Y29" s="1505"/>
      <c r="Z29" s="1505"/>
      <c r="AA29" s="385"/>
      <c r="AB29" s="385"/>
      <c r="AC29" s="385"/>
      <c r="AD29" s="385"/>
      <c r="AE29" s="385"/>
      <c r="AF29" s="385"/>
      <c r="AG29" s="385"/>
      <c r="AH29" s="385"/>
      <c r="AI29" s="385"/>
      <c r="AJ29" s="385"/>
      <c r="AK29" s="385"/>
      <c r="AL29" s="385"/>
      <c r="AU29" s="361"/>
    </row>
    <row r="30" spans="3:47" ht="9" customHeight="1">
      <c r="C30" s="387"/>
      <c r="D30" s="1415" t="s">
        <v>959</v>
      </c>
      <c r="E30" s="1416"/>
      <c r="F30" s="1416"/>
      <c r="G30" s="1416"/>
      <c r="H30" s="1416"/>
      <c r="I30" s="1417"/>
      <c r="J30" s="1415" t="str">
        <f>J16</f>
        <v>Total Credit Exposure</v>
      </c>
      <c r="K30" s="1416"/>
      <c r="L30" s="1416"/>
      <c r="M30" s="1416"/>
      <c r="N30" s="1416"/>
      <c r="O30" s="1416"/>
      <c r="P30" s="1416"/>
      <c r="Q30" s="1417"/>
      <c r="R30" s="1392" t="str">
        <f>R16</f>
        <v>Collateral(Quality+General)</v>
      </c>
      <c r="S30" s="1421"/>
      <c r="T30" s="1421"/>
      <c r="U30" s="1421"/>
      <c r="V30" s="1421"/>
      <c r="W30" s="1421"/>
      <c r="X30" s="1422"/>
      <c r="Y30" s="1415" t="str">
        <f>Y16</f>
        <v>Quality Guarantee</v>
      </c>
      <c r="Z30" s="1426"/>
      <c r="AA30" s="1426"/>
      <c r="AB30" s="1426"/>
      <c r="AC30" s="1426"/>
      <c r="AD30" s="1426"/>
      <c r="AE30" s="1427"/>
      <c r="AF30" s="1415" t="str">
        <f>AF16</f>
        <v>Unsecured Credit</v>
      </c>
      <c r="AG30" s="1426"/>
      <c r="AH30" s="1426"/>
      <c r="AI30" s="1426"/>
      <c r="AJ30" s="1426"/>
      <c r="AK30" s="1426"/>
      <c r="AL30" s="1427"/>
    </row>
    <row r="31" spans="3:47" ht="9" customHeight="1">
      <c r="C31" s="387"/>
      <c r="D31" s="1418"/>
      <c r="E31" s="1419"/>
      <c r="F31" s="1419"/>
      <c r="G31" s="1419"/>
      <c r="H31" s="1419"/>
      <c r="I31" s="1420"/>
      <c r="J31" s="1418"/>
      <c r="K31" s="1419"/>
      <c r="L31" s="1419"/>
      <c r="M31" s="1419"/>
      <c r="N31" s="1419"/>
      <c r="O31" s="1419"/>
      <c r="P31" s="1419"/>
      <c r="Q31" s="1420"/>
      <c r="R31" s="1423"/>
      <c r="S31" s="1424"/>
      <c r="T31" s="1424"/>
      <c r="U31" s="1424"/>
      <c r="V31" s="1424"/>
      <c r="W31" s="1424"/>
      <c r="X31" s="1425"/>
      <c r="Y31" s="1428"/>
      <c r="Z31" s="1429"/>
      <c r="AA31" s="1429"/>
      <c r="AB31" s="1429"/>
      <c r="AC31" s="1429"/>
      <c r="AD31" s="1429"/>
      <c r="AE31" s="1430"/>
      <c r="AF31" s="1428"/>
      <c r="AG31" s="1429"/>
      <c r="AH31" s="1429"/>
      <c r="AI31" s="1429"/>
      <c r="AJ31" s="1429"/>
      <c r="AK31" s="1429"/>
      <c r="AL31" s="1430"/>
    </row>
    <row r="32" spans="3:47" ht="9" customHeight="1">
      <c r="C32" s="387"/>
      <c r="D32" s="1487"/>
      <c r="E32" s="1488"/>
      <c r="F32" s="1488"/>
      <c r="G32" s="1488"/>
      <c r="H32" s="1488"/>
      <c r="I32" s="1489"/>
      <c r="J32" s="1442"/>
      <c r="K32" s="1443"/>
      <c r="L32" s="1443"/>
      <c r="M32" s="1443"/>
      <c r="N32" s="1443"/>
      <c r="O32" s="1443"/>
      <c r="P32" s="1443"/>
      <c r="Q32" s="1444"/>
      <c r="R32" s="1442"/>
      <c r="S32" s="1443"/>
      <c r="T32" s="1443"/>
      <c r="U32" s="1443"/>
      <c r="V32" s="1443"/>
      <c r="W32" s="1443"/>
      <c r="X32" s="1444"/>
      <c r="Y32" s="1442"/>
      <c r="Z32" s="1443"/>
      <c r="AA32" s="1443"/>
      <c r="AB32" s="1443"/>
      <c r="AC32" s="1443"/>
      <c r="AD32" s="1443"/>
      <c r="AE32" s="1444"/>
      <c r="AF32" s="1493">
        <f>J32-SUM(R32:AE33)</f>
        <v>0</v>
      </c>
      <c r="AG32" s="1494"/>
      <c r="AH32" s="1494"/>
      <c r="AI32" s="1494"/>
      <c r="AJ32" s="1494"/>
      <c r="AK32" s="1494"/>
      <c r="AL32" s="1495"/>
    </row>
    <row r="33" spans="3:47" ht="9" customHeight="1">
      <c r="C33" s="387"/>
      <c r="D33" s="1490"/>
      <c r="E33" s="1491"/>
      <c r="F33" s="1491"/>
      <c r="G33" s="1491"/>
      <c r="H33" s="1491"/>
      <c r="I33" s="1492"/>
      <c r="J33" s="1445"/>
      <c r="K33" s="1446"/>
      <c r="L33" s="1446"/>
      <c r="M33" s="1446"/>
      <c r="N33" s="1446"/>
      <c r="O33" s="1446"/>
      <c r="P33" s="1446"/>
      <c r="Q33" s="1447"/>
      <c r="R33" s="1445"/>
      <c r="S33" s="1446"/>
      <c r="T33" s="1446"/>
      <c r="U33" s="1446"/>
      <c r="V33" s="1446"/>
      <c r="W33" s="1446"/>
      <c r="X33" s="1447"/>
      <c r="Y33" s="1445"/>
      <c r="Z33" s="1446"/>
      <c r="AA33" s="1446"/>
      <c r="AB33" s="1446"/>
      <c r="AC33" s="1446"/>
      <c r="AD33" s="1446"/>
      <c r="AE33" s="1447"/>
      <c r="AF33" s="1496"/>
      <c r="AG33" s="1497"/>
      <c r="AH33" s="1497"/>
      <c r="AI33" s="1497"/>
      <c r="AJ33" s="1497"/>
      <c r="AK33" s="1497"/>
      <c r="AL33" s="1498"/>
    </row>
    <row r="34" spans="3:47" ht="9" customHeight="1">
      <c r="C34" s="387"/>
      <c r="D34" s="1487"/>
      <c r="E34" s="1488"/>
      <c r="F34" s="1488"/>
      <c r="G34" s="1488"/>
      <c r="H34" s="1488"/>
      <c r="I34" s="1489"/>
      <c r="J34" s="1442"/>
      <c r="K34" s="1443"/>
      <c r="L34" s="1443"/>
      <c r="M34" s="1443"/>
      <c r="N34" s="1443"/>
      <c r="O34" s="1443"/>
      <c r="P34" s="1443"/>
      <c r="Q34" s="1444"/>
      <c r="R34" s="1442"/>
      <c r="S34" s="1443"/>
      <c r="T34" s="1443"/>
      <c r="U34" s="1443"/>
      <c r="V34" s="1443"/>
      <c r="W34" s="1443"/>
      <c r="X34" s="1444"/>
      <c r="Y34" s="1442"/>
      <c r="Z34" s="1443"/>
      <c r="AA34" s="1443"/>
      <c r="AB34" s="1443"/>
      <c r="AC34" s="1443"/>
      <c r="AD34" s="1443"/>
      <c r="AE34" s="1444"/>
      <c r="AF34" s="1493">
        <f>J34-SUM(R34:AE35)</f>
        <v>0</v>
      </c>
      <c r="AG34" s="1494"/>
      <c r="AH34" s="1494"/>
      <c r="AI34" s="1494"/>
      <c r="AJ34" s="1494"/>
      <c r="AK34" s="1494"/>
      <c r="AL34" s="1495"/>
    </row>
    <row r="35" spans="3:47" ht="9" customHeight="1">
      <c r="C35" s="387"/>
      <c r="D35" s="1499"/>
      <c r="E35" s="1500"/>
      <c r="F35" s="1500"/>
      <c r="G35" s="1500"/>
      <c r="H35" s="1500"/>
      <c r="I35" s="1501"/>
      <c r="J35" s="1445"/>
      <c r="K35" s="1446"/>
      <c r="L35" s="1446"/>
      <c r="M35" s="1446"/>
      <c r="N35" s="1446"/>
      <c r="O35" s="1446"/>
      <c r="P35" s="1446"/>
      <c r="Q35" s="1447"/>
      <c r="R35" s="1445"/>
      <c r="S35" s="1446"/>
      <c r="T35" s="1446"/>
      <c r="U35" s="1446"/>
      <c r="V35" s="1446"/>
      <c r="W35" s="1446"/>
      <c r="X35" s="1447"/>
      <c r="Y35" s="1445"/>
      <c r="Z35" s="1446"/>
      <c r="AA35" s="1446"/>
      <c r="AB35" s="1446"/>
      <c r="AC35" s="1446"/>
      <c r="AD35" s="1446"/>
      <c r="AE35" s="1447"/>
      <c r="AF35" s="1502"/>
      <c r="AG35" s="1503"/>
      <c r="AH35" s="1503"/>
      <c r="AI35" s="1503"/>
      <c r="AJ35" s="1503"/>
      <c r="AK35" s="1503"/>
      <c r="AL35" s="1504"/>
    </row>
    <row r="36" spans="3:47" ht="9" customHeight="1">
      <c r="C36" s="387"/>
      <c r="D36" s="1462"/>
      <c r="E36" s="1463"/>
      <c r="F36" s="1463"/>
      <c r="G36" s="1463"/>
      <c r="H36" s="1463"/>
      <c r="I36" s="1464"/>
      <c r="J36" s="1442"/>
      <c r="K36" s="1443"/>
      <c r="L36" s="1443"/>
      <c r="M36" s="1443"/>
      <c r="N36" s="1443"/>
      <c r="O36" s="1443"/>
      <c r="P36" s="1443"/>
      <c r="Q36" s="1444"/>
      <c r="R36" s="1442"/>
      <c r="S36" s="1443"/>
      <c r="T36" s="1443"/>
      <c r="U36" s="1443"/>
      <c r="V36" s="1443"/>
      <c r="W36" s="1443"/>
      <c r="X36" s="1444"/>
      <c r="Y36" s="1442"/>
      <c r="Z36" s="1443"/>
      <c r="AA36" s="1443"/>
      <c r="AB36" s="1443"/>
      <c r="AC36" s="1443"/>
      <c r="AD36" s="1443"/>
      <c r="AE36" s="1444"/>
      <c r="AF36" s="1448">
        <f>J36-SUM(R36:AE37)</f>
        <v>0</v>
      </c>
      <c r="AG36" s="1449"/>
      <c r="AH36" s="1449"/>
      <c r="AI36" s="1449"/>
      <c r="AJ36" s="1449"/>
      <c r="AK36" s="1449"/>
      <c r="AL36" s="1450"/>
      <c r="AN36" s="1431" t="s">
        <v>1001</v>
      </c>
      <c r="AO36" s="1468"/>
      <c r="AP36" s="1469"/>
    </row>
    <row r="37" spans="3:47" ht="9" customHeight="1">
      <c r="C37" s="387"/>
      <c r="D37" s="1465"/>
      <c r="E37" s="1466"/>
      <c r="F37" s="1466"/>
      <c r="G37" s="1466"/>
      <c r="H37" s="1466"/>
      <c r="I37" s="1467"/>
      <c r="J37" s="1445"/>
      <c r="K37" s="1446"/>
      <c r="L37" s="1446"/>
      <c r="M37" s="1446"/>
      <c r="N37" s="1446"/>
      <c r="O37" s="1446"/>
      <c r="P37" s="1446"/>
      <c r="Q37" s="1447"/>
      <c r="R37" s="1445"/>
      <c r="S37" s="1446"/>
      <c r="T37" s="1446"/>
      <c r="U37" s="1446"/>
      <c r="V37" s="1446"/>
      <c r="W37" s="1446"/>
      <c r="X37" s="1447"/>
      <c r="Y37" s="1445"/>
      <c r="Z37" s="1446"/>
      <c r="AA37" s="1446"/>
      <c r="AB37" s="1446"/>
      <c r="AC37" s="1446"/>
      <c r="AD37" s="1446"/>
      <c r="AE37" s="1447"/>
      <c r="AF37" s="1451"/>
      <c r="AG37" s="1452"/>
      <c r="AH37" s="1452"/>
      <c r="AI37" s="1452"/>
      <c r="AJ37" s="1452"/>
      <c r="AK37" s="1452"/>
      <c r="AL37" s="1453"/>
      <c r="AN37" s="1470"/>
      <c r="AO37" s="1471"/>
      <c r="AP37" s="1472"/>
    </row>
    <row r="38" spans="3:47" ht="17.25" customHeight="1">
      <c r="C38" s="387"/>
      <c r="D38" s="1476" t="s">
        <v>955</v>
      </c>
      <c r="E38" s="1477"/>
      <c r="F38" s="1477"/>
      <c r="G38" s="1477"/>
      <c r="H38" s="1477"/>
      <c r="I38" s="1478"/>
      <c r="J38" s="1482" t="s">
        <v>998</v>
      </c>
      <c r="K38" s="1483"/>
      <c r="L38" s="1483"/>
      <c r="M38" s="1483"/>
      <c r="N38" s="1484" t="s">
        <v>999</v>
      </c>
      <c r="O38" s="1485"/>
      <c r="P38" s="1485"/>
      <c r="Q38" s="1486"/>
      <c r="R38" s="1442"/>
      <c r="S38" s="1443"/>
      <c r="T38" s="1443"/>
      <c r="U38" s="1443"/>
      <c r="V38" s="1443"/>
      <c r="W38" s="1443"/>
      <c r="X38" s="1444"/>
      <c r="Y38" s="1442"/>
      <c r="Z38" s="1443"/>
      <c r="AA38" s="1443"/>
      <c r="AB38" s="1443"/>
      <c r="AC38" s="1443"/>
      <c r="AD38" s="1443"/>
      <c r="AE38" s="1444"/>
      <c r="AF38" s="1448">
        <f>N39-SUM(R38:AE39)</f>
        <v>0</v>
      </c>
      <c r="AG38" s="1449"/>
      <c r="AH38" s="1449"/>
      <c r="AI38" s="1449"/>
      <c r="AJ38" s="1449"/>
      <c r="AK38" s="1449"/>
      <c r="AL38" s="1450"/>
      <c r="AN38" s="1473"/>
      <c r="AO38" s="1474"/>
      <c r="AP38" s="1475"/>
    </row>
    <row r="39" spans="3:47" ht="17.25" customHeight="1">
      <c r="C39" s="387"/>
      <c r="D39" s="1479"/>
      <c r="E39" s="1480"/>
      <c r="F39" s="1480"/>
      <c r="G39" s="1480"/>
      <c r="H39" s="1480"/>
      <c r="I39" s="1481"/>
      <c r="J39" s="1454"/>
      <c r="K39" s="1455"/>
      <c r="L39" s="1455"/>
      <c r="M39" s="1455"/>
      <c r="N39" s="1456">
        <f>J39*0.7</f>
        <v>0</v>
      </c>
      <c r="O39" s="1457"/>
      <c r="P39" s="1457"/>
      <c r="Q39" s="1458"/>
      <c r="R39" s="1445"/>
      <c r="S39" s="1446"/>
      <c r="T39" s="1446"/>
      <c r="U39" s="1446"/>
      <c r="V39" s="1446"/>
      <c r="W39" s="1446"/>
      <c r="X39" s="1447"/>
      <c r="Y39" s="1445"/>
      <c r="Z39" s="1446"/>
      <c r="AA39" s="1446"/>
      <c r="AB39" s="1446"/>
      <c r="AC39" s="1446"/>
      <c r="AD39" s="1446"/>
      <c r="AE39" s="1447"/>
      <c r="AF39" s="1451"/>
      <c r="AG39" s="1452"/>
      <c r="AH39" s="1452"/>
      <c r="AI39" s="1452"/>
      <c r="AJ39" s="1452"/>
      <c r="AK39" s="1452"/>
      <c r="AL39" s="1453"/>
      <c r="AN39" s="1459" t="e">
        <f>IF(OR(AT46="H.O.",AU46="H.O."),"H.O.","In-house")</f>
        <v>#N/A</v>
      </c>
      <c r="AO39" s="1460"/>
      <c r="AP39" s="1461"/>
    </row>
    <row r="40" spans="3:47" ht="3.75" customHeight="1">
      <c r="C40" s="385"/>
      <c r="D40" s="1391"/>
      <c r="E40" s="1391"/>
      <c r="F40" s="1391"/>
      <c r="G40" s="1391"/>
      <c r="H40" s="1391"/>
      <c r="I40" s="1391"/>
      <c r="J40" s="1391"/>
      <c r="K40" s="1391"/>
      <c r="L40" s="1391"/>
      <c r="M40" s="1391"/>
      <c r="N40" s="1391"/>
      <c r="O40" s="1391"/>
      <c r="P40" s="1391"/>
      <c r="Q40" s="1391"/>
      <c r="R40" s="1391"/>
      <c r="S40" s="1391"/>
      <c r="T40" s="1391"/>
      <c r="U40" s="1391"/>
      <c r="V40" s="1391"/>
      <c r="W40" s="1391"/>
      <c r="X40" s="1391"/>
      <c r="Y40" s="1391"/>
      <c r="Z40" s="1391"/>
      <c r="AA40" s="1391"/>
      <c r="AB40" s="1391"/>
      <c r="AC40" s="1391"/>
      <c r="AD40" s="1391"/>
      <c r="AE40" s="1391"/>
      <c r="AF40" s="1391"/>
      <c r="AG40" s="1391"/>
      <c r="AH40" s="1391"/>
      <c r="AI40" s="1391"/>
      <c r="AJ40" s="1391"/>
      <c r="AK40" s="1391"/>
      <c r="AL40" s="1391"/>
    </row>
    <row r="41" spans="3:47" ht="15" customHeight="1">
      <c r="C41" s="386" t="s">
        <v>960</v>
      </c>
      <c r="D41" s="385"/>
      <c r="E41" s="385"/>
      <c r="F41" s="385"/>
      <c r="G41" s="385"/>
      <c r="H41" s="385"/>
      <c r="I41" s="385"/>
      <c r="J41" s="385"/>
      <c r="K41" s="385"/>
      <c r="L41" s="385"/>
      <c r="M41" s="385"/>
      <c r="N41" s="385"/>
      <c r="P41" s="379"/>
      <c r="Q41" s="379"/>
      <c r="R41" s="379"/>
      <c r="S41" s="379" t="str">
        <f>IF(AND($G$12="No",$Z$12="Not reflect"),"[Input the same amount for the Total Credit Exposure and Unsecured Credit]","　")</f>
        <v>　</v>
      </c>
      <c r="T41" s="379"/>
      <c r="V41" s="379"/>
      <c r="W41" s="379"/>
      <c r="X41" s="379"/>
      <c r="Y41" s="379"/>
      <c r="Z41" s="379"/>
      <c r="AA41" s="379"/>
      <c r="AB41" s="379"/>
      <c r="AC41" s="379"/>
      <c r="AD41" s="379"/>
      <c r="AE41" s="379"/>
      <c r="AF41" s="379"/>
      <c r="AG41" s="379"/>
      <c r="AH41" s="379"/>
      <c r="AI41" s="379"/>
      <c r="AJ41" s="379"/>
      <c r="AK41" s="379"/>
      <c r="AL41" s="379"/>
      <c r="AN41" s="388"/>
      <c r="AO41" s="388"/>
      <c r="AP41" s="388"/>
      <c r="AQ41" s="389"/>
      <c r="AR41" s="1407" t="s">
        <v>1002</v>
      </c>
      <c r="AS41" s="1408"/>
      <c r="AT41" s="1409" t="s">
        <v>1003</v>
      </c>
      <c r="AU41" s="1410"/>
    </row>
    <row r="42" spans="3:47" ht="9" customHeight="1">
      <c r="D42" s="1415"/>
      <c r="E42" s="1416"/>
      <c r="F42" s="1416"/>
      <c r="G42" s="1416"/>
      <c r="H42" s="1416"/>
      <c r="I42" s="1417"/>
      <c r="J42" s="1415" t="str">
        <f>J16</f>
        <v>Total Credit Exposure</v>
      </c>
      <c r="K42" s="1416"/>
      <c r="L42" s="1416"/>
      <c r="M42" s="1416"/>
      <c r="N42" s="1416"/>
      <c r="O42" s="1416"/>
      <c r="P42" s="1416"/>
      <c r="Q42" s="1417"/>
      <c r="R42" s="1392" t="str">
        <f>R16</f>
        <v>Collateral(Quality+General)</v>
      </c>
      <c r="S42" s="1421"/>
      <c r="T42" s="1421"/>
      <c r="U42" s="1421"/>
      <c r="V42" s="1421"/>
      <c r="W42" s="1421"/>
      <c r="X42" s="1422"/>
      <c r="Y42" s="1415" t="str">
        <f>Y16</f>
        <v>Quality Guarantee</v>
      </c>
      <c r="Z42" s="1426"/>
      <c r="AA42" s="1426"/>
      <c r="AB42" s="1426"/>
      <c r="AC42" s="1426"/>
      <c r="AD42" s="1426"/>
      <c r="AE42" s="1427"/>
      <c r="AF42" s="1415" t="str">
        <f>AF16</f>
        <v>Unsecured Credit</v>
      </c>
      <c r="AG42" s="1426"/>
      <c r="AH42" s="1426"/>
      <c r="AI42" s="1426"/>
      <c r="AJ42" s="1426"/>
      <c r="AK42" s="1426"/>
      <c r="AL42" s="1427"/>
      <c r="AN42" s="1431" t="s">
        <v>1004</v>
      </c>
      <c r="AO42" s="1432"/>
      <c r="AP42" s="1433"/>
      <c r="AQ42" s="390"/>
      <c r="AR42" s="1440" t="str">
        <f>T5&amp;"_Total"</f>
        <v>_Total</v>
      </c>
      <c r="AS42" s="1440" t="str">
        <f>T5&amp;"_Unsecured"</f>
        <v>_Unsecured</v>
      </c>
      <c r="AT42" s="1411"/>
      <c r="AU42" s="1412"/>
    </row>
    <row r="43" spans="3:47" ht="9" customHeight="1">
      <c r="D43" s="1418"/>
      <c r="E43" s="1419"/>
      <c r="F43" s="1419"/>
      <c r="G43" s="1419"/>
      <c r="H43" s="1419"/>
      <c r="I43" s="1420"/>
      <c r="J43" s="1418"/>
      <c r="K43" s="1419"/>
      <c r="L43" s="1419"/>
      <c r="M43" s="1419"/>
      <c r="N43" s="1419"/>
      <c r="O43" s="1419"/>
      <c r="P43" s="1419"/>
      <c r="Q43" s="1420"/>
      <c r="R43" s="1423"/>
      <c r="S43" s="1424"/>
      <c r="T43" s="1424"/>
      <c r="U43" s="1424"/>
      <c r="V43" s="1424"/>
      <c r="W43" s="1424"/>
      <c r="X43" s="1425"/>
      <c r="Y43" s="1428"/>
      <c r="Z43" s="1429"/>
      <c r="AA43" s="1429"/>
      <c r="AB43" s="1429"/>
      <c r="AC43" s="1429"/>
      <c r="AD43" s="1429"/>
      <c r="AE43" s="1430"/>
      <c r="AF43" s="1428"/>
      <c r="AG43" s="1429"/>
      <c r="AH43" s="1429"/>
      <c r="AI43" s="1429"/>
      <c r="AJ43" s="1429"/>
      <c r="AK43" s="1429"/>
      <c r="AL43" s="1430"/>
      <c r="AN43" s="1434"/>
      <c r="AO43" s="1435"/>
      <c r="AP43" s="1436"/>
      <c r="AQ43" s="390"/>
      <c r="AR43" s="1441"/>
      <c r="AS43" s="1441"/>
      <c r="AT43" s="1413"/>
      <c r="AU43" s="1414"/>
    </row>
    <row r="44" spans="3:47" ht="9.75" customHeight="1">
      <c r="D44" s="1392" t="s">
        <v>961</v>
      </c>
      <c r="E44" s="1393"/>
      <c r="F44" s="1393"/>
      <c r="G44" s="1393"/>
      <c r="H44" s="1393"/>
      <c r="I44" s="1394"/>
      <c r="J44" s="1398">
        <f>SUM(N24,J32,J34,N39,J36)</f>
        <v>0</v>
      </c>
      <c r="K44" s="1399"/>
      <c r="L44" s="1399"/>
      <c r="M44" s="1399"/>
      <c r="N44" s="1399"/>
      <c r="O44" s="1399"/>
      <c r="P44" s="1399"/>
      <c r="Q44" s="1400"/>
      <c r="R44" s="1398">
        <f>SUM(R20:X25,R32:X37,R38)</f>
        <v>0</v>
      </c>
      <c r="S44" s="1399"/>
      <c r="T44" s="1399"/>
      <c r="U44" s="1399"/>
      <c r="V44" s="1399"/>
      <c r="W44" s="1399"/>
      <c r="X44" s="1400"/>
      <c r="Y44" s="1398">
        <f>SUM(Y20,Y32:AE37,Y38)</f>
        <v>0</v>
      </c>
      <c r="Z44" s="1399"/>
      <c r="AA44" s="1399"/>
      <c r="AB44" s="1399"/>
      <c r="AC44" s="1399"/>
      <c r="AD44" s="1399"/>
      <c r="AE44" s="1400"/>
      <c r="AF44" s="1398">
        <f>J44-SUM(R44:AE45)</f>
        <v>0</v>
      </c>
      <c r="AG44" s="1399"/>
      <c r="AH44" s="1399"/>
      <c r="AI44" s="1399"/>
      <c r="AJ44" s="1399"/>
      <c r="AK44" s="1399"/>
      <c r="AL44" s="1400"/>
      <c r="AN44" s="1434"/>
      <c r="AO44" s="1435"/>
      <c r="AP44" s="1436"/>
      <c r="AQ44" s="1387" t="str">
        <f>LEFT(AK8,1)&amp;"_EXP"</f>
        <v>_EXP</v>
      </c>
      <c r="AR44" s="1388" t="e">
        <f>INDEX('[34]CAA determination Table'!$D$6:$K$11,MATCH('CAA Determination Worksheet'!AR$42,'[34]CAA determination Table'!$A$6:$A$11,0),MATCH('CAA Determination Worksheet'!$AQ44,'[34]CAA determination Table'!$D$2:$K$2,0))</f>
        <v>#N/A</v>
      </c>
      <c r="AS44" s="1388" t="e">
        <f>INDEX('[34]CAA determination Table'!$D$6:$K$11,MATCH('CAA Determination Worksheet'!AS$42,'[34]CAA determination Table'!$A$6:$A$11,0),MATCH('CAA Determination Worksheet'!$AQ44,'[34]CAA determination Table'!$D$2:$K$2,0))</f>
        <v>#N/A</v>
      </c>
      <c r="AT44" s="1390" t="e">
        <f>IF(J44&gt;AR44,"H.O.","In-house")</f>
        <v>#N/A</v>
      </c>
      <c r="AU44" s="1390" t="e">
        <f>IF(AF44&gt;AS44,"H.O.","In-house")</f>
        <v>#N/A</v>
      </c>
    </row>
    <row r="45" spans="3:47" ht="9.75" customHeight="1">
      <c r="D45" s="1395"/>
      <c r="E45" s="1396"/>
      <c r="F45" s="1396"/>
      <c r="G45" s="1396"/>
      <c r="H45" s="1396"/>
      <c r="I45" s="1397"/>
      <c r="J45" s="1401"/>
      <c r="K45" s="1402"/>
      <c r="L45" s="1402"/>
      <c r="M45" s="1402"/>
      <c r="N45" s="1402"/>
      <c r="O45" s="1402"/>
      <c r="P45" s="1402"/>
      <c r="Q45" s="1403"/>
      <c r="R45" s="1401"/>
      <c r="S45" s="1402"/>
      <c r="T45" s="1402"/>
      <c r="U45" s="1402"/>
      <c r="V45" s="1402"/>
      <c r="W45" s="1402"/>
      <c r="X45" s="1403"/>
      <c r="Y45" s="1401"/>
      <c r="Z45" s="1402"/>
      <c r="AA45" s="1402"/>
      <c r="AB45" s="1402"/>
      <c r="AC45" s="1402"/>
      <c r="AD45" s="1402"/>
      <c r="AE45" s="1403"/>
      <c r="AF45" s="1401"/>
      <c r="AG45" s="1402"/>
      <c r="AH45" s="1402"/>
      <c r="AI45" s="1402"/>
      <c r="AJ45" s="1402"/>
      <c r="AK45" s="1402"/>
      <c r="AL45" s="1403"/>
      <c r="AN45" s="1437"/>
      <c r="AO45" s="1438"/>
      <c r="AP45" s="1439"/>
      <c r="AQ45" s="1387"/>
      <c r="AR45" s="1389"/>
      <c r="AS45" s="1389"/>
      <c r="AT45" s="1390"/>
      <c r="AU45" s="1390"/>
    </row>
    <row r="46" spans="3:47" ht="9.75" customHeight="1">
      <c r="D46" s="1392" t="s">
        <v>962</v>
      </c>
      <c r="E46" s="1393"/>
      <c r="F46" s="1393"/>
      <c r="G46" s="1393"/>
      <c r="H46" s="1393"/>
      <c r="I46" s="1394"/>
      <c r="J46" s="1398">
        <f>SUM(J32,J34,N39,J36)</f>
        <v>0</v>
      </c>
      <c r="K46" s="1399"/>
      <c r="L46" s="1399"/>
      <c r="M46" s="1399"/>
      <c r="N46" s="1399"/>
      <c r="O46" s="1399"/>
      <c r="P46" s="1399"/>
      <c r="Q46" s="1400"/>
      <c r="R46" s="1398">
        <f>SUM(R32:X39)</f>
        <v>0</v>
      </c>
      <c r="S46" s="1399"/>
      <c r="T46" s="1399"/>
      <c r="U46" s="1399"/>
      <c r="V46" s="1399"/>
      <c r="W46" s="1399"/>
      <c r="X46" s="1400"/>
      <c r="Y46" s="1398">
        <f>SUM(Y32:AE39)</f>
        <v>0</v>
      </c>
      <c r="Z46" s="1399"/>
      <c r="AA46" s="1399"/>
      <c r="AB46" s="1399"/>
      <c r="AC46" s="1399"/>
      <c r="AD46" s="1399"/>
      <c r="AE46" s="1400"/>
      <c r="AF46" s="1398">
        <f>SUM(AF32:AL39)</f>
        <v>0</v>
      </c>
      <c r="AG46" s="1399"/>
      <c r="AH46" s="1399"/>
      <c r="AI46" s="1399"/>
      <c r="AJ46" s="1399"/>
      <c r="AK46" s="1399"/>
      <c r="AL46" s="1400"/>
      <c r="AN46" s="1404" t="e">
        <f>IF(OR(AT44="H.O.",AU44="H.O."),"H.O.","In-house")</f>
        <v>#N/A</v>
      </c>
      <c r="AO46" s="1405"/>
      <c r="AP46" s="1406"/>
      <c r="AQ46" s="1387" t="str">
        <f>LEFT(AK8,1)&amp;"_Net"</f>
        <v>_Net</v>
      </c>
      <c r="AR46" s="1388" t="e">
        <f>INDEX('[34]CAA determination Table'!$D$6:$K$11,MATCH('CAA Determination Worksheet'!AR$42,'[34]CAA determination Table'!$A$6:$A$11,0),MATCH('CAA Determination Worksheet'!$AQ46,'[34]CAA determination Table'!$D$2:$K$2,0))</f>
        <v>#N/A</v>
      </c>
      <c r="AS46" s="1388" t="e">
        <f>INDEX('[34]CAA determination Table'!$D$6:$K$11,MATCH('CAA Determination Worksheet'!AS$42,'[34]CAA determination Table'!$A$6:$A$11,0),MATCH('CAA Determination Worksheet'!$AQ46,'[34]CAA determination Table'!$D$2:$K$2,0))</f>
        <v>#N/A</v>
      </c>
      <c r="AT46" s="1390" t="e">
        <f>IF(J46&gt;AR46,"H.O.","In-house")</f>
        <v>#N/A</v>
      </c>
      <c r="AU46" s="1390" t="e">
        <f>IF(AF46&gt;AS46,"H.O.","In-house")</f>
        <v>#N/A</v>
      </c>
    </row>
    <row r="47" spans="3:47" ht="9.75" customHeight="1">
      <c r="D47" s="1395"/>
      <c r="E47" s="1396"/>
      <c r="F47" s="1396"/>
      <c r="G47" s="1396"/>
      <c r="H47" s="1396"/>
      <c r="I47" s="1397"/>
      <c r="J47" s="1401"/>
      <c r="K47" s="1402"/>
      <c r="L47" s="1402"/>
      <c r="M47" s="1402"/>
      <c r="N47" s="1402"/>
      <c r="O47" s="1402"/>
      <c r="P47" s="1402"/>
      <c r="Q47" s="1403"/>
      <c r="R47" s="1401"/>
      <c r="S47" s="1402"/>
      <c r="T47" s="1402"/>
      <c r="U47" s="1402"/>
      <c r="V47" s="1402"/>
      <c r="W47" s="1402"/>
      <c r="X47" s="1403"/>
      <c r="Y47" s="1401"/>
      <c r="Z47" s="1402"/>
      <c r="AA47" s="1402"/>
      <c r="AB47" s="1402"/>
      <c r="AC47" s="1402"/>
      <c r="AD47" s="1402"/>
      <c r="AE47" s="1403"/>
      <c r="AF47" s="1401"/>
      <c r="AG47" s="1402"/>
      <c r="AH47" s="1402"/>
      <c r="AI47" s="1402"/>
      <c r="AJ47" s="1402"/>
      <c r="AK47" s="1402"/>
      <c r="AL47" s="1403"/>
      <c r="AN47" s="1404"/>
      <c r="AO47" s="1405"/>
      <c r="AP47" s="1406"/>
      <c r="AQ47" s="1387"/>
      <c r="AR47" s="1389"/>
      <c r="AS47" s="1389"/>
      <c r="AT47" s="1390"/>
      <c r="AU47" s="1390"/>
    </row>
    <row r="48" spans="3:47" ht="12.75" customHeight="1">
      <c r="D48" s="1391"/>
      <c r="E48" s="1391"/>
      <c r="F48" s="1391"/>
      <c r="G48" s="1391"/>
      <c r="H48" s="1391"/>
      <c r="I48" s="1391"/>
      <c r="J48" s="1391"/>
      <c r="K48" s="1391"/>
      <c r="L48" s="1391"/>
      <c r="M48" s="1391"/>
      <c r="N48" s="1391"/>
      <c r="O48" s="1391"/>
      <c r="P48" s="1391"/>
      <c r="Q48" s="1391"/>
      <c r="R48" s="1391"/>
      <c r="S48" s="1391"/>
      <c r="T48" s="1391"/>
      <c r="U48" s="1391"/>
      <c r="V48" s="1391"/>
      <c r="W48" s="1391"/>
      <c r="X48" s="1391"/>
      <c r="Y48" s="1391"/>
      <c r="Z48" s="1391"/>
      <c r="AA48" s="1391"/>
      <c r="AB48" s="1391"/>
      <c r="AC48" s="1391"/>
      <c r="AD48" s="1391"/>
      <c r="AE48" s="1391"/>
      <c r="AF48" s="1391"/>
      <c r="AG48" s="1391"/>
      <c r="AH48" s="1391"/>
      <c r="AI48" s="1391"/>
      <c r="AJ48" s="1391"/>
      <c r="AK48" s="1391"/>
      <c r="AL48" s="1391"/>
      <c r="AM48" s="1391"/>
      <c r="AN48" s="1391"/>
      <c r="AO48" s="1391"/>
      <c r="AP48" s="1391"/>
    </row>
    <row r="49" spans="3:47" ht="3" customHeight="1">
      <c r="D49" s="1391"/>
      <c r="E49" s="1391"/>
      <c r="F49" s="1391"/>
      <c r="G49" s="1391"/>
      <c r="H49" s="1391"/>
      <c r="I49" s="1391"/>
      <c r="J49" s="1391"/>
      <c r="K49" s="1391"/>
      <c r="L49" s="1391"/>
      <c r="M49" s="1391"/>
      <c r="N49" s="1391"/>
      <c r="O49" s="1391"/>
      <c r="P49" s="1391"/>
      <c r="Q49" s="1391"/>
      <c r="R49" s="1391"/>
      <c r="S49" s="1391"/>
      <c r="T49" s="1391"/>
      <c r="U49" s="1391"/>
      <c r="V49" s="1391"/>
      <c r="W49" s="1391"/>
      <c r="X49" s="1391"/>
      <c r="Y49" s="1391"/>
      <c r="Z49" s="1391"/>
      <c r="AA49" s="1391"/>
      <c r="AB49" s="1391"/>
      <c r="AC49" s="1391"/>
      <c r="AD49" s="1391"/>
      <c r="AE49" s="1391"/>
      <c r="AF49" s="1391"/>
      <c r="AG49" s="1391"/>
      <c r="AH49" s="1391"/>
      <c r="AI49" s="1391"/>
      <c r="AJ49" s="1391"/>
      <c r="AK49" s="1391"/>
      <c r="AL49" s="1391"/>
      <c r="AM49" s="1391"/>
      <c r="AN49" s="1391"/>
      <c r="AO49" s="1391"/>
      <c r="AP49" s="1391"/>
    </row>
    <row r="50" spans="3:47" ht="14.25" customHeight="1">
      <c r="C50" s="378" t="s">
        <v>963</v>
      </c>
      <c r="AI50" s="391"/>
      <c r="AJ50" s="391"/>
      <c r="AK50" s="391"/>
      <c r="AL50" s="391"/>
      <c r="AM50" s="391"/>
      <c r="AU50" s="361"/>
    </row>
    <row r="51" spans="3:47" s="365" customFormat="1" ht="14.25" customHeight="1" thickBot="1">
      <c r="C51" s="344"/>
      <c r="D51" s="392" t="s">
        <v>964</v>
      </c>
      <c r="E51" s="393"/>
      <c r="F51" s="393"/>
      <c r="G51" s="393"/>
      <c r="H51" s="393"/>
      <c r="I51" s="393"/>
      <c r="J51" s="393"/>
      <c r="K51" s="393"/>
      <c r="L51" s="393"/>
      <c r="M51" s="393"/>
      <c r="N51" s="393"/>
      <c r="O51" s="393"/>
      <c r="P51" s="393"/>
      <c r="Q51" s="393"/>
      <c r="R51" s="393"/>
      <c r="S51" s="393"/>
      <c r="T51" s="393"/>
      <c r="U51" s="393"/>
      <c r="V51" s="393"/>
      <c r="W51" s="393"/>
      <c r="X51" s="393"/>
      <c r="Y51" s="393"/>
      <c r="Z51" s="393"/>
      <c r="AA51" s="393"/>
      <c r="AB51" s="393"/>
      <c r="AC51" s="393"/>
      <c r="AD51" s="393"/>
      <c r="AE51" s="393"/>
      <c r="AF51" s="393"/>
      <c r="AG51" s="393"/>
      <c r="AH51" s="393"/>
      <c r="AI51" s="393"/>
      <c r="AJ51" s="393"/>
      <c r="AK51" s="393"/>
      <c r="AL51" s="393"/>
      <c r="AM51" s="393"/>
      <c r="AN51" s="394"/>
      <c r="AO51" s="361"/>
      <c r="AP51" s="345"/>
    </row>
    <row r="52" spans="3:47" s="365" customFormat="1" ht="14.25" customHeight="1" thickBot="1">
      <c r="C52" s="344"/>
      <c r="D52" s="395"/>
      <c r="E52" s="396"/>
      <c r="F52" s="397" t="s">
        <v>1005</v>
      </c>
      <c r="G52" s="369"/>
      <c r="H52" s="369"/>
      <c r="I52" s="369"/>
      <c r="J52" s="369"/>
      <c r="K52" s="369"/>
      <c r="L52" s="369"/>
      <c r="M52" s="369"/>
      <c r="N52" s="369"/>
      <c r="O52" s="369"/>
      <c r="P52" s="369"/>
      <c r="Q52" s="369"/>
      <c r="Y52" s="369"/>
      <c r="Z52" s="369"/>
      <c r="AE52" s="369"/>
      <c r="AF52" s="369"/>
      <c r="AG52" s="369"/>
      <c r="AH52" s="369"/>
      <c r="AI52" s="369"/>
      <c r="AJ52" s="369"/>
      <c r="AK52" s="369"/>
      <c r="AL52" s="369"/>
      <c r="AM52" s="369"/>
      <c r="AN52" s="398"/>
      <c r="AO52" s="361"/>
      <c r="AP52" s="345"/>
    </row>
    <row r="53" spans="3:47" s="365" customFormat="1" ht="14.25" customHeight="1" thickBot="1">
      <c r="C53" s="344"/>
      <c r="D53" s="395"/>
      <c r="E53" s="396"/>
      <c r="F53" s="397" t="s">
        <v>1006</v>
      </c>
      <c r="G53" s="369"/>
      <c r="H53" s="369"/>
      <c r="I53" s="369"/>
      <c r="J53" s="369"/>
      <c r="K53" s="369"/>
      <c r="L53" s="369"/>
      <c r="M53" s="369"/>
      <c r="N53" s="369"/>
      <c r="O53" s="369"/>
      <c r="P53" s="369"/>
      <c r="Q53" s="369"/>
      <c r="Y53" s="369"/>
      <c r="Z53" s="369"/>
      <c r="AE53" s="369"/>
      <c r="AF53" s="369"/>
      <c r="AG53" s="369"/>
      <c r="AH53" s="369"/>
      <c r="AI53" s="369"/>
      <c r="AJ53" s="369"/>
      <c r="AK53" s="369"/>
      <c r="AL53" s="369"/>
      <c r="AM53" s="369"/>
      <c r="AN53" s="398"/>
      <c r="AO53" s="361"/>
      <c r="AP53" s="345"/>
    </row>
    <row r="54" spans="3:47" s="365" customFormat="1" ht="14.25" customHeight="1" thickBot="1">
      <c r="C54" s="344"/>
      <c r="D54" s="395"/>
      <c r="E54" s="396"/>
      <c r="F54" s="397" t="s">
        <v>1007</v>
      </c>
      <c r="G54" s="369"/>
      <c r="H54" s="369"/>
      <c r="I54" s="369"/>
      <c r="J54" s="369"/>
      <c r="K54" s="369"/>
      <c r="L54" s="369"/>
      <c r="M54" s="369"/>
      <c r="N54" s="369"/>
      <c r="O54" s="369"/>
      <c r="P54" s="369"/>
      <c r="Q54" s="369"/>
      <c r="W54" s="369"/>
      <c r="X54" s="369"/>
      <c r="Y54" s="369"/>
      <c r="Z54" s="369"/>
      <c r="AE54" s="369"/>
      <c r="AF54" s="369"/>
      <c r="AG54" s="369"/>
      <c r="AH54" s="369"/>
      <c r="AI54" s="369"/>
      <c r="AJ54" s="369"/>
      <c r="AK54" s="369"/>
      <c r="AL54" s="369"/>
      <c r="AM54" s="369"/>
      <c r="AN54" s="398"/>
      <c r="AO54" s="361"/>
      <c r="AP54" s="345"/>
    </row>
    <row r="55" spans="3:47" s="365" customFormat="1" ht="14.25" customHeight="1" thickBot="1">
      <c r="C55" s="344"/>
      <c r="D55" s="395"/>
      <c r="E55" s="396"/>
      <c r="F55" s="397" t="s">
        <v>1008</v>
      </c>
      <c r="G55" s="369"/>
      <c r="H55" s="369"/>
      <c r="I55" s="369"/>
      <c r="J55" s="369"/>
      <c r="K55" s="369"/>
      <c r="L55" s="369"/>
      <c r="M55" s="369"/>
      <c r="N55" s="369"/>
      <c r="O55" s="369"/>
      <c r="P55" s="369"/>
      <c r="Q55" s="369"/>
      <c r="W55" s="369"/>
      <c r="X55" s="369"/>
      <c r="Y55" s="369"/>
      <c r="Z55" s="369"/>
      <c r="AE55" s="369"/>
      <c r="AF55" s="369"/>
      <c r="AG55" s="369"/>
      <c r="AH55" s="369"/>
      <c r="AI55" s="369"/>
      <c r="AJ55" s="369"/>
      <c r="AK55" s="369"/>
      <c r="AL55" s="369"/>
      <c r="AM55" s="369"/>
      <c r="AN55" s="398"/>
      <c r="AO55" s="361"/>
      <c r="AP55" s="345"/>
    </row>
    <row r="56" spans="3:47" s="365" customFormat="1" ht="14.25" customHeight="1" thickBot="1">
      <c r="C56" s="344"/>
      <c r="D56" s="395"/>
      <c r="E56" s="396"/>
      <c r="F56" s="397" t="s">
        <v>1009</v>
      </c>
      <c r="G56" s="369"/>
      <c r="H56" s="369"/>
      <c r="I56" s="369"/>
      <c r="J56" s="369"/>
      <c r="K56" s="369"/>
      <c r="L56" s="369"/>
      <c r="M56" s="369"/>
      <c r="N56" s="369"/>
      <c r="O56" s="369"/>
      <c r="P56" s="369"/>
      <c r="Q56" s="369"/>
      <c r="W56" s="369"/>
      <c r="X56" s="369"/>
      <c r="Y56" s="369"/>
      <c r="Z56" s="369"/>
      <c r="AE56" s="369"/>
      <c r="AF56" s="369"/>
      <c r="AG56" s="369"/>
      <c r="AH56" s="369"/>
      <c r="AI56" s="369"/>
      <c r="AJ56" s="369"/>
      <c r="AK56" s="369"/>
      <c r="AL56" s="369"/>
      <c r="AM56" s="369"/>
      <c r="AN56" s="398"/>
      <c r="AO56" s="361"/>
      <c r="AP56" s="345"/>
    </row>
    <row r="57" spans="3:47" s="365" customFormat="1" ht="14.25" customHeight="1" thickBot="1">
      <c r="C57" s="344"/>
      <c r="D57" s="395"/>
      <c r="E57" s="396"/>
      <c r="F57" s="397" t="s">
        <v>1010</v>
      </c>
      <c r="G57" s="399"/>
      <c r="H57" s="369"/>
      <c r="I57" s="369"/>
      <c r="J57" s="369"/>
      <c r="K57" s="369"/>
      <c r="L57" s="369"/>
      <c r="M57" s="369"/>
      <c r="N57" s="369"/>
      <c r="O57" s="369"/>
      <c r="P57" s="369"/>
      <c r="Q57" s="369"/>
      <c r="W57" s="369"/>
      <c r="X57" s="369"/>
      <c r="Y57" s="369"/>
      <c r="Z57" s="369"/>
      <c r="AE57" s="369"/>
      <c r="AF57" s="369"/>
      <c r="AG57" s="369"/>
      <c r="AH57" s="369"/>
      <c r="AI57" s="369"/>
      <c r="AJ57" s="369"/>
      <c r="AK57" s="369"/>
      <c r="AL57" s="369"/>
      <c r="AM57" s="369"/>
      <c r="AN57" s="398"/>
      <c r="AO57" s="361"/>
      <c r="AP57" s="345"/>
    </row>
    <row r="58" spans="3:47" s="365" customFormat="1" ht="14.25" customHeight="1" thickBot="1">
      <c r="C58" s="344"/>
      <c r="D58" s="395"/>
      <c r="E58" s="396"/>
      <c r="F58" s="397" t="s">
        <v>1011</v>
      </c>
      <c r="G58" s="399"/>
      <c r="H58" s="369"/>
      <c r="I58" s="369"/>
      <c r="J58" s="369"/>
      <c r="K58" s="369"/>
      <c r="L58" s="369"/>
      <c r="M58" s="369"/>
      <c r="N58" s="369"/>
      <c r="O58" s="369"/>
      <c r="P58" s="369"/>
      <c r="Q58" s="369"/>
      <c r="W58" s="369"/>
      <c r="X58" s="369"/>
      <c r="Y58" s="369"/>
      <c r="Z58" s="369"/>
      <c r="AE58" s="369"/>
      <c r="AF58" s="369"/>
      <c r="AG58" s="369"/>
      <c r="AH58" s="369"/>
      <c r="AI58" s="369"/>
      <c r="AJ58" s="369"/>
      <c r="AK58" s="369"/>
      <c r="AL58" s="369"/>
      <c r="AM58" s="369"/>
      <c r="AN58" s="398"/>
      <c r="AO58" s="361"/>
      <c r="AP58" s="345"/>
    </row>
    <row r="59" spans="3:47" s="365" customFormat="1" ht="14.25" customHeight="1" thickBot="1">
      <c r="C59" s="344"/>
      <c r="D59" s="395"/>
      <c r="E59" s="396"/>
      <c r="F59" s="397" t="s">
        <v>1012</v>
      </c>
      <c r="G59" s="399"/>
      <c r="H59" s="369"/>
      <c r="I59" s="369"/>
      <c r="J59" s="369"/>
      <c r="K59" s="369"/>
      <c r="L59" s="369"/>
      <c r="M59" s="369"/>
      <c r="N59" s="369"/>
      <c r="O59" s="369"/>
      <c r="P59" s="369"/>
      <c r="Q59" s="369"/>
      <c r="W59" s="369"/>
      <c r="X59" s="369"/>
      <c r="Y59" s="369"/>
      <c r="Z59" s="369"/>
      <c r="AE59" s="369"/>
      <c r="AF59" s="369"/>
      <c r="AG59" s="369"/>
      <c r="AH59" s="369"/>
      <c r="AI59" s="369"/>
      <c r="AJ59" s="369"/>
      <c r="AK59" s="369"/>
      <c r="AL59" s="369"/>
      <c r="AM59" s="369"/>
      <c r="AN59" s="398"/>
      <c r="AO59" s="361"/>
      <c r="AP59" s="345"/>
    </row>
    <row r="60" spans="3:47" s="365" customFormat="1" ht="14.25" customHeight="1">
      <c r="C60" s="344"/>
      <c r="D60" s="395"/>
      <c r="E60" s="400"/>
      <c r="F60" s="369"/>
      <c r="G60" s="369"/>
      <c r="H60" s="369"/>
      <c r="I60" s="369"/>
      <c r="J60" s="369"/>
      <c r="K60" s="369"/>
      <c r="L60" s="369"/>
      <c r="M60" s="369"/>
      <c r="N60" s="369"/>
      <c r="O60" s="369"/>
      <c r="P60" s="369"/>
      <c r="Q60" s="369"/>
      <c r="R60" s="400"/>
      <c r="S60" s="369"/>
      <c r="T60" s="369"/>
      <c r="U60" s="369"/>
      <c r="V60" s="369"/>
      <c r="W60" s="369"/>
      <c r="X60" s="369"/>
      <c r="AD60" s="369"/>
      <c r="AE60" s="369"/>
      <c r="AF60" s="369"/>
      <c r="AG60" s="369"/>
      <c r="AH60" s="369"/>
      <c r="AI60" s="369"/>
      <c r="AJ60" s="369"/>
      <c r="AK60" s="369"/>
      <c r="AL60" s="369"/>
      <c r="AM60" s="369"/>
      <c r="AN60" s="398"/>
      <c r="AO60" s="361"/>
      <c r="AP60" s="345"/>
    </row>
    <row r="61" spans="3:47" s="365" customFormat="1" ht="14.25" customHeight="1" thickBot="1">
      <c r="C61" s="344"/>
      <c r="D61" s="401" t="s">
        <v>965</v>
      </c>
      <c r="E61" s="369"/>
      <c r="F61" s="369"/>
      <c r="G61" s="369"/>
      <c r="H61" s="369"/>
      <c r="I61" s="369"/>
      <c r="J61" s="369"/>
      <c r="K61" s="369"/>
      <c r="L61" s="369"/>
      <c r="M61" s="369"/>
      <c r="N61" s="369"/>
      <c r="O61" s="369"/>
      <c r="P61" s="369"/>
      <c r="Q61" s="369"/>
      <c r="R61" s="369"/>
      <c r="S61" s="369"/>
      <c r="T61" s="369"/>
      <c r="U61" s="369"/>
      <c r="V61" s="369"/>
      <c r="W61" s="369"/>
      <c r="X61" s="369"/>
      <c r="Y61" s="369"/>
      <c r="Z61" s="369"/>
      <c r="AA61" s="369"/>
      <c r="AB61" s="369"/>
      <c r="AC61" s="369"/>
      <c r="AD61" s="369"/>
      <c r="AE61" s="369"/>
      <c r="AF61" s="369"/>
      <c r="AG61" s="369"/>
      <c r="AH61" s="369"/>
      <c r="AI61" s="369"/>
      <c r="AJ61" s="369"/>
      <c r="AK61" s="369"/>
      <c r="AL61" s="369"/>
      <c r="AM61" s="369"/>
      <c r="AN61" s="398"/>
      <c r="AO61" s="361"/>
      <c r="AP61" s="345"/>
    </row>
    <row r="62" spans="3:47" s="365" customFormat="1" ht="14.25" customHeight="1" thickBot="1">
      <c r="C62" s="344"/>
      <c r="D62" s="401"/>
      <c r="E62" s="396"/>
      <c r="F62" s="369" t="s">
        <v>966</v>
      </c>
      <c r="G62" s="369"/>
      <c r="H62" s="369"/>
      <c r="I62" s="369"/>
      <c r="J62" s="369"/>
      <c r="K62" s="369"/>
      <c r="L62" s="369"/>
      <c r="M62" s="369"/>
      <c r="N62" s="369"/>
      <c r="O62" s="369"/>
      <c r="P62" s="369"/>
      <c r="Q62" s="369"/>
      <c r="R62" s="369"/>
      <c r="S62" s="369"/>
      <c r="T62" s="369"/>
      <c r="U62" s="369"/>
      <c r="V62" s="369"/>
      <c r="W62" s="369"/>
      <c r="X62" s="369"/>
      <c r="Y62" s="369"/>
      <c r="Z62" s="369"/>
      <c r="AA62" s="369"/>
      <c r="AB62" s="369"/>
      <c r="AC62" s="369"/>
      <c r="AD62" s="369"/>
      <c r="AE62" s="369"/>
      <c r="AF62" s="369"/>
      <c r="AG62" s="369"/>
      <c r="AH62" s="369"/>
      <c r="AI62" s="369"/>
      <c r="AJ62" s="369"/>
      <c r="AK62" s="369"/>
      <c r="AL62" s="369"/>
      <c r="AM62" s="369"/>
      <c r="AN62" s="398"/>
      <c r="AO62" s="361"/>
      <c r="AP62" s="345"/>
    </row>
    <row r="63" spans="3:47" s="365" customFormat="1" ht="14.25" customHeight="1">
      <c r="C63" s="344"/>
      <c r="D63" s="401"/>
      <c r="E63" s="369"/>
      <c r="F63" s="369"/>
      <c r="G63" s="1372" t="s">
        <v>1013</v>
      </c>
      <c r="H63" s="1372"/>
      <c r="I63" s="1372"/>
      <c r="J63" s="1372"/>
      <c r="K63" s="1372"/>
      <c r="L63" s="1372"/>
      <c r="M63" s="1372"/>
      <c r="N63" s="1372"/>
      <c r="O63" s="1372"/>
      <c r="P63" s="1372"/>
      <c r="Q63" s="1372"/>
      <c r="R63" s="1372"/>
      <c r="S63" s="1372"/>
      <c r="T63" s="1372"/>
      <c r="U63" s="1372"/>
      <c r="V63" s="1372"/>
      <c r="W63" s="1372"/>
      <c r="X63" s="1372"/>
      <c r="Y63" s="1372"/>
      <c r="Z63" s="1372"/>
      <c r="AA63" s="1372"/>
      <c r="AB63" s="1372"/>
      <c r="AC63" s="1372"/>
      <c r="AD63" s="1372"/>
      <c r="AE63" s="1372"/>
      <c r="AF63" s="1372"/>
      <c r="AG63" s="1372"/>
      <c r="AH63" s="1372"/>
      <c r="AI63" s="369"/>
      <c r="AJ63" s="369"/>
      <c r="AK63" s="369"/>
      <c r="AL63" s="369"/>
      <c r="AM63" s="369"/>
      <c r="AN63" s="398"/>
      <c r="AO63" s="361"/>
      <c r="AP63" s="345"/>
    </row>
    <row r="64" spans="3:47" s="365" customFormat="1" ht="14.25" customHeight="1" thickBot="1">
      <c r="C64" s="344"/>
      <c r="D64" s="401"/>
      <c r="E64" s="402"/>
      <c r="F64" s="402"/>
      <c r="G64" s="1373" t="s">
        <v>1014</v>
      </c>
      <c r="H64" s="1373"/>
      <c r="I64" s="1373"/>
      <c r="J64" s="1373"/>
      <c r="K64" s="1373"/>
      <c r="L64" s="1373"/>
      <c r="M64" s="1373"/>
      <c r="N64" s="1373"/>
      <c r="O64" s="1373"/>
      <c r="P64" s="1373"/>
      <c r="Q64" s="1373"/>
      <c r="R64" s="1373"/>
      <c r="S64" s="1373"/>
      <c r="T64" s="1373"/>
      <c r="U64" s="1373"/>
      <c r="V64" s="1373"/>
      <c r="W64" s="1373"/>
      <c r="X64" s="1373"/>
      <c r="Y64" s="1373"/>
      <c r="Z64" s="1373"/>
      <c r="AA64" s="1373"/>
      <c r="AB64" s="1373"/>
      <c r="AC64" s="1373"/>
      <c r="AD64" s="1373"/>
      <c r="AE64" s="1373"/>
      <c r="AF64" s="1373"/>
      <c r="AG64" s="1373"/>
      <c r="AH64" s="1373"/>
      <c r="AI64" s="1373"/>
      <c r="AJ64" s="1373"/>
      <c r="AK64" s="1373"/>
      <c r="AL64" s="1373"/>
      <c r="AM64" s="1373"/>
      <c r="AN64" s="398"/>
      <c r="AO64" s="361"/>
      <c r="AP64" s="345"/>
    </row>
    <row r="65" spans="3:55" s="365" customFormat="1" ht="14.25" customHeight="1" thickBot="1">
      <c r="C65" s="344"/>
      <c r="D65" s="401"/>
      <c r="E65" s="396"/>
      <c r="F65" s="369" t="s">
        <v>1015</v>
      </c>
      <c r="G65" s="369"/>
      <c r="H65" s="369"/>
      <c r="I65" s="369"/>
      <c r="J65" s="369"/>
      <c r="K65" s="369"/>
      <c r="L65" s="369"/>
      <c r="M65" s="369"/>
      <c r="N65" s="369"/>
      <c r="O65" s="369"/>
      <c r="P65" s="369"/>
      <c r="Q65" s="369"/>
      <c r="R65" s="369"/>
      <c r="S65" s="369"/>
      <c r="T65" s="369"/>
      <c r="U65" s="369"/>
      <c r="V65" s="369"/>
      <c r="W65" s="369"/>
      <c r="X65" s="369"/>
      <c r="Y65" s="369"/>
      <c r="Z65" s="369"/>
      <c r="AA65" s="369"/>
      <c r="AB65" s="369"/>
      <c r="AC65" s="369"/>
      <c r="AD65" s="369"/>
      <c r="AE65" s="369"/>
      <c r="AF65" s="369"/>
      <c r="AG65" s="403"/>
      <c r="AH65" s="403"/>
      <c r="AI65" s="403"/>
      <c r="AJ65" s="403"/>
      <c r="AK65" s="403"/>
      <c r="AL65" s="403"/>
      <c r="AM65" s="403"/>
      <c r="AN65" s="398"/>
      <c r="AO65" s="361"/>
      <c r="AP65" s="345"/>
    </row>
    <row r="66" spans="3:55" s="365" customFormat="1" ht="14.25" customHeight="1">
      <c r="C66" s="344"/>
      <c r="D66" s="401"/>
      <c r="E66" s="369"/>
      <c r="F66" s="369"/>
      <c r="G66" s="369" t="s">
        <v>1016</v>
      </c>
      <c r="H66" s="369"/>
      <c r="I66" s="369"/>
      <c r="J66" s="369"/>
      <c r="K66" s="369"/>
      <c r="L66" s="369"/>
      <c r="M66" s="369"/>
      <c r="N66" s="369"/>
      <c r="O66" s="369"/>
      <c r="P66" s="369"/>
      <c r="Q66" s="369"/>
      <c r="R66" s="369"/>
      <c r="S66" s="369"/>
      <c r="T66" s="369"/>
      <c r="U66" s="369"/>
      <c r="V66" s="369"/>
      <c r="W66" s="369"/>
      <c r="X66" s="369"/>
      <c r="Y66" s="369"/>
      <c r="Z66" s="369"/>
      <c r="AA66" s="369"/>
      <c r="AB66" s="369"/>
      <c r="AC66" s="369"/>
      <c r="AD66" s="369"/>
      <c r="AE66" s="369"/>
      <c r="AF66" s="369"/>
      <c r="AG66" s="403"/>
      <c r="AH66" s="403"/>
      <c r="AI66" s="403"/>
      <c r="AJ66" s="403"/>
      <c r="AK66" s="403"/>
      <c r="AL66" s="403"/>
      <c r="AM66" s="403"/>
      <c r="AN66" s="398"/>
      <c r="AO66" s="361"/>
      <c r="AP66" s="345"/>
    </row>
    <row r="67" spans="3:55" s="365" customFormat="1" ht="14.25" customHeight="1" thickBot="1">
      <c r="C67" s="344"/>
      <c r="D67" s="401"/>
      <c r="E67" s="369"/>
      <c r="F67" s="369"/>
      <c r="G67" s="369" t="s">
        <v>1017</v>
      </c>
      <c r="H67" s="369"/>
      <c r="I67" s="369"/>
      <c r="J67" s="369"/>
      <c r="K67" s="369"/>
      <c r="L67" s="369"/>
      <c r="M67" s="369"/>
      <c r="N67" s="369"/>
      <c r="O67" s="369"/>
      <c r="P67" s="369"/>
      <c r="Q67" s="369"/>
      <c r="R67" s="369"/>
      <c r="S67" s="369"/>
      <c r="T67" s="369"/>
      <c r="U67" s="369"/>
      <c r="V67" s="369"/>
      <c r="W67" s="369"/>
      <c r="X67" s="369"/>
      <c r="Y67" s="369"/>
      <c r="Z67" s="369"/>
      <c r="AA67" s="369"/>
      <c r="AB67" s="369"/>
      <c r="AC67" s="369"/>
      <c r="AD67" s="369"/>
      <c r="AE67" s="369"/>
      <c r="AF67" s="369"/>
      <c r="AG67" s="403"/>
      <c r="AH67" s="403"/>
      <c r="AI67" s="403"/>
      <c r="AJ67" s="403"/>
      <c r="AK67" s="403"/>
      <c r="AL67" s="403"/>
      <c r="AM67" s="403"/>
      <c r="AN67" s="398"/>
      <c r="AO67" s="361"/>
      <c r="AP67" s="345"/>
    </row>
    <row r="68" spans="3:55" s="365" customFormat="1" ht="14.25" customHeight="1" thickBot="1">
      <c r="C68" s="344"/>
      <c r="D68" s="395"/>
      <c r="E68" s="396" t="s">
        <v>967</v>
      </c>
      <c r="F68" s="369" t="s">
        <v>968</v>
      </c>
      <c r="G68" s="369"/>
      <c r="H68" s="369"/>
      <c r="I68" s="369"/>
      <c r="J68" s="369"/>
      <c r="K68" s="369"/>
      <c r="L68" s="369"/>
      <c r="M68" s="369"/>
      <c r="N68" s="369"/>
      <c r="O68" s="369"/>
      <c r="P68" s="369"/>
      <c r="Q68" s="369"/>
      <c r="R68" s="369"/>
      <c r="S68" s="369"/>
      <c r="T68" s="369"/>
      <c r="U68" s="369"/>
      <c r="V68" s="369"/>
      <c r="W68" s="369"/>
      <c r="X68" s="369"/>
      <c r="Y68" s="369"/>
      <c r="Z68" s="369"/>
      <c r="AA68" s="369"/>
      <c r="AB68" s="369"/>
      <c r="AC68" s="369"/>
      <c r="AD68" s="369"/>
      <c r="AE68" s="369"/>
      <c r="AF68" s="369"/>
      <c r="AG68" s="369"/>
      <c r="AH68" s="369"/>
      <c r="AI68" s="369"/>
      <c r="AJ68" s="369"/>
      <c r="AK68" s="369"/>
      <c r="AL68" s="369"/>
      <c r="AM68" s="369"/>
      <c r="AN68" s="398"/>
      <c r="AO68" s="361"/>
      <c r="AP68" s="345"/>
      <c r="AU68" s="362"/>
      <c r="AV68" s="369"/>
      <c r="AW68" s="343"/>
      <c r="AX68" s="343"/>
      <c r="AY68" s="343"/>
    </row>
    <row r="69" spans="3:55" s="365" customFormat="1" ht="14.25" customHeight="1">
      <c r="C69" s="344"/>
      <c r="D69" s="395"/>
      <c r="E69" s="369"/>
      <c r="F69" s="369"/>
      <c r="G69" s="404" t="s">
        <v>1018</v>
      </c>
      <c r="H69" s="369"/>
      <c r="I69" s="369"/>
      <c r="J69" s="369"/>
      <c r="K69" s="369"/>
      <c r="L69" s="369"/>
      <c r="M69" s="369"/>
      <c r="N69" s="369"/>
      <c r="O69" s="369"/>
      <c r="P69" s="369"/>
      <c r="Q69" s="369"/>
      <c r="R69" s="369"/>
      <c r="S69" s="369"/>
      <c r="T69" s="369"/>
      <c r="U69" s="369"/>
      <c r="V69" s="369"/>
      <c r="W69" s="369"/>
      <c r="X69" s="369"/>
      <c r="Y69" s="369"/>
      <c r="Z69" s="369"/>
      <c r="AA69" s="369"/>
      <c r="AB69" s="369"/>
      <c r="AC69" s="369"/>
      <c r="AD69" s="369"/>
      <c r="AE69" s="369"/>
      <c r="AF69" s="369"/>
      <c r="AG69" s="369"/>
      <c r="AH69" s="369"/>
      <c r="AI69" s="369"/>
      <c r="AJ69" s="369"/>
      <c r="AK69" s="369"/>
      <c r="AL69" s="369"/>
      <c r="AM69" s="369"/>
      <c r="AN69" s="398"/>
      <c r="AO69" s="361"/>
      <c r="AP69" s="345"/>
      <c r="AU69" s="362"/>
      <c r="AV69" s="369"/>
      <c r="AW69" s="343"/>
      <c r="AX69" s="343"/>
      <c r="AY69" s="343"/>
    </row>
    <row r="70" spans="3:55" s="365" customFormat="1" ht="14.25" customHeight="1">
      <c r="C70" s="344"/>
      <c r="D70" s="395"/>
      <c r="E70" s="369"/>
      <c r="F70" s="369"/>
      <c r="G70" s="404" t="s">
        <v>1019</v>
      </c>
      <c r="H70" s="369"/>
      <c r="I70" s="369"/>
      <c r="J70" s="369"/>
      <c r="K70" s="369"/>
      <c r="L70" s="369"/>
      <c r="M70" s="369"/>
      <c r="N70" s="369"/>
      <c r="O70" s="369"/>
      <c r="P70" s="369"/>
      <c r="Q70" s="369"/>
      <c r="R70" s="369"/>
      <c r="S70" s="369"/>
      <c r="T70" s="369"/>
      <c r="U70" s="369"/>
      <c r="V70" s="369"/>
      <c r="W70" s="369"/>
      <c r="X70" s="369"/>
      <c r="Y70" s="369"/>
      <c r="Z70" s="369"/>
      <c r="AA70" s="369"/>
      <c r="AB70" s="369"/>
      <c r="AC70" s="369"/>
      <c r="AD70" s="369"/>
      <c r="AE70" s="369"/>
      <c r="AF70" s="369"/>
      <c r="AG70" s="369"/>
      <c r="AH70" s="369"/>
      <c r="AI70" s="369"/>
      <c r="AJ70" s="369"/>
      <c r="AK70" s="369"/>
      <c r="AL70" s="369"/>
      <c r="AM70" s="369"/>
      <c r="AN70" s="398"/>
      <c r="AO70" s="361"/>
      <c r="AP70" s="345"/>
      <c r="AU70" s="362"/>
      <c r="AV70" s="369"/>
      <c r="AW70" s="343"/>
      <c r="AX70" s="343"/>
      <c r="AY70" s="343"/>
    </row>
    <row r="71" spans="3:55" s="365" customFormat="1" ht="14.25" customHeight="1" thickBot="1">
      <c r="C71" s="344"/>
      <c r="D71" s="395"/>
      <c r="E71" s="369"/>
      <c r="F71" s="369"/>
      <c r="G71" s="404" t="s">
        <v>1020</v>
      </c>
      <c r="H71" s="369"/>
      <c r="I71" s="369"/>
      <c r="J71" s="369"/>
      <c r="K71" s="369"/>
      <c r="L71" s="369"/>
      <c r="M71" s="369"/>
      <c r="N71" s="369"/>
      <c r="O71" s="369"/>
      <c r="P71" s="369"/>
      <c r="Q71" s="369"/>
      <c r="R71" s="369"/>
      <c r="S71" s="369"/>
      <c r="T71" s="369"/>
      <c r="U71" s="369"/>
      <c r="V71" s="369"/>
      <c r="W71" s="369"/>
      <c r="X71" s="369"/>
      <c r="Y71" s="369"/>
      <c r="Z71" s="369"/>
      <c r="AA71" s="369"/>
      <c r="AB71" s="369"/>
      <c r="AC71" s="369"/>
      <c r="AD71" s="369"/>
      <c r="AE71" s="369"/>
      <c r="AF71" s="369"/>
      <c r="AG71" s="369"/>
      <c r="AH71" s="369"/>
      <c r="AI71" s="369"/>
      <c r="AJ71" s="369"/>
      <c r="AK71" s="369"/>
      <c r="AL71" s="369"/>
      <c r="AM71" s="369"/>
      <c r="AN71" s="398"/>
      <c r="AO71" s="361"/>
      <c r="AP71" s="345"/>
      <c r="AU71" s="362"/>
      <c r="AV71" s="369"/>
      <c r="AW71" s="343"/>
      <c r="AX71" s="343"/>
      <c r="AY71" s="343"/>
    </row>
    <row r="72" spans="3:55" s="365" customFormat="1" ht="14.25" customHeight="1" thickBot="1">
      <c r="C72" s="344"/>
      <c r="D72" s="395"/>
      <c r="E72" s="396"/>
      <c r="F72" s="369" t="s">
        <v>969</v>
      </c>
      <c r="G72" s="369"/>
      <c r="H72" s="369"/>
      <c r="I72" s="369"/>
      <c r="J72" s="369"/>
      <c r="K72" s="369"/>
      <c r="L72" s="369"/>
      <c r="M72" s="369"/>
      <c r="N72" s="369"/>
      <c r="O72" s="369"/>
      <c r="P72" s="369"/>
      <c r="Q72" s="369"/>
      <c r="R72" s="369"/>
      <c r="S72" s="369"/>
      <c r="T72" s="369"/>
      <c r="U72" s="369"/>
      <c r="V72" s="369"/>
      <c r="W72" s="369"/>
      <c r="X72" s="369"/>
      <c r="Y72" s="369"/>
      <c r="Z72" s="369"/>
      <c r="AA72" s="369"/>
      <c r="AB72" s="369"/>
      <c r="AC72" s="369"/>
      <c r="AD72" s="369"/>
      <c r="AE72" s="369"/>
      <c r="AF72" s="369"/>
      <c r="AG72" s="369"/>
      <c r="AH72" s="369"/>
      <c r="AI72" s="369"/>
      <c r="AJ72" s="369"/>
      <c r="AK72" s="369"/>
      <c r="AL72" s="369"/>
      <c r="AM72" s="369"/>
      <c r="AN72" s="398"/>
      <c r="AO72" s="361"/>
      <c r="AP72" s="345"/>
      <c r="AU72" s="362"/>
      <c r="AV72" s="369"/>
      <c r="AW72" s="343"/>
      <c r="AX72" s="343"/>
      <c r="AY72" s="343"/>
    </row>
    <row r="73" spans="3:55" s="365" customFormat="1" ht="14.25" customHeight="1" thickBot="1">
      <c r="C73" s="344"/>
      <c r="D73" s="395"/>
      <c r="E73" s="396"/>
      <c r="F73" s="369" t="s">
        <v>970</v>
      </c>
      <c r="G73" s="369"/>
      <c r="H73" s="369"/>
      <c r="I73" s="369"/>
      <c r="J73" s="369"/>
      <c r="K73" s="369"/>
      <c r="L73" s="369"/>
      <c r="M73" s="369"/>
      <c r="N73" s="369"/>
      <c r="O73" s="369"/>
      <c r="P73" s="369"/>
      <c r="Q73" s="369"/>
      <c r="R73" s="369"/>
      <c r="S73" s="369"/>
      <c r="T73" s="369"/>
      <c r="U73" s="369"/>
      <c r="V73" s="369"/>
      <c r="W73" s="369"/>
      <c r="X73" s="369"/>
      <c r="Y73" s="369"/>
      <c r="Z73" s="369"/>
      <c r="AA73" s="369"/>
      <c r="AB73" s="369"/>
      <c r="AC73" s="369"/>
      <c r="AD73" s="369"/>
      <c r="AE73" s="369"/>
      <c r="AF73" s="369"/>
      <c r="AG73" s="369"/>
      <c r="AH73" s="369"/>
      <c r="AI73" s="369"/>
      <c r="AJ73" s="369"/>
      <c r="AK73" s="369"/>
      <c r="AL73" s="369"/>
      <c r="AM73" s="369"/>
      <c r="AN73" s="398"/>
      <c r="AO73" s="361"/>
      <c r="AP73" s="345"/>
      <c r="AU73" s="362"/>
      <c r="AV73" s="369"/>
      <c r="AW73" s="343"/>
      <c r="AX73" s="343"/>
      <c r="AY73" s="343"/>
    </row>
    <row r="74" spans="3:55" s="365" customFormat="1" ht="14.25" customHeight="1" thickBot="1">
      <c r="C74" s="344"/>
      <c r="D74" s="395"/>
      <c r="E74" s="396"/>
      <c r="F74" s="369" t="s">
        <v>971</v>
      </c>
      <c r="G74" s="369"/>
      <c r="H74" s="369"/>
      <c r="I74" s="369"/>
      <c r="J74" s="369"/>
      <c r="K74" s="369"/>
      <c r="L74" s="369"/>
      <c r="M74" s="369"/>
      <c r="N74" s="369"/>
      <c r="O74" s="369"/>
      <c r="P74" s="369"/>
      <c r="Q74" s="369"/>
      <c r="R74" s="369"/>
      <c r="S74" s="369"/>
      <c r="T74" s="369"/>
      <c r="U74" s="369"/>
      <c r="V74" s="369"/>
      <c r="W74" s="369"/>
      <c r="X74" s="369"/>
      <c r="Y74" s="369"/>
      <c r="Z74" s="369"/>
      <c r="AA74" s="369"/>
      <c r="AB74" s="369"/>
      <c r="AC74" s="369"/>
      <c r="AD74" s="369"/>
      <c r="AE74" s="369"/>
      <c r="AF74" s="369"/>
      <c r="AG74" s="369"/>
      <c r="AH74" s="369"/>
      <c r="AI74" s="369"/>
      <c r="AJ74" s="369"/>
      <c r="AK74" s="369"/>
      <c r="AL74" s="369"/>
      <c r="AM74" s="369"/>
      <c r="AN74" s="398"/>
      <c r="AO74" s="361"/>
      <c r="AP74" s="345"/>
      <c r="AR74" s="369"/>
      <c r="AU74" s="362"/>
      <c r="AV74" s="369"/>
      <c r="AW74" s="343"/>
      <c r="AX74" s="343"/>
      <c r="AY74" s="343"/>
    </row>
    <row r="75" spans="3:55" s="365" customFormat="1" ht="14.25" customHeight="1" thickBot="1">
      <c r="C75" s="344"/>
      <c r="D75" s="395"/>
      <c r="E75" s="396"/>
      <c r="F75" s="369" t="s">
        <v>972</v>
      </c>
      <c r="G75" s="369"/>
      <c r="H75" s="369"/>
      <c r="I75" s="369"/>
      <c r="J75" s="369"/>
      <c r="K75" s="369"/>
      <c r="L75" s="369"/>
      <c r="M75" s="369"/>
      <c r="N75" s="369"/>
      <c r="O75" s="369"/>
      <c r="P75" s="369"/>
      <c r="Q75" s="369"/>
      <c r="R75" s="369"/>
      <c r="S75" s="369"/>
      <c r="T75" s="369"/>
      <c r="U75" s="369"/>
      <c r="V75" s="369"/>
      <c r="W75" s="369"/>
      <c r="X75" s="369"/>
      <c r="Y75" s="369"/>
      <c r="Z75" s="369"/>
      <c r="AA75" s="369"/>
      <c r="AB75" s="369"/>
      <c r="AC75" s="369"/>
      <c r="AD75" s="369"/>
      <c r="AE75" s="369"/>
      <c r="AF75" s="369"/>
      <c r="AG75" s="369"/>
      <c r="AH75" s="369"/>
      <c r="AI75" s="369"/>
      <c r="AJ75" s="369"/>
      <c r="AK75" s="369"/>
      <c r="AL75" s="369"/>
      <c r="AM75" s="369"/>
      <c r="AN75" s="398"/>
      <c r="AO75" s="361"/>
      <c r="AP75" s="345"/>
      <c r="AV75" s="369"/>
      <c r="AW75" s="343"/>
      <c r="AX75" s="343"/>
      <c r="AY75" s="343"/>
    </row>
    <row r="76" spans="3:55" s="365" customFormat="1" ht="14.25" customHeight="1" thickBot="1">
      <c r="C76" s="344"/>
      <c r="D76" s="395"/>
      <c r="E76" s="396"/>
      <c r="F76" s="397" t="s">
        <v>1021</v>
      </c>
      <c r="G76" s="369"/>
      <c r="H76" s="369"/>
      <c r="I76" s="369"/>
      <c r="J76" s="369"/>
      <c r="K76" s="369"/>
      <c r="L76" s="369"/>
      <c r="M76" s="369"/>
      <c r="N76" s="369"/>
      <c r="O76" s="369"/>
      <c r="P76" s="369"/>
      <c r="Q76" s="369"/>
      <c r="R76" s="369"/>
      <c r="S76" s="369"/>
      <c r="T76" s="369"/>
      <c r="U76" s="369"/>
      <c r="V76" s="369"/>
      <c r="W76" s="369"/>
      <c r="X76" s="369"/>
      <c r="Y76" s="369"/>
      <c r="Z76" s="369"/>
      <c r="AA76" s="369"/>
      <c r="AB76" s="369"/>
      <c r="AC76" s="369"/>
      <c r="AD76" s="369"/>
      <c r="AE76" s="369"/>
      <c r="AF76" s="369"/>
      <c r="AG76" s="369"/>
      <c r="AH76" s="369"/>
      <c r="AI76" s="369"/>
      <c r="AJ76" s="369"/>
      <c r="AK76" s="369"/>
      <c r="AL76" s="369"/>
      <c r="AM76" s="369"/>
      <c r="AN76" s="398"/>
      <c r="AO76" s="361"/>
      <c r="AP76" s="345"/>
      <c r="AV76" s="369"/>
      <c r="AW76" s="343"/>
      <c r="AX76" s="343"/>
      <c r="AY76" s="343"/>
    </row>
    <row r="77" spans="3:55" s="365" customFormat="1" ht="14.25" customHeight="1" thickBot="1">
      <c r="C77" s="344"/>
      <c r="D77" s="395"/>
      <c r="E77" s="396"/>
      <c r="F77" s="397" t="s">
        <v>1022</v>
      </c>
      <c r="G77" s="369"/>
      <c r="H77" s="369"/>
      <c r="I77" s="369"/>
      <c r="J77" s="369"/>
      <c r="K77" s="369"/>
      <c r="L77" s="369"/>
      <c r="M77" s="369"/>
      <c r="N77" s="369"/>
      <c r="O77" s="369"/>
      <c r="P77" s="369"/>
      <c r="Q77" s="369"/>
      <c r="R77" s="369"/>
      <c r="S77" s="369"/>
      <c r="T77" s="369"/>
      <c r="U77" s="369"/>
      <c r="V77" s="369"/>
      <c r="W77" s="369"/>
      <c r="X77" s="369"/>
      <c r="Y77" s="369"/>
      <c r="Z77" s="369"/>
      <c r="AA77" s="369"/>
      <c r="AB77" s="369"/>
      <c r="AC77" s="369"/>
      <c r="AD77" s="369"/>
      <c r="AE77" s="369"/>
      <c r="AF77" s="369"/>
      <c r="AG77" s="369"/>
      <c r="AH77" s="369"/>
      <c r="AI77" s="369"/>
      <c r="AJ77" s="369"/>
      <c r="AK77" s="369"/>
      <c r="AL77" s="369"/>
      <c r="AM77" s="369"/>
      <c r="AN77" s="398"/>
      <c r="AO77" s="361"/>
      <c r="AP77" s="345"/>
      <c r="AV77" s="369"/>
      <c r="AW77" s="343"/>
      <c r="AX77" s="343"/>
      <c r="AY77" s="343"/>
    </row>
    <row r="78" spans="3:55" s="365" customFormat="1" ht="14.25" customHeight="1" thickBot="1">
      <c r="C78" s="344"/>
      <c r="D78" s="395"/>
      <c r="E78" s="396"/>
      <c r="F78" s="397" t="s">
        <v>1023</v>
      </c>
      <c r="G78" s="369"/>
      <c r="H78" s="369"/>
      <c r="I78" s="369"/>
      <c r="J78" s="369"/>
      <c r="K78" s="369"/>
      <c r="L78" s="369"/>
      <c r="M78" s="369"/>
      <c r="N78" s="369"/>
      <c r="O78" s="369"/>
      <c r="P78" s="369"/>
      <c r="Q78" s="369"/>
      <c r="R78" s="369"/>
      <c r="S78" s="369"/>
      <c r="T78" s="369"/>
      <c r="U78" s="369"/>
      <c r="V78" s="369"/>
      <c r="W78" s="369"/>
      <c r="X78" s="369"/>
      <c r="Y78" s="369"/>
      <c r="Z78" s="369"/>
      <c r="AA78" s="369"/>
      <c r="AB78" s="369"/>
      <c r="AC78" s="369"/>
      <c r="AD78" s="369"/>
      <c r="AE78" s="369"/>
      <c r="AF78" s="369"/>
      <c r="AG78" s="369"/>
      <c r="AH78" s="369"/>
      <c r="AI78" s="369"/>
      <c r="AJ78" s="369"/>
      <c r="AK78" s="369"/>
      <c r="AL78" s="369"/>
      <c r="AM78" s="369"/>
      <c r="AN78" s="398"/>
      <c r="AO78" s="361"/>
      <c r="AP78" s="345"/>
      <c r="AQ78" s="369"/>
      <c r="AV78" s="369"/>
      <c r="AW78" s="343"/>
      <c r="AX78" s="343"/>
      <c r="AY78" s="343"/>
    </row>
    <row r="79" spans="3:55" s="365" customFormat="1" ht="14.25" customHeight="1" thickBot="1">
      <c r="C79" s="344"/>
      <c r="D79" s="395"/>
      <c r="E79" s="396"/>
      <c r="F79" s="397" t="s">
        <v>1024</v>
      </c>
      <c r="G79" s="369"/>
      <c r="H79" s="369"/>
      <c r="I79" s="369"/>
      <c r="J79" s="369"/>
      <c r="K79" s="369"/>
      <c r="L79" s="369"/>
      <c r="M79" s="369"/>
      <c r="N79" s="369"/>
      <c r="O79" s="369"/>
      <c r="P79" s="369"/>
      <c r="Q79" s="369"/>
      <c r="R79" s="369"/>
      <c r="S79" s="369"/>
      <c r="T79" s="369"/>
      <c r="U79" s="369"/>
      <c r="V79" s="369"/>
      <c r="W79" s="369"/>
      <c r="X79" s="369"/>
      <c r="Y79" s="369"/>
      <c r="Z79" s="369"/>
      <c r="AA79" s="369"/>
      <c r="AB79" s="369"/>
      <c r="AC79" s="369"/>
      <c r="AD79" s="369"/>
      <c r="AE79" s="369"/>
      <c r="AF79" s="369"/>
      <c r="AG79" s="369"/>
      <c r="AH79" s="369"/>
      <c r="AI79" s="369"/>
      <c r="AJ79" s="369"/>
      <c r="AK79" s="369"/>
      <c r="AL79" s="369"/>
      <c r="AM79" s="369"/>
      <c r="AN79" s="398"/>
      <c r="AO79" s="361"/>
      <c r="AP79" s="345"/>
      <c r="AQ79" s="369"/>
      <c r="AU79" s="362"/>
      <c r="AV79" s="361"/>
      <c r="AW79" s="361"/>
      <c r="AX79" s="361"/>
      <c r="AY79" s="343"/>
    </row>
    <row r="80" spans="3:55" s="402" customFormat="1" ht="14.25" customHeight="1" thickBot="1">
      <c r="C80" s="346"/>
      <c r="D80" s="395"/>
      <c r="E80" s="396"/>
      <c r="F80" s="397" t="s">
        <v>1025</v>
      </c>
      <c r="G80" s="369"/>
      <c r="H80" s="369"/>
      <c r="I80" s="369"/>
      <c r="J80" s="369"/>
      <c r="K80" s="369"/>
      <c r="L80" s="369"/>
      <c r="M80" s="369"/>
      <c r="N80" s="369"/>
      <c r="O80" s="369"/>
      <c r="P80" s="369"/>
      <c r="Q80" s="369"/>
      <c r="R80" s="369"/>
      <c r="S80" s="369"/>
      <c r="T80" s="369"/>
      <c r="U80" s="369"/>
      <c r="V80" s="369"/>
      <c r="W80" s="369"/>
      <c r="X80" s="369"/>
      <c r="Y80" s="369"/>
      <c r="Z80" s="369"/>
      <c r="AA80" s="369"/>
      <c r="AB80" s="369"/>
      <c r="AC80" s="369"/>
      <c r="AD80" s="369"/>
      <c r="AE80" s="369"/>
      <c r="AF80" s="369"/>
      <c r="AG80" s="369"/>
      <c r="AH80" s="369"/>
      <c r="AI80" s="369"/>
      <c r="AJ80" s="369"/>
      <c r="AK80" s="369"/>
      <c r="AL80" s="369"/>
      <c r="AM80" s="369"/>
      <c r="AN80" s="398"/>
      <c r="AO80" s="405"/>
      <c r="AP80" s="345"/>
      <c r="AQ80" s="369"/>
      <c r="AU80" s="362"/>
      <c r="AV80" s="361"/>
      <c r="AW80" s="361"/>
      <c r="AX80" s="361"/>
      <c r="AY80" s="343"/>
      <c r="AZ80" s="365"/>
      <c r="BA80" s="365"/>
      <c r="BB80" s="365"/>
      <c r="BC80" s="365"/>
    </row>
    <row r="81" spans="3:55" s="365" customFormat="1" ht="14.25" customHeight="1" thickBot="1">
      <c r="C81" s="344"/>
      <c r="D81" s="395"/>
      <c r="E81" s="396"/>
      <c r="F81" s="397" t="s">
        <v>1026</v>
      </c>
      <c r="G81" s="369"/>
      <c r="H81" s="369"/>
      <c r="I81" s="369"/>
      <c r="J81" s="369"/>
      <c r="K81" s="369"/>
      <c r="L81" s="369"/>
      <c r="M81" s="369"/>
      <c r="N81" s="369"/>
      <c r="O81" s="369"/>
      <c r="P81" s="369"/>
      <c r="Q81" s="369"/>
      <c r="R81" s="369"/>
      <c r="S81" s="369"/>
      <c r="T81" s="369"/>
      <c r="U81" s="369"/>
      <c r="V81" s="369"/>
      <c r="W81" s="369"/>
      <c r="X81" s="369"/>
      <c r="Y81" s="369"/>
      <c r="Z81" s="369"/>
      <c r="AA81" s="369"/>
      <c r="AB81" s="369"/>
      <c r="AC81" s="369"/>
      <c r="AD81" s="369"/>
      <c r="AE81" s="369"/>
      <c r="AF81" s="369"/>
      <c r="AG81" s="369"/>
      <c r="AH81" s="369"/>
      <c r="AI81" s="369"/>
      <c r="AJ81" s="369"/>
      <c r="AK81" s="369"/>
      <c r="AL81" s="369"/>
      <c r="AM81" s="369"/>
      <c r="AN81" s="398"/>
      <c r="AO81" s="361"/>
      <c r="AP81" s="345"/>
      <c r="AQ81" s="369"/>
      <c r="AU81" s="362"/>
      <c r="AV81" s="361"/>
      <c r="AW81" s="361"/>
      <c r="AX81" s="361"/>
      <c r="AY81" s="343"/>
    </row>
    <row r="82" spans="3:55" s="365" customFormat="1" ht="14.25" customHeight="1" thickBot="1">
      <c r="C82" s="344"/>
      <c r="D82" s="395"/>
      <c r="E82" s="396"/>
      <c r="F82" s="369" t="s">
        <v>973</v>
      </c>
      <c r="G82" s="369"/>
      <c r="H82" s="369"/>
      <c r="I82" s="369"/>
      <c r="J82" s="369"/>
      <c r="K82" s="369"/>
      <c r="L82" s="369"/>
      <c r="M82" s="369"/>
      <c r="N82" s="369"/>
      <c r="O82" s="369"/>
      <c r="P82" s="369"/>
      <c r="Q82" s="369"/>
      <c r="R82" s="369"/>
      <c r="S82" s="369"/>
      <c r="T82" s="369"/>
      <c r="U82" s="369"/>
      <c r="V82" s="369"/>
      <c r="W82" s="369"/>
      <c r="X82" s="369"/>
      <c r="Y82" s="369"/>
      <c r="Z82" s="369"/>
      <c r="AA82" s="369"/>
      <c r="AB82" s="369"/>
      <c r="AC82" s="369"/>
      <c r="AD82" s="369"/>
      <c r="AE82" s="369"/>
      <c r="AF82" s="369"/>
      <c r="AG82" s="369"/>
      <c r="AH82" s="369"/>
      <c r="AI82" s="369"/>
      <c r="AJ82" s="369"/>
      <c r="AK82" s="369"/>
      <c r="AL82" s="369"/>
      <c r="AM82" s="369"/>
      <c r="AN82" s="398"/>
      <c r="AO82" s="361"/>
      <c r="AP82" s="345"/>
      <c r="AQ82" s="369"/>
      <c r="AU82" s="362"/>
      <c r="AV82" s="361"/>
      <c r="AW82" s="361"/>
      <c r="AX82" s="361"/>
      <c r="AY82" s="343"/>
    </row>
    <row r="83" spans="3:55" s="365" customFormat="1" ht="14.25" customHeight="1" thickBot="1">
      <c r="C83" s="344"/>
      <c r="D83" s="395"/>
      <c r="E83" s="396"/>
      <c r="F83" s="369" t="s">
        <v>1027</v>
      </c>
      <c r="G83" s="369"/>
      <c r="H83" s="369"/>
      <c r="I83" s="369"/>
      <c r="J83" s="369"/>
      <c r="K83" s="369"/>
      <c r="L83" s="369"/>
      <c r="M83" s="369"/>
      <c r="N83" s="369"/>
      <c r="O83" s="369"/>
      <c r="P83" s="369"/>
      <c r="Q83" s="369"/>
      <c r="R83" s="369"/>
      <c r="S83" s="369"/>
      <c r="T83" s="369"/>
      <c r="U83" s="369"/>
      <c r="V83" s="369"/>
      <c r="W83" s="369"/>
      <c r="X83" s="369"/>
      <c r="Y83" s="369"/>
      <c r="Z83" s="369"/>
      <c r="AA83" s="369"/>
      <c r="AB83" s="369"/>
      <c r="AC83" s="369"/>
      <c r="AD83" s="369"/>
      <c r="AE83" s="369"/>
      <c r="AF83" s="369"/>
      <c r="AG83" s="369"/>
      <c r="AH83" s="369"/>
      <c r="AI83" s="369"/>
      <c r="AJ83" s="369"/>
      <c r="AK83" s="369"/>
      <c r="AL83" s="369"/>
      <c r="AM83" s="369"/>
      <c r="AN83" s="398"/>
      <c r="AO83" s="361"/>
      <c r="AP83" s="345"/>
      <c r="AQ83" s="399"/>
      <c r="AU83" s="362"/>
      <c r="AV83" s="361"/>
      <c r="AW83" s="361"/>
      <c r="AX83" s="361"/>
      <c r="AY83" s="343"/>
    </row>
    <row r="84" spans="3:55" s="365" customFormat="1" ht="14.25" customHeight="1" thickBot="1">
      <c r="C84" s="344"/>
      <c r="D84" s="395"/>
      <c r="E84" s="396"/>
      <c r="F84" s="369" t="s">
        <v>1028</v>
      </c>
      <c r="G84" s="369"/>
      <c r="H84" s="369"/>
      <c r="I84" s="369"/>
      <c r="J84" s="369"/>
      <c r="K84" s="369"/>
      <c r="L84" s="369"/>
      <c r="M84" s="369"/>
      <c r="N84" s="369"/>
      <c r="O84" s="369"/>
      <c r="P84" s="369"/>
      <c r="Q84" s="369"/>
      <c r="R84" s="369"/>
      <c r="S84" s="369"/>
      <c r="T84" s="369"/>
      <c r="U84" s="369"/>
      <c r="V84" s="369"/>
      <c r="W84" s="369"/>
      <c r="X84" s="369"/>
      <c r="Y84" s="369"/>
      <c r="Z84" s="369"/>
      <c r="AA84" s="369"/>
      <c r="AB84" s="369"/>
      <c r="AC84" s="369"/>
      <c r="AD84" s="369"/>
      <c r="AE84" s="369"/>
      <c r="AF84" s="369"/>
      <c r="AG84" s="369"/>
      <c r="AH84" s="369"/>
      <c r="AI84" s="369"/>
      <c r="AJ84" s="369"/>
      <c r="AK84" s="369"/>
      <c r="AL84" s="369"/>
      <c r="AM84" s="369"/>
      <c r="AN84" s="398"/>
      <c r="AO84" s="361"/>
      <c r="AP84" s="345"/>
      <c r="AQ84" s="399"/>
      <c r="AU84" s="362"/>
      <c r="AV84" s="369"/>
      <c r="AW84" s="360"/>
      <c r="AX84" s="360"/>
      <c r="AY84" s="361"/>
      <c r="AZ84" s="361"/>
      <c r="BA84" s="361"/>
      <c r="BB84" s="361"/>
      <c r="BC84" s="361"/>
    </row>
    <row r="85" spans="3:55" s="365" customFormat="1" ht="14.25" customHeight="1" thickBot="1">
      <c r="C85" s="344"/>
      <c r="D85" s="395"/>
      <c r="E85" s="396"/>
      <c r="F85" s="369" t="s">
        <v>1029</v>
      </c>
      <c r="G85" s="369"/>
      <c r="H85" s="369"/>
      <c r="I85" s="369"/>
      <c r="J85" s="369"/>
      <c r="K85" s="369"/>
      <c r="L85" s="369"/>
      <c r="M85" s="369"/>
      <c r="N85" s="369"/>
      <c r="O85" s="369"/>
      <c r="P85" s="369"/>
      <c r="Q85" s="369"/>
      <c r="R85" s="369"/>
      <c r="S85" s="369"/>
      <c r="T85" s="369"/>
      <c r="U85" s="369"/>
      <c r="V85" s="369"/>
      <c r="W85" s="369"/>
      <c r="X85" s="369"/>
      <c r="Y85" s="369"/>
      <c r="Z85" s="369"/>
      <c r="AA85" s="369"/>
      <c r="AB85" s="369"/>
      <c r="AC85" s="369"/>
      <c r="AD85" s="369"/>
      <c r="AE85" s="369"/>
      <c r="AF85" s="369"/>
      <c r="AG85" s="369"/>
      <c r="AH85" s="369"/>
      <c r="AI85" s="369"/>
      <c r="AJ85" s="369"/>
      <c r="AK85" s="369"/>
      <c r="AL85" s="369"/>
      <c r="AM85" s="369"/>
      <c r="AN85" s="398"/>
      <c r="AO85" s="361"/>
      <c r="AP85" s="345"/>
      <c r="AQ85" s="369"/>
      <c r="AU85" s="362"/>
      <c r="AV85" s="369"/>
      <c r="AW85" s="360"/>
      <c r="AX85" s="360"/>
      <c r="AY85" s="361"/>
      <c r="AZ85" s="361"/>
      <c r="BA85" s="361"/>
      <c r="BB85" s="361"/>
      <c r="BC85" s="361"/>
    </row>
    <row r="86" spans="3:55" s="365" customFormat="1" ht="14.25" customHeight="1" thickBot="1">
      <c r="C86" s="344"/>
      <c r="D86" s="395"/>
      <c r="E86" s="396"/>
      <c r="F86" s="369" t="s">
        <v>1030</v>
      </c>
      <c r="G86" s="369"/>
      <c r="H86" s="369"/>
      <c r="I86" s="369"/>
      <c r="J86" s="369"/>
      <c r="K86" s="369"/>
      <c r="L86" s="369"/>
      <c r="M86" s="369"/>
      <c r="N86" s="369"/>
      <c r="O86" s="369"/>
      <c r="P86" s="369"/>
      <c r="Q86" s="369"/>
      <c r="R86" s="369"/>
      <c r="S86" s="369"/>
      <c r="T86" s="369"/>
      <c r="U86" s="369"/>
      <c r="V86" s="369"/>
      <c r="W86" s="369"/>
      <c r="X86" s="369"/>
      <c r="Y86" s="369"/>
      <c r="Z86" s="369"/>
      <c r="AA86" s="369"/>
      <c r="AB86" s="369"/>
      <c r="AC86" s="369"/>
      <c r="AD86" s="369"/>
      <c r="AE86" s="369"/>
      <c r="AF86" s="369"/>
      <c r="AG86" s="369"/>
      <c r="AH86" s="369"/>
      <c r="AI86" s="369"/>
      <c r="AJ86" s="369"/>
      <c r="AK86" s="369"/>
      <c r="AL86" s="369"/>
      <c r="AM86" s="369"/>
      <c r="AN86" s="398"/>
      <c r="AO86" s="361"/>
      <c r="AP86" s="345"/>
      <c r="AQ86" s="369"/>
      <c r="AU86" s="362"/>
      <c r="AV86" s="369"/>
      <c r="AW86" s="360"/>
      <c r="AX86" s="360"/>
      <c r="AY86" s="361"/>
      <c r="AZ86" s="361"/>
      <c r="BA86" s="361"/>
      <c r="BB86" s="361"/>
      <c r="BC86" s="361"/>
    </row>
    <row r="87" spans="3:55" s="365" customFormat="1" ht="14.25" customHeight="1" thickBot="1">
      <c r="C87" s="344"/>
      <c r="D87" s="395"/>
      <c r="E87" s="396"/>
      <c r="F87" s="369" t="s">
        <v>1031</v>
      </c>
      <c r="G87" s="369"/>
      <c r="H87" s="369"/>
      <c r="I87" s="369"/>
      <c r="J87" s="369"/>
      <c r="K87" s="369"/>
      <c r="L87" s="369"/>
      <c r="M87" s="369"/>
      <c r="N87" s="369"/>
      <c r="O87" s="369"/>
      <c r="P87" s="369"/>
      <c r="Q87" s="369"/>
      <c r="R87" s="369"/>
      <c r="S87" s="369"/>
      <c r="T87" s="369"/>
      <c r="U87" s="369"/>
      <c r="V87" s="369"/>
      <c r="W87" s="369"/>
      <c r="X87" s="369"/>
      <c r="Y87" s="369"/>
      <c r="Z87" s="369"/>
      <c r="AA87" s="369"/>
      <c r="AB87" s="369"/>
      <c r="AC87" s="369"/>
      <c r="AD87" s="369"/>
      <c r="AE87" s="369"/>
      <c r="AF87" s="369"/>
      <c r="AG87" s="369"/>
      <c r="AH87" s="369"/>
      <c r="AI87" s="369"/>
      <c r="AJ87" s="369"/>
      <c r="AK87" s="369"/>
      <c r="AL87" s="369"/>
      <c r="AM87" s="369"/>
      <c r="AN87" s="398"/>
      <c r="AO87" s="361"/>
      <c r="AP87" s="345"/>
      <c r="AQ87" s="369"/>
      <c r="AU87" s="362"/>
      <c r="AV87" s="369"/>
      <c r="AW87" s="360"/>
      <c r="AX87" s="360"/>
      <c r="AY87" s="361"/>
      <c r="AZ87" s="361"/>
      <c r="BA87" s="361"/>
      <c r="BB87" s="361"/>
      <c r="BC87" s="361"/>
    </row>
    <row r="88" spans="3:55" s="365" customFormat="1" ht="14.25" customHeight="1" thickBot="1">
      <c r="C88" s="344"/>
      <c r="D88" s="395"/>
      <c r="E88" s="396"/>
      <c r="F88" s="369" t="s">
        <v>1032</v>
      </c>
      <c r="G88" s="369"/>
      <c r="H88" s="369"/>
      <c r="I88" s="369"/>
      <c r="J88" s="369"/>
      <c r="K88" s="369"/>
      <c r="L88" s="369"/>
      <c r="M88" s="369"/>
      <c r="N88" s="369"/>
      <c r="O88" s="369"/>
      <c r="P88" s="369"/>
      <c r="Q88" s="369"/>
      <c r="R88" s="369"/>
      <c r="S88" s="369"/>
      <c r="T88" s="369"/>
      <c r="U88" s="369"/>
      <c r="V88" s="369"/>
      <c r="W88" s="369"/>
      <c r="X88" s="369"/>
      <c r="Y88" s="369"/>
      <c r="Z88" s="369"/>
      <c r="AA88" s="369"/>
      <c r="AB88" s="369"/>
      <c r="AC88" s="369"/>
      <c r="AD88" s="369"/>
      <c r="AE88" s="369"/>
      <c r="AF88" s="369"/>
      <c r="AG88" s="369"/>
      <c r="AH88" s="369"/>
      <c r="AI88" s="369"/>
      <c r="AJ88" s="369"/>
      <c r="AK88" s="369"/>
      <c r="AL88" s="369"/>
      <c r="AM88" s="369"/>
      <c r="AN88" s="398"/>
      <c r="AO88" s="361"/>
      <c r="AP88" s="345"/>
      <c r="AQ88" s="369"/>
      <c r="AU88" s="362"/>
      <c r="AV88" s="369"/>
      <c r="AW88" s="360"/>
      <c r="AX88" s="360"/>
      <c r="AY88" s="361"/>
      <c r="AZ88" s="361"/>
      <c r="BA88" s="361"/>
      <c r="BB88" s="361"/>
      <c r="BC88" s="361"/>
    </row>
    <row r="89" spans="3:55" s="365" customFormat="1" ht="14.25" customHeight="1" thickBot="1">
      <c r="C89" s="344"/>
      <c r="D89" s="395"/>
      <c r="E89" s="369"/>
      <c r="F89" s="369" t="s">
        <v>1033</v>
      </c>
      <c r="G89" s="369"/>
      <c r="H89" s="369"/>
      <c r="I89" s="369"/>
      <c r="J89" s="369"/>
      <c r="K89" s="369"/>
      <c r="L89" s="369"/>
      <c r="M89" s="369"/>
      <c r="N89" s="369"/>
      <c r="O89" s="369"/>
      <c r="P89" s="369"/>
      <c r="Q89" s="369"/>
      <c r="R89" s="369"/>
      <c r="S89" s="369"/>
      <c r="T89" s="369"/>
      <c r="U89" s="369"/>
      <c r="V89" s="369"/>
      <c r="W89" s="369"/>
      <c r="X89" s="369"/>
      <c r="Y89" s="369"/>
      <c r="Z89" s="369"/>
      <c r="AA89" s="369"/>
      <c r="AB89" s="369"/>
      <c r="AC89" s="369"/>
      <c r="AD89" s="369"/>
      <c r="AE89" s="369"/>
      <c r="AF89" s="369"/>
      <c r="AG89" s="369"/>
      <c r="AH89" s="369"/>
      <c r="AI89" s="369"/>
      <c r="AJ89" s="369"/>
      <c r="AK89" s="369"/>
      <c r="AL89" s="369"/>
      <c r="AM89" s="369"/>
      <c r="AN89" s="398"/>
      <c r="AO89" s="361"/>
      <c r="AP89" s="345"/>
      <c r="AQ89" s="369"/>
      <c r="AU89" s="362"/>
      <c r="AV89" s="369"/>
      <c r="AW89" s="360"/>
      <c r="AX89" s="360"/>
      <c r="AY89" s="361"/>
      <c r="AZ89" s="361"/>
      <c r="BA89" s="361"/>
      <c r="BB89" s="361"/>
      <c r="BC89" s="361"/>
    </row>
    <row r="90" spans="3:55" s="365" customFormat="1" ht="14.25" customHeight="1" thickBot="1">
      <c r="C90" s="344"/>
      <c r="D90" s="395"/>
      <c r="E90" s="396"/>
      <c r="F90" s="369" t="s">
        <v>1034</v>
      </c>
      <c r="G90" s="369"/>
      <c r="H90" s="369"/>
      <c r="I90" s="369"/>
      <c r="J90" s="369"/>
      <c r="K90" s="369"/>
      <c r="L90" s="369"/>
      <c r="M90" s="369"/>
      <c r="N90" s="369"/>
      <c r="O90" s="369"/>
      <c r="P90" s="369"/>
      <c r="Q90" s="369"/>
      <c r="R90" s="369"/>
      <c r="S90" s="369"/>
      <c r="T90" s="369"/>
      <c r="U90" s="369"/>
      <c r="V90" s="369"/>
      <c r="W90" s="369"/>
      <c r="X90" s="369"/>
      <c r="Y90" s="369"/>
      <c r="Z90" s="369"/>
      <c r="AA90" s="369"/>
      <c r="AB90" s="369"/>
      <c r="AC90" s="369"/>
      <c r="AD90" s="369"/>
      <c r="AE90" s="369"/>
      <c r="AF90" s="369"/>
      <c r="AG90" s="369"/>
      <c r="AH90" s="369"/>
      <c r="AI90" s="369"/>
      <c r="AJ90" s="369"/>
      <c r="AK90" s="369"/>
      <c r="AL90" s="369"/>
      <c r="AM90" s="369"/>
      <c r="AN90" s="398"/>
      <c r="AO90" s="361"/>
      <c r="AP90" s="345"/>
      <c r="AQ90" s="369"/>
      <c r="AU90" s="362"/>
      <c r="AV90" s="369"/>
      <c r="AW90" s="360"/>
      <c r="AX90" s="360"/>
      <c r="AY90" s="361"/>
      <c r="AZ90" s="361"/>
      <c r="BA90" s="361"/>
      <c r="BB90" s="361"/>
      <c r="BC90" s="361"/>
    </row>
    <row r="91" spans="3:55" s="365" customFormat="1" ht="14.25" customHeight="1" thickBot="1">
      <c r="C91" s="344"/>
      <c r="D91" s="395"/>
      <c r="E91" s="396"/>
      <c r="F91" s="369" t="s">
        <v>1035</v>
      </c>
      <c r="G91" s="369"/>
      <c r="H91" s="369"/>
      <c r="I91" s="369"/>
      <c r="J91" s="369"/>
      <c r="K91" s="369"/>
      <c r="L91" s="369"/>
      <c r="M91" s="369"/>
      <c r="N91" s="369"/>
      <c r="O91" s="369"/>
      <c r="P91" s="369"/>
      <c r="Q91" s="369"/>
      <c r="R91" s="369"/>
      <c r="S91" s="369"/>
      <c r="T91" s="369"/>
      <c r="U91" s="369"/>
      <c r="V91" s="369"/>
      <c r="W91" s="369"/>
      <c r="X91" s="369"/>
      <c r="Y91" s="369"/>
      <c r="Z91" s="369"/>
      <c r="AA91" s="369"/>
      <c r="AB91" s="369"/>
      <c r="AC91" s="369"/>
      <c r="AD91" s="369"/>
      <c r="AE91" s="369"/>
      <c r="AF91" s="369"/>
      <c r="AG91" s="369"/>
      <c r="AH91" s="369"/>
      <c r="AI91" s="369"/>
      <c r="AJ91" s="369"/>
      <c r="AK91" s="369"/>
      <c r="AL91" s="369"/>
      <c r="AM91" s="369"/>
      <c r="AN91" s="398"/>
      <c r="AO91" s="361"/>
      <c r="AP91" s="345"/>
      <c r="AQ91" s="406"/>
      <c r="AU91" s="362"/>
      <c r="AV91" s="369"/>
      <c r="AW91" s="360"/>
      <c r="AX91" s="360"/>
      <c r="AY91" s="361"/>
      <c r="AZ91" s="361"/>
      <c r="BA91" s="361"/>
      <c r="BB91" s="361"/>
      <c r="BC91" s="361"/>
    </row>
    <row r="92" spans="3:55" s="365" customFormat="1" ht="14.25" customHeight="1" thickBot="1">
      <c r="C92" s="344"/>
      <c r="D92" s="395"/>
      <c r="E92" s="396"/>
      <c r="F92" s="369" t="s">
        <v>1036</v>
      </c>
      <c r="G92" s="369"/>
      <c r="H92" s="369"/>
      <c r="I92" s="369"/>
      <c r="J92" s="369"/>
      <c r="K92" s="369"/>
      <c r="L92" s="369"/>
      <c r="M92" s="369"/>
      <c r="N92" s="369"/>
      <c r="O92" s="369"/>
      <c r="P92" s="369"/>
      <c r="Q92" s="369"/>
      <c r="R92" s="369"/>
      <c r="S92" s="369"/>
      <c r="T92" s="369"/>
      <c r="U92" s="369"/>
      <c r="V92" s="369"/>
      <c r="W92" s="369"/>
      <c r="X92" s="369"/>
      <c r="Y92" s="369"/>
      <c r="Z92" s="369"/>
      <c r="AA92" s="369"/>
      <c r="AB92" s="369"/>
      <c r="AC92" s="369"/>
      <c r="AD92" s="369"/>
      <c r="AE92" s="369"/>
      <c r="AF92" s="369"/>
      <c r="AG92" s="369"/>
      <c r="AH92" s="369"/>
      <c r="AI92" s="369"/>
      <c r="AJ92" s="369"/>
      <c r="AK92" s="369"/>
      <c r="AL92" s="369"/>
      <c r="AM92" s="369"/>
      <c r="AN92" s="398"/>
      <c r="AO92" s="361"/>
      <c r="AP92" s="345"/>
      <c r="AU92" s="347"/>
      <c r="AV92" s="347"/>
      <c r="AW92" s="347"/>
      <c r="AX92" s="348"/>
      <c r="AY92" s="360"/>
      <c r="AZ92" s="361"/>
      <c r="BA92" s="361"/>
      <c r="BB92" s="361"/>
      <c r="BC92" s="361"/>
    </row>
    <row r="93" spans="3:55" s="365" customFormat="1" ht="14.25" customHeight="1" thickBot="1">
      <c r="C93" s="344"/>
      <c r="D93" s="395"/>
      <c r="E93" s="396"/>
      <c r="F93" s="369" t="s">
        <v>1037</v>
      </c>
      <c r="G93" s="369"/>
      <c r="H93" s="369"/>
      <c r="I93" s="369"/>
      <c r="J93" s="369"/>
      <c r="K93" s="369"/>
      <c r="L93" s="369"/>
      <c r="M93" s="369"/>
      <c r="N93" s="369"/>
      <c r="O93" s="369"/>
      <c r="P93" s="369"/>
      <c r="Q93" s="369"/>
      <c r="R93" s="369"/>
      <c r="S93" s="369"/>
      <c r="T93" s="369"/>
      <c r="U93" s="369"/>
      <c r="V93" s="369"/>
      <c r="W93" s="369"/>
      <c r="X93" s="369"/>
      <c r="Y93" s="369"/>
      <c r="Z93" s="369"/>
      <c r="AA93" s="369"/>
      <c r="AB93" s="369"/>
      <c r="AC93" s="369"/>
      <c r="AD93" s="369"/>
      <c r="AE93" s="369"/>
      <c r="AF93" s="369"/>
      <c r="AG93" s="369"/>
      <c r="AH93" s="369"/>
      <c r="AI93" s="369"/>
      <c r="AJ93" s="369"/>
      <c r="AK93" s="369"/>
      <c r="AL93" s="369"/>
      <c r="AM93" s="369"/>
      <c r="AN93" s="398"/>
      <c r="AO93" s="361"/>
      <c r="AP93" s="345"/>
      <c r="AU93" s="347"/>
      <c r="AV93" s="347"/>
      <c r="AW93" s="347"/>
      <c r="AX93" s="348"/>
      <c r="AY93" s="360"/>
      <c r="AZ93" s="361"/>
      <c r="BA93" s="361"/>
      <c r="BB93" s="361"/>
      <c r="BC93" s="361"/>
    </row>
    <row r="94" spans="3:55" s="365" customFormat="1" ht="14.25" customHeight="1" thickBot="1">
      <c r="C94" s="344"/>
      <c r="D94" s="407"/>
      <c r="E94" s="396"/>
      <c r="F94" s="369" t="s">
        <v>974</v>
      </c>
      <c r="G94" s="369"/>
      <c r="H94" s="361"/>
      <c r="I94" s="361"/>
      <c r="J94" s="361"/>
      <c r="K94" s="361"/>
      <c r="L94" s="361"/>
      <c r="M94" s="361"/>
      <c r="N94" s="361"/>
      <c r="O94" s="361"/>
      <c r="P94" s="361"/>
      <c r="Q94" s="361"/>
      <c r="R94" s="361"/>
      <c r="S94" s="361"/>
      <c r="T94" s="361"/>
      <c r="U94" s="361"/>
      <c r="V94" s="361"/>
      <c r="W94" s="361"/>
      <c r="X94" s="361"/>
      <c r="Y94" s="361"/>
      <c r="Z94" s="361"/>
      <c r="AA94" s="361"/>
      <c r="AB94" s="361"/>
      <c r="AC94" s="361"/>
      <c r="AD94" s="361"/>
      <c r="AE94" s="361"/>
      <c r="AF94" s="361"/>
      <c r="AG94" s="361"/>
      <c r="AH94" s="361"/>
      <c r="AI94" s="361"/>
      <c r="AJ94" s="361"/>
      <c r="AK94" s="361"/>
      <c r="AL94" s="361"/>
      <c r="AM94" s="361"/>
      <c r="AN94" s="381"/>
      <c r="AO94" s="361"/>
      <c r="AP94" s="345"/>
      <c r="AU94" s="362"/>
      <c r="AV94" s="369"/>
      <c r="AW94" s="360"/>
      <c r="AX94" s="360"/>
      <c r="AY94" s="348"/>
      <c r="AZ94" s="361"/>
      <c r="BA94" s="361"/>
      <c r="BB94" s="361"/>
      <c r="BC94" s="361"/>
    </row>
    <row r="95" spans="3:55" s="365" customFormat="1" ht="6.75" customHeight="1">
      <c r="C95" s="344"/>
      <c r="D95" s="408"/>
      <c r="E95" s="409"/>
      <c r="F95" s="410"/>
      <c r="G95" s="411"/>
      <c r="H95" s="379"/>
      <c r="I95" s="379"/>
      <c r="J95" s="379"/>
      <c r="K95" s="379"/>
      <c r="L95" s="379"/>
      <c r="M95" s="379"/>
      <c r="N95" s="379"/>
      <c r="O95" s="379"/>
      <c r="P95" s="379"/>
      <c r="Q95" s="379"/>
      <c r="R95" s="379"/>
      <c r="S95" s="379"/>
      <c r="T95" s="379"/>
      <c r="U95" s="379"/>
      <c r="V95" s="379"/>
      <c r="W95" s="379"/>
      <c r="X95" s="379"/>
      <c r="Y95" s="379"/>
      <c r="Z95" s="379"/>
      <c r="AA95" s="379"/>
      <c r="AB95" s="379"/>
      <c r="AC95" s="379"/>
      <c r="AD95" s="379"/>
      <c r="AE95" s="379"/>
      <c r="AF95" s="379"/>
      <c r="AG95" s="379"/>
      <c r="AH95" s="379"/>
      <c r="AI95" s="379"/>
      <c r="AJ95" s="379"/>
      <c r="AK95" s="379"/>
      <c r="AL95" s="379"/>
      <c r="AM95" s="379"/>
      <c r="AN95" s="412"/>
      <c r="AO95" s="361"/>
      <c r="AP95" s="345"/>
      <c r="AU95" s="361"/>
      <c r="AV95" s="361"/>
      <c r="AW95" s="349"/>
      <c r="AX95" s="349"/>
      <c r="AY95" s="360"/>
      <c r="AZ95" s="361"/>
      <c r="BA95" s="361"/>
      <c r="BB95" s="361"/>
      <c r="BC95" s="361"/>
    </row>
    <row r="96" spans="3:55" s="365" customFormat="1" ht="14.25" customHeight="1">
      <c r="C96" s="413" t="s">
        <v>975</v>
      </c>
      <c r="D96" s="368"/>
      <c r="E96" s="414"/>
      <c r="F96" s="393"/>
      <c r="G96" s="393"/>
      <c r="H96" s="368"/>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1"/>
      <c r="AP96" s="345"/>
      <c r="AU96" s="361"/>
      <c r="AV96" s="361"/>
      <c r="AW96" s="349"/>
      <c r="AX96" s="349"/>
      <c r="AY96" s="360"/>
      <c r="AZ96" s="361"/>
      <c r="BA96" s="361"/>
      <c r="BB96" s="361"/>
      <c r="BC96" s="361"/>
    </row>
    <row r="97" spans="3:55" s="365" customFormat="1" ht="12" customHeight="1">
      <c r="C97" s="415" t="s">
        <v>976</v>
      </c>
      <c r="D97" s="379"/>
      <c r="E97" s="409"/>
      <c r="F97" s="411"/>
      <c r="G97" s="411"/>
      <c r="H97" s="379"/>
      <c r="I97" s="379"/>
      <c r="J97" s="379"/>
      <c r="K97" s="379"/>
      <c r="L97" s="379"/>
      <c r="M97" s="379"/>
      <c r="N97" s="379"/>
      <c r="O97" s="379"/>
      <c r="P97" s="379"/>
      <c r="Q97" s="379"/>
      <c r="R97" s="379"/>
      <c r="S97" s="379"/>
      <c r="T97" s="379"/>
      <c r="U97" s="379"/>
      <c r="V97" s="379"/>
      <c r="W97" s="379"/>
      <c r="X97" s="379"/>
      <c r="Y97" s="379"/>
      <c r="Z97" s="379"/>
      <c r="AA97" s="379"/>
      <c r="AB97" s="379"/>
      <c r="AC97" s="379"/>
      <c r="AD97" s="379"/>
      <c r="AE97" s="379"/>
      <c r="AF97" s="379"/>
      <c r="AG97" s="379"/>
      <c r="AH97" s="379"/>
      <c r="AI97" s="379"/>
      <c r="AJ97" s="379"/>
      <c r="AK97" s="379"/>
      <c r="AL97" s="379"/>
      <c r="AM97" s="379"/>
      <c r="AN97" s="379"/>
      <c r="AO97" s="361"/>
      <c r="AP97" s="345"/>
      <c r="AU97" s="361"/>
      <c r="AV97" s="361"/>
      <c r="AW97" s="349"/>
      <c r="AX97" s="349"/>
      <c r="AY97" s="360"/>
      <c r="AZ97" s="361"/>
      <c r="BA97" s="361"/>
      <c r="BB97" s="361"/>
      <c r="BC97" s="361"/>
    </row>
    <row r="98" spans="3:55" s="365" customFormat="1" ht="3.75" customHeight="1" thickBot="1">
      <c r="C98" s="344"/>
      <c r="D98" s="416"/>
      <c r="E98" s="400"/>
      <c r="F98" s="369"/>
      <c r="G98" s="369"/>
      <c r="H98" s="361"/>
      <c r="I98" s="361"/>
      <c r="J98" s="361"/>
      <c r="K98" s="361"/>
      <c r="L98" s="361"/>
      <c r="M98" s="361"/>
      <c r="N98" s="361"/>
      <c r="O98" s="361"/>
      <c r="P98" s="361"/>
      <c r="Q98" s="361"/>
      <c r="R98" s="361"/>
      <c r="S98" s="361"/>
      <c r="T98" s="361"/>
      <c r="U98" s="361"/>
      <c r="V98" s="361"/>
      <c r="W98" s="361"/>
      <c r="X98" s="361"/>
      <c r="Y98" s="361"/>
      <c r="Z98" s="361"/>
      <c r="AA98" s="361"/>
      <c r="AB98" s="361"/>
      <c r="AC98" s="361"/>
      <c r="AD98" s="361"/>
      <c r="AE98" s="361"/>
      <c r="AF98" s="361"/>
      <c r="AG98" s="361"/>
      <c r="AH98" s="361"/>
      <c r="AI98" s="361"/>
      <c r="AJ98" s="361"/>
      <c r="AK98" s="361"/>
      <c r="AL98" s="361"/>
      <c r="AM98" s="361"/>
      <c r="AN98" s="381"/>
      <c r="AO98" s="361"/>
      <c r="AP98" s="345"/>
      <c r="AU98" s="361"/>
      <c r="AV98" s="361"/>
      <c r="AW98" s="349"/>
      <c r="AX98" s="349"/>
      <c r="AY98" s="360"/>
      <c r="AZ98" s="361"/>
      <c r="BA98" s="361"/>
      <c r="BB98" s="361"/>
      <c r="BC98" s="361"/>
    </row>
    <row r="99" spans="3:55" s="365" customFormat="1" ht="14.25" customHeight="1" thickBot="1">
      <c r="C99" s="344"/>
      <c r="D99" s="407"/>
      <c r="E99" s="396"/>
      <c r="F99" s="417" t="s">
        <v>977</v>
      </c>
      <c r="G99" s="418"/>
      <c r="H99" s="418"/>
      <c r="I99" s="418"/>
      <c r="J99" s="418"/>
      <c r="K99" s="418"/>
      <c r="L99" s="418"/>
      <c r="M99" s="418"/>
      <c r="N99" s="418"/>
      <c r="O99" s="418"/>
      <c r="P99" s="418"/>
      <c r="Q99" s="418"/>
      <c r="R99" s="418"/>
      <c r="S99" s="418"/>
      <c r="T99" s="418"/>
      <c r="U99" s="418"/>
      <c r="V99" s="418"/>
      <c r="W99" s="418"/>
      <c r="X99" s="418"/>
      <c r="Y99" s="418"/>
      <c r="Z99" s="418"/>
      <c r="AA99" s="418"/>
      <c r="AB99" s="418"/>
      <c r="AC99" s="418"/>
      <c r="AD99" s="418"/>
      <c r="AE99" s="418"/>
      <c r="AF99" s="418"/>
      <c r="AG99" s="418"/>
      <c r="AH99" s="418"/>
      <c r="AI99" s="418"/>
      <c r="AJ99" s="418"/>
      <c r="AK99" s="418"/>
      <c r="AL99" s="418"/>
      <c r="AM99" s="418"/>
      <c r="AN99" s="419"/>
      <c r="AO99" s="361"/>
      <c r="AP99" s="345"/>
      <c r="AU99" s="361"/>
      <c r="AV99" s="361"/>
      <c r="AW99" s="349"/>
      <c r="AX99" s="349"/>
      <c r="AY99" s="360"/>
      <c r="AZ99" s="361"/>
      <c r="BA99" s="361"/>
      <c r="BB99" s="361"/>
      <c r="BC99" s="361"/>
    </row>
    <row r="100" spans="3:55" s="365" customFormat="1" ht="14.25" customHeight="1">
      <c r="C100" s="344"/>
      <c r="D100" s="407"/>
      <c r="E100" s="400"/>
      <c r="F100" s="417" t="s">
        <v>1038</v>
      </c>
      <c r="G100" s="418"/>
      <c r="H100" s="418"/>
      <c r="I100" s="418"/>
      <c r="J100" s="418"/>
      <c r="K100" s="418"/>
      <c r="L100" s="418"/>
      <c r="M100" s="418"/>
      <c r="N100" s="418"/>
      <c r="O100" s="418"/>
      <c r="P100" s="418"/>
      <c r="Q100" s="418"/>
      <c r="R100" s="418"/>
      <c r="S100" s="418"/>
      <c r="T100" s="418"/>
      <c r="U100" s="418"/>
      <c r="V100" s="418"/>
      <c r="W100" s="418"/>
      <c r="X100" s="418"/>
      <c r="Y100" s="418"/>
      <c r="Z100" s="418"/>
      <c r="AA100" s="418"/>
      <c r="AB100" s="418"/>
      <c r="AC100" s="418"/>
      <c r="AD100" s="418"/>
      <c r="AE100" s="418"/>
      <c r="AF100" s="418"/>
      <c r="AG100" s="418"/>
      <c r="AH100" s="418"/>
      <c r="AI100" s="418"/>
      <c r="AJ100" s="418"/>
      <c r="AK100" s="418"/>
      <c r="AL100" s="418"/>
      <c r="AM100" s="418"/>
      <c r="AN100" s="419"/>
      <c r="AO100" s="361"/>
      <c r="AP100" s="345"/>
      <c r="AU100" s="361"/>
      <c r="AV100" s="361"/>
      <c r="AW100" s="349"/>
      <c r="AX100" s="349"/>
      <c r="AY100" s="360"/>
      <c r="AZ100" s="361"/>
      <c r="BA100" s="361"/>
      <c r="BB100" s="361"/>
      <c r="BC100" s="361"/>
    </row>
    <row r="101" spans="3:55" s="365" customFormat="1" ht="14.25" customHeight="1">
      <c r="C101" s="344"/>
      <c r="D101" s="407"/>
      <c r="E101" s="400"/>
      <c r="F101" s="417" t="s">
        <v>1039</v>
      </c>
      <c r="G101" s="418"/>
      <c r="H101" s="418"/>
      <c r="I101" s="418"/>
      <c r="J101" s="418"/>
      <c r="K101" s="418"/>
      <c r="L101" s="418"/>
      <c r="M101" s="418"/>
      <c r="N101" s="418"/>
      <c r="O101" s="418"/>
      <c r="P101" s="418"/>
      <c r="Q101" s="418"/>
      <c r="R101" s="418"/>
      <c r="S101" s="418"/>
      <c r="T101" s="418"/>
      <c r="U101" s="418"/>
      <c r="V101" s="418"/>
      <c r="W101" s="418"/>
      <c r="X101" s="418"/>
      <c r="Y101" s="418"/>
      <c r="Z101" s="418"/>
      <c r="AA101" s="418"/>
      <c r="AB101" s="418"/>
      <c r="AC101" s="418"/>
      <c r="AD101" s="418"/>
      <c r="AE101" s="418"/>
      <c r="AF101" s="418"/>
      <c r="AG101" s="418"/>
      <c r="AH101" s="418"/>
      <c r="AI101" s="418"/>
      <c r="AJ101" s="418"/>
      <c r="AK101" s="418"/>
      <c r="AL101" s="418"/>
      <c r="AM101" s="418"/>
      <c r="AN101" s="419"/>
      <c r="AO101" s="361"/>
      <c r="AP101" s="345"/>
      <c r="AU101" s="361"/>
      <c r="AV101" s="361"/>
      <c r="AW101" s="349"/>
      <c r="AX101" s="349"/>
      <c r="AY101" s="360"/>
      <c r="AZ101" s="361"/>
      <c r="BA101" s="361"/>
      <c r="BB101" s="361"/>
      <c r="BC101" s="361"/>
    </row>
    <row r="102" spans="3:55" s="365" customFormat="1" ht="14.25" customHeight="1" thickBot="1">
      <c r="C102" s="344"/>
      <c r="D102" s="407"/>
      <c r="E102" s="400"/>
      <c r="F102" s="417" t="s">
        <v>1040</v>
      </c>
      <c r="G102" s="418"/>
      <c r="H102" s="418"/>
      <c r="I102" s="418"/>
      <c r="J102" s="418"/>
      <c r="K102" s="418"/>
      <c r="L102" s="418"/>
      <c r="M102" s="418"/>
      <c r="N102" s="418"/>
      <c r="O102" s="418"/>
      <c r="P102" s="418"/>
      <c r="Q102" s="418"/>
      <c r="R102" s="418"/>
      <c r="S102" s="418"/>
      <c r="T102" s="418"/>
      <c r="U102" s="418"/>
      <c r="V102" s="418"/>
      <c r="W102" s="418"/>
      <c r="X102" s="418"/>
      <c r="Y102" s="418"/>
      <c r="Z102" s="418"/>
      <c r="AA102" s="418"/>
      <c r="AB102" s="418"/>
      <c r="AC102" s="418"/>
      <c r="AD102" s="418"/>
      <c r="AE102" s="418"/>
      <c r="AF102" s="418"/>
      <c r="AG102" s="418"/>
      <c r="AH102" s="418"/>
      <c r="AI102" s="418"/>
      <c r="AJ102" s="418"/>
      <c r="AK102" s="418"/>
      <c r="AL102" s="418"/>
      <c r="AM102" s="418"/>
      <c r="AN102" s="419"/>
      <c r="AO102" s="361"/>
      <c r="AP102" s="345"/>
      <c r="AU102" s="361"/>
      <c r="AV102" s="361"/>
      <c r="AW102" s="349"/>
      <c r="AX102" s="349"/>
      <c r="AY102" s="360"/>
      <c r="AZ102" s="361"/>
      <c r="BA102" s="361"/>
      <c r="BB102" s="361"/>
      <c r="BC102" s="361"/>
    </row>
    <row r="103" spans="3:55" s="365" customFormat="1" ht="14.25" customHeight="1" thickBot="1">
      <c r="C103" s="344"/>
      <c r="D103" s="407"/>
      <c r="E103" s="396"/>
      <c r="F103" s="417" t="s">
        <v>978</v>
      </c>
      <c r="G103" s="418"/>
      <c r="H103" s="418"/>
      <c r="I103" s="418"/>
      <c r="J103" s="418"/>
      <c r="K103" s="418"/>
      <c r="L103" s="418"/>
      <c r="M103" s="418"/>
      <c r="N103" s="418"/>
      <c r="O103" s="418"/>
      <c r="P103" s="418"/>
      <c r="Q103" s="418"/>
      <c r="R103" s="418"/>
      <c r="S103" s="418"/>
      <c r="T103" s="418"/>
      <c r="U103" s="418"/>
      <c r="V103" s="418"/>
      <c r="W103" s="418"/>
      <c r="X103" s="418"/>
      <c r="Y103" s="418"/>
      <c r="Z103" s="418"/>
      <c r="AA103" s="418"/>
      <c r="AB103" s="418"/>
      <c r="AC103" s="418"/>
      <c r="AD103" s="418"/>
      <c r="AE103" s="418"/>
      <c r="AF103" s="418"/>
      <c r="AG103" s="418"/>
      <c r="AH103" s="418"/>
      <c r="AI103" s="418"/>
      <c r="AJ103" s="418"/>
      <c r="AK103" s="418"/>
      <c r="AL103" s="418"/>
      <c r="AM103" s="418"/>
      <c r="AN103" s="419"/>
      <c r="AO103" s="361"/>
      <c r="AP103" s="345"/>
      <c r="AU103" s="361"/>
      <c r="AV103" s="361"/>
      <c r="AW103" s="349"/>
      <c r="AX103" s="349"/>
      <c r="AY103" s="360"/>
      <c r="AZ103" s="361"/>
      <c r="BA103" s="361"/>
      <c r="BB103" s="361"/>
      <c r="BC103" s="361"/>
    </row>
    <row r="104" spans="3:55" s="365" customFormat="1" ht="14.25" customHeight="1">
      <c r="C104" s="344"/>
      <c r="D104" s="407"/>
      <c r="E104" s="400"/>
      <c r="F104" s="417" t="s">
        <v>1041</v>
      </c>
      <c r="G104" s="418"/>
      <c r="H104" s="418"/>
      <c r="I104" s="418"/>
      <c r="J104" s="418"/>
      <c r="K104" s="418"/>
      <c r="L104" s="418"/>
      <c r="M104" s="418"/>
      <c r="N104" s="418"/>
      <c r="O104" s="418"/>
      <c r="P104" s="418"/>
      <c r="Q104" s="418"/>
      <c r="R104" s="418"/>
      <c r="S104" s="418"/>
      <c r="T104" s="418"/>
      <c r="U104" s="418"/>
      <c r="V104" s="418"/>
      <c r="W104" s="418"/>
      <c r="X104" s="418"/>
      <c r="Y104" s="418"/>
      <c r="Z104" s="418"/>
      <c r="AA104" s="418"/>
      <c r="AB104" s="418"/>
      <c r="AC104" s="418"/>
      <c r="AD104" s="418"/>
      <c r="AE104" s="418"/>
      <c r="AF104" s="418"/>
      <c r="AG104" s="418"/>
      <c r="AH104" s="418"/>
      <c r="AI104" s="418"/>
      <c r="AJ104" s="418"/>
      <c r="AK104" s="418"/>
      <c r="AL104" s="418"/>
      <c r="AM104" s="418"/>
      <c r="AN104" s="419"/>
      <c r="AO104" s="361"/>
      <c r="AP104" s="345"/>
      <c r="AU104" s="361"/>
      <c r="AV104" s="361"/>
      <c r="AW104" s="349"/>
      <c r="AX104" s="349"/>
      <c r="AY104" s="360"/>
      <c r="AZ104" s="361"/>
      <c r="BA104" s="361"/>
      <c r="BB104" s="361"/>
      <c r="BC104" s="361"/>
    </row>
    <row r="105" spans="3:55" s="365" customFormat="1" ht="14.25" customHeight="1">
      <c r="C105" s="344"/>
      <c r="D105" s="407"/>
      <c r="E105" s="400"/>
      <c r="F105" s="417" t="s">
        <v>1042</v>
      </c>
      <c r="G105" s="418"/>
      <c r="H105" s="418"/>
      <c r="I105" s="418"/>
      <c r="J105" s="418"/>
      <c r="K105" s="418"/>
      <c r="L105" s="418"/>
      <c r="M105" s="418"/>
      <c r="N105" s="418"/>
      <c r="O105" s="418"/>
      <c r="P105" s="418"/>
      <c r="Q105" s="418"/>
      <c r="R105" s="418"/>
      <c r="S105" s="418"/>
      <c r="T105" s="418"/>
      <c r="U105" s="418"/>
      <c r="V105" s="418"/>
      <c r="W105" s="418"/>
      <c r="X105" s="418"/>
      <c r="Y105" s="418"/>
      <c r="Z105" s="418"/>
      <c r="AA105" s="418"/>
      <c r="AB105" s="418"/>
      <c r="AC105" s="418"/>
      <c r="AD105" s="418"/>
      <c r="AE105" s="418"/>
      <c r="AF105" s="418"/>
      <c r="AG105" s="418"/>
      <c r="AH105" s="418"/>
      <c r="AI105" s="418"/>
      <c r="AJ105" s="418"/>
      <c r="AK105" s="418"/>
      <c r="AL105" s="418"/>
      <c r="AM105" s="418"/>
      <c r="AN105" s="419"/>
      <c r="AO105" s="361"/>
      <c r="AP105" s="345"/>
      <c r="AQ105" s="369" t="s">
        <v>1043</v>
      </c>
      <c r="AR105" s="369" t="s">
        <v>1044</v>
      </c>
      <c r="AS105" s="345"/>
      <c r="AT105" s="365" t="str">
        <f>IF(COUNTIF(E52:E60,"○"),"applicable","not applicable")</f>
        <v>not applicable</v>
      </c>
      <c r="AU105" s="361"/>
      <c r="AV105" s="361"/>
      <c r="AW105" s="349"/>
      <c r="AX105" s="349"/>
      <c r="AY105" s="360"/>
      <c r="AZ105" s="361"/>
      <c r="BA105" s="361"/>
      <c r="BB105" s="361"/>
      <c r="BC105" s="361"/>
    </row>
    <row r="106" spans="3:55" s="365" customFormat="1" ht="14.25" customHeight="1">
      <c r="C106" s="344"/>
      <c r="D106" s="407"/>
      <c r="E106" s="400"/>
      <c r="F106" s="417" t="s">
        <v>979</v>
      </c>
      <c r="G106" s="418"/>
      <c r="H106" s="418"/>
      <c r="I106" s="418"/>
      <c r="J106" s="418"/>
      <c r="K106" s="418"/>
      <c r="L106" s="418"/>
      <c r="M106" s="418"/>
      <c r="N106" s="418"/>
      <c r="O106" s="418"/>
      <c r="P106" s="418"/>
      <c r="Q106" s="418"/>
      <c r="R106" s="418"/>
      <c r="S106" s="418"/>
      <c r="T106" s="418"/>
      <c r="U106" s="418"/>
      <c r="V106" s="418"/>
      <c r="W106" s="418"/>
      <c r="X106" s="418"/>
      <c r="Y106" s="418"/>
      <c r="Z106" s="418"/>
      <c r="AA106" s="418"/>
      <c r="AB106" s="418"/>
      <c r="AC106" s="418"/>
      <c r="AD106" s="418"/>
      <c r="AE106" s="418"/>
      <c r="AF106" s="418"/>
      <c r="AG106" s="418"/>
      <c r="AH106" s="418"/>
      <c r="AI106" s="418"/>
      <c r="AJ106" s="418"/>
      <c r="AK106" s="418"/>
      <c r="AL106" s="418"/>
      <c r="AM106" s="418"/>
      <c r="AN106" s="419"/>
      <c r="AO106" s="361"/>
      <c r="AP106" s="345"/>
      <c r="AQ106" s="369" t="s">
        <v>522</v>
      </c>
      <c r="AR106" s="369" t="s">
        <v>1045</v>
      </c>
      <c r="AS106" s="345"/>
      <c r="AT106" s="365" t="str">
        <f>IF(COUNTIF(E62:E94,"○"),"applicable","not applicable")</f>
        <v>not applicable</v>
      </c>
      <c r="AU106" s="361"/>
      <c r="AV106" s="361"/>
      <c r="AW106" s="349"/>
      <c r="AX106" s="349"/>
      <c r="AY106" s="360"/>
      <c r="AZ106" s="361"/>
      <c r="BA106" s="361"/>
      <c r="BB106" s="361"/>
      <c r="BC106" s="361"/>
    </row>
    <row r="107" spans="3:55" s="365" customFormat="1" ht="14.25" customHeight="1" thickBot="1">
      <c r="C107" s="344"/>
      <c r="D107" s="407"/>
      <c r="E107" s="400"/>
      <c r="F107" s="417" t="s">
        <v>980</v>
      </c>
      <c r="G107" s="418"/>
      <c r="H107" s="418"/>
      <c r="I107" s="418"/>
      <c r="J107" s="418"/>
      <c r="K107" s="418"/>
      <c r="L107" s="418"/>
      <c r="M107" s="418"/>
      <c r="N107" s="418"/>
      <c r="O107" s="418"/>
      <c r="P107" s="418"/>
      <c r="Q107" s="418"/>
      <c r="R107" s="418"/>
      <c r="S107" s="418"/>
      <c r="T107" s="418"/>
      <c r="U107" s="418"/>
      <c r="V107" s="418"/>
      <c r="W107" s="418"/>
      <c r="X107" s="418"/>
      <c r="Y107" s="418"/>
      <c r="Z107" s="418"/>
      <c r="AA107" s="418"/>
      <c r="AB107" s="418"/>
      <c r="AC107" s="418"/>
      <c r="AD107" s="418"/>
      <c r="AE107" s="418"/>
      <c r="AF107" s="418"/>
      <c r="AG107" s="418"/>
      <c r="AH107" s="418"/>
      <c r="AI107" s="418"/>
      <c r="AJ107" s="418"/>
      <c r="AK107" s="418"/>
      <c r="AL107" s="418"/>
      <c r="AM107" s="418"/>
      <c r="AN107" s="419"/>
      <c r="AO107" s="361"/>
      <c r="AP107" s="345"/>
      <c r="AQ107" s="369"/>
      <c r="AR107" s="369"/>
      <c r="AS107" s="345"/>
      <c r="AU107" s="361"/>
      <c r="AV107" s="361"/>
      <c r="AW107" s="349"/>
      <c r="AX107" s="349"/>
      <c r="AY107" s="360"/>
      <c r="AZ107" s="361"/>
      <c r="BA107" s="361"/>
      <c r="BB107" s="361"/>
      <c r="BC107" s="361"/>
    </row>
    <row r="108" spans="3:55" s="365" customFormat="1" ht="14.25" customHeight="1" thickBot="1">
      <c r="C108" s="344"/>
      <c r="D108" s="407"/>
      <c r="E108" s="396"/>
      <c r="F108" s="417" t="s">
        <v>1046</v>
      </c>
      <c r="G108" s="418"/>
      <c r="H108" s="418"/>
      <c r="I108" s="418"/>
      <c r="J108" s="418"/>
      <c r="K108" s="418"/>
      <c r="L108" s="418"/>
      <c r="M108" s="418"/>
      <c r="N108" s="418"/>
      <c r="O108" s="418"/>
      <c r="P108" s="418"/>
      <c r="Q108" s="418"/>
      <c r="R108" s="418"/>
      <c r="S108" s="418"/>
      <c r="T108" s="418"/>
      <c r="U108" s="418"/>
      <c r="V108" s="418"/>
      <c r="W108" s="418"/>
      <c r="X108" s="418"/>
      <c r="Y108" s="418"/>
      <c r="Z108" s="418"/>
      <c r="AA108" s="418"/>
      <c r="AB108" s="418"/>
      <c r="AC108" s="418"/>
      <c r="AD108" s="418"/>
      <c r="AE108" s="418"/>
      <c r="AF108" s="418"/>
      <c r="AG108" s="418"/>
      <c r="AH108" s="418"/>
      <c r="AI108" s="418"/>
      <c r="AJ108" s="418"/>
      <c r="AK108" s="418"/>
      <c r="AL108" s="418"/>
      <c r="AM108" s="418"/>
      <c r="AN108" s="419"/>
      <c r="AO108" s="361"/>
      <c r="AP108" s="345"/>
      <c r="AQ108" s="369" t="s">
        <v>523</v>
      </c>
      <c r="AR108" s="369" t="s">
        <v>1047</v>
      </c>
      <c r="AS108" s="345"/>
      <c r="AT108" s="365" t="str">
        <f>IF(COUNTIF(E99:E113,"○"),"applicable","not applicable")</f>
        <v>not applicable</v>
      </c>
      <c r="AU108" s="361"/>
      <c r="AV108" s="361"/>
      <c r="AW108" s="349"/>
      <c r="AX108" s="349"/>
      <c r="AY108" s="349"/>
      <c r="AZ108" s="361"/>
      <c r="BA108" s="361"/>
      <c r="BB108" s="361"/>
      <c r="BC108" s="361"/>
    </row>
    <row r="109" spans="3:55" s="365" customFormat="1" ht="14.25" customHeight="1" thickBot="1">
      <c r="C109" s="344"/>
      <c r="D109" s="407"/>
      <c r="E109" s="396"/>
      <c r="F109" s="417" t="s">
        <v>1048</v>
      </c>
      <c r="G109" s="418"/>
      <c r="H109" s="418"/>
      <c r="I109" s="418"/>
      <c r="J109" s="418"/>
      <c r="K109" s="418"/>
      <c r="L109" s="418"/>
      <c r="M109" s="418"/>
      <c r="N109" s="418"/>
      <c r="O109" s="418"/>
      <c r="P109" s="418"/>
      <c r="Q109" s="418"/>
      <c r="R109" s="418"/>
      <c r="S109" s="418"/>
      <c r="T109" s="418"/>
      <c r="U109" s="418"/>
      <c r="V109" s="418"/>
      <c r="W109" s="418"/>
      <c r="X109" s="418"/>
      <c r="Y109" s="418"/>
      <c r="Z109" s="418"/>
      <c r="AA109" s="418"/>
      <c r="AB109" s="418"/>
      <c r="AC109" s="418"/>
      <c r="AD109" s="418"/>
      <c r="AE109" s="418"/>
      <c r="AF109" s="418"/>
      <c r="AG109" s="418"/>
      <c r="AH109" s="418"/>
      <c r="AI109" s="418"/>
      <c r="AJ109" s="418"/>
      <c r="AK109" s="418"/>
      <c r="AL109" s="418"/>
      <c r="AM109" s="418"/>
      <c r="AN109" s="419"/>
      <c r="AO109" s="361"/>
      <c r="AP109" s="345"/>
      <c r="AQ109" s="369" t="s">
        <v>524</v>
      </c>
      <c r="AR109" s="369" t="s">
        <v>1049</v>
      </c>
      <c r="AS109" s="345"/>
      <c r="AT109" s="365" t="str">
        <f>IF(COUNTIF(AT44:AU47,"H.O."),"H.O.","In-house")</f>
        <v>In-house</v>
      </c>
      <c r="AU109" s="362"/>
      <c r="AV109" s="361"/>
      <c r="AW109" s="420"/>
      <c r="AX109" s="420"/>
      <c r="AY109" s="421"/>
      <c r="AZ109" s="421"/>
      <c r="BA109" s="421"/>
      <c r="BB109" s="421"/>
      <c r="BC109" s="361"/>
    </row>
    <row r="110" spans="3:55" s="365" customFormat="1" ht="14.25" customHeight="1">
      <c r="C110" s="344"/>
      <c r="D110" s="407"/>
      <c r="E110" s="400"/>
      <c r="F110" s="417" t="s">
        <v>981</v>
      </c>
      <c r="G110" s="418"/>
      <c r="H110" s="418"/>
      <c r="I110" s="418"/>
      <c r="J110" s="418"/>
      <c r="K110" s="418"/>
      <c r="L110" s="418"/>
      <c r="M110" s="418"/>
      <c r="N110" s="418"/>
      <c r="O110" s="418"/>
      <c r="P110" s="418"/>
      <c r="Q110" s="418"/>
      <c r="R110" s="418"/>
      <c r="S110" s="418"/>
      <c r="T110" s="418"/>
      <c r="U110" s="418"/>
      <c r="V110" s="418"/>
      <c r="W110" s="418"/>
      <c r="X110" s="418"/>
      <c r="Y110" s="418"/>
      <c r="Z110" s="418"/>
      <c r="AA110" s="418"/>
      <c r="AB110" s="418"/>
      <c r="AC110" s="418"/>
      <c r="AD110" s="418"/>
      <c r="AE110" s="418"/>
      <c r="AF110" s="418"/>
      <c r="AG110" s="418"/>
      <c r="AH110" s="418"/>
      <c r="AI110" s="418"/>
      <c r="AJ110" s="418"/>
      <c r="AK110" s="418"/>
      <c r="AL110" s="418"/>
      <c r="AM110" s="418"/>
      <c r="AN110" s="419"/>
      <c r="AO110" s="361"/>
      <c r="AP110" s="345"/>
      <c r="AU110" s="362"/>
      <c r="AV110" s="361"/>
      <c r="AW110" s="420"/>
      <c r="AX110" s="420"/>
      <c r="AY110" s="421"/>
      <c r="AZ110" s="421"/>
      <c r="BA110" s="421"/>
      <c r="BB110" s="421"/>
      <c r="BC110" s="361"/>
    </row>
    <row r="111" spans="3:55" s="365" customFormat="1" ht="14.25" customHeight="1" thickBot="1">
      <c r="C111" s="344"/>
      <c r="D111" s="407"/>
      <c r="E111" s="400"/>
      <c r="F111" s="417" t="s">
        <v>1050</v>
      </c>
      <c r="G111" s="418"/>
      <c r="H111" s="418"/>
      <c r="I111" s="418"/>
      <c r="J111" s="418"/>
      <c r="K111" s="418"/>
      <c r="L111" s="418"/>
      <c r="M111" s="418"/>
      <c r="N111" s="418"/>
      <c r="O111" s="418"/>
      <c r="P111" s="418"/>
      <c r="Q111" s="418"/>
      <c r="R111" s="418"/>
      <c r="S111" s="418"/>
      <c r="T111" s="418"/>
      <c r="U111" s="418"/>
      <c r="V111" s="418"/>
      <c r="W111" s="418"/>
      <c r="X111" s="418"/>
      <c r="Y111" s="418"/>
      <c r="Z111" s="418"/>
      <c r="AA111" s="418"/>
      <c r="AB111" s="418"/>
      <c r="AC111" s="418"/>
      <c r="AD111" s="418"/>
      <c r="AE111" s="418"/>
      <c r="AF111" s="418"/>
      <c r="AG111" s="418"/>
      <c r="AH111" s="418"/>
      <c r="AI111" s="418"/>
      <c r="AJ111" s="418"/>
      <c r="AK111" s="418"/>
      <c r="AL111" s="418"/>
      <c r="AM111" s="418"/>
      <c r="AN111" s="419"/>
      <c r="AO111" s="361"/>
      <c r="AP111" s="345"/>
      <c r="AU111" s="362"/>
      <c r="AV111" s="361"/>
      <c r="AW111" s="420"/>
      <c r="AX111" s="420"/>
      <c r="AY111" s="421"/>
      <c r="AZ111" s="421"/>
      <c r="BA111" s="421"/>
      <c r="BB111" s="421"/>
      <c r="BC111" s="361"/>
    </row>
    <row r="112" spans="3:55" s="365" customFormat="1" ht="14.25" customHeight="1" thickBot="1">
      <c r="C112" s="344"/>
      <c r="D112" s="407"/>
      <c r="E112" s="396"/>
      <c r="F112" s="417" t="s">
        <v>1051</v>
      </c>
      <c r="G112" s="418"/>
      <c r="H112" s="418"/>
      <c r="I112" s="418"/>
      <c r="J112" s="418"/>
      <c r="K112" s="418"/>
      <c r="L112" s="418"/>
      <c r="M112" s="418"/>
      <c r="N112" s="418"/>
      <c r="O112" s="418"/>
      <c r="P112" s="418"/>
      <c r="Q112" s="418"/>
      <c r="R112" s="418"/>
      <c r="S112" s="418"/>
      <c r="T112" s="418"/>
      <c r="U112" s="418"/>
      <c r="V112" s="418"/>
      <c r="W112" s="418"/>
      <c r="X112" s="418"/>
      <c r="Y112" s="418"/>
      <c r="Z112" s="418"/>
      <c r="AA112" s="418"/>
      <c r="AB112" s="418"/>
      <c r="AC112" s="418"/>
      <c r="AD112" s="418"/>
      <c r="AE112" s="418"/>
      <c r="AF112" s="418"/>
      <c r="AG112" s="418"/>
      <c r="AH112" s="418"/>
      <c r="AI112" s="418"/>
      <c r="AJ112" s="418"/>
      <c r="AK112" s="418"/>
      <c r="AL112" s="418"/>
      <c r="AM112" s="418"/>
      <c r="AN112" s="419"/>
      <c r="AO112" s="361"/>
      <c r="AP112" s="345"/>
      <c r="AU112" s="362"/>
      <c r="AV112" s="361"/>
      <c r="AW112" s="420"/>
      <c r="AX112" s="420"/>
      <c r="AY112" s="421"/>
      <c r="AZ112" s="421"/>
      <c r="BA112" s="421"/>
      <c r="BB112" s="421"/>
      <c r="BC112" s="361"/>
    </row>
    <row r="113" spans="1:60" s="365" customFormat="1" ht="14.25" customHeight="1" thickBot="1">
      <c r="C113" s="344"/>
      <c r="D113" s="407"/>
      <c r="E113" s="396"/>
      <c r="F113" s="417" t="s">
        <v>982</v>
      </c>
      <c r="G113" s="418"/>
      <c r="H113" s="418"/>
      <c r="I113" s="418"/>
      <c r="J113" s="418"/>
      <c r="K113" s="418"/>
      <c r="L113" s="418"/>
      <c r="M113" s="418"/>
      <c r="N113" s="418"/>
      <c r="O113" s="418"/>
      <c r="P113" s="418"/>
      <c r="Q113" s="418"/>
      <c r="R113" s="418"/>
      <c r="S113" s="418"/>
      <c r="T113" s="418"/>
      <c r="U113" s="418"/>
      <c r="V113" s="418"/>
      <c r="W113" s="418"/>
      <c r="X113" s="418"/>
      <c r="Y113" s="418"/>
      <c r="Z113" s="418"/>
      <c r="AA113" s="418"/>
      <c r="AB113" s="418"/>
      <c r="AC113" s="418"/>
      <c r="AD113" s="418"/>
      <c r="AE113" s="418"/>
      <c r="AF113" s="418"/>
      <c r="AG113" s="418"/>
      <c r="AH113" s="418"/>
      <c r="AI113" s="418"/>
      <c r="AJ113" s="418"/>
      <c r="AK113" s="418"/>
      <c r="AL113" s="418"/>
      <c r="AM113" s="418"/>
      <c r="AN113" s="419"/>
      <c r="AO113" s="361"/>
      <c r="AP113" s="345"/>
      <c r="AU113" s="362"/>
      <c r="AV113" s="361"/>
      <c r="AW113" s="420"/>
      <c r="AX113" s="420"/>
      <c r="AY113" s="421"/>
      <c r="AZ113" s="421"/>
      <c r="BA113" s="421"/>
      <c r="BB113" s="421"/>
      <c r="BC113" s="361"/>
    </row>
    <row r="114" spans="1:60" ht="4.5" customHeight="1">
      <c r="D114" s="408"/>
      <c r="E114" s="409"/>
      <c r="F114" s="422"/>
      <c r="G114" s="422"/>
      <c r="H114" s="422"/>
      <c r="I114" s="422"/>
      <c r="J114" s="422"/>
      <c r="K114" s="422"/>
      <c r="L114" s="422"/>
      <c r="M114" s="422"/>
      <c r="N114" s="422"/>
      <c r="O114" s="422"/>
      <c r="P114" s="422"/>
      <c r="Q114" s="422"/>
      <c r="R114" s="422"/>
      <c r="S114" s="422"/>
      <c r="T114" s="422"/>
      <c r="U114" s="422"/>
      <c r="V114" s="422"/>
      <c r="W114" s="422"/>
      <c r="X114" s="422"/>
      <c r="Y114" s="422"/>
      <c r="Z114" s="422"/>
      <c r="AA114" s="422"/>
      <c r="AB114" s="422"/>
      <c r="AC114" s="422"/>
      <c r="AD114" s="422"/>
      <c r="AE114" s="422"/>
      <c r="AF114" s="422"/>
      <c r="AG114" s="422"/>
      <c r="AH114" s="422"/>
      <c r="AI114" s="422"/>
      <c r="AJ114" s="422"/>
      <c r="AK114" s="422"/>
      <c r="AL114" s="422"/>
      <c r="AM114" s="422"/>
      <c r="AN114" s="423"/>
      <c r="AW114" s="420"/>
      <c r="AX114" s="420"/>
      <c r="AY114" s="421"/>
      <c r="AZ114" s="421"/>
      <c r="BA114" s="421"/>
      <c r="BB114" s="421"/>
    </row>
    <row r="115" spans="1:60" ht="4.5" customHeight="1">
      <c r="E115" s="400"/>
      <c r="F115" s="418"/>
      <c r="G115" s="418"/>
      <c r="H115" s="418"/>
      <c r="I115" s="418"/>
      <c r="J115" s="418"/>
      <c r="K115" s="418"/>
      <c r="L115" s="418"/>
      <c r="M115" s="418"/>
      <c r="N115" s="418"/>
      <c r="O115" s="418"/>
      <c r="P115" s="418"/>
      <c r="Q115" s="418"/>
      <c r="R115" s="418"/>
      <c r="S115" s="418"/>
      <c r="T115" s="418"/>
      <c r="U115" s="418"/>
      <c r="V115" s="418"/>
      <c r="W115" s="418"/>
      <c r="X115" s="418"/>
      <c r="Y115" s="418"/>
      <c r="Z115" s="418"/>
      <c r="AA115" s="418"/>
      <c r="AB115" s="418"/>
      <c r="AC115" s="418"/>
      <c r="AD115" s="418"/>
      <c r="AE115" s="418"/>
      <c r="AF115" s="418"/>
      <c r="AG115" s="418"/>
      <c r="AH115" s="418"/>
      <c r="AI115" s="418"/>
      <c r="AJ115" s="418"/>
      <c r="AK115" s="418"/>
      <c r="AL115" s="418"/>
      <c r="AM115" s="418"/>
      <c r="AN115" s="418"/>
      <c r="AW115" s="420"/>
      <c r="AX115" s="420"/>
      <c r="AY115" s="421"/>
      <c r="AZ115" s="421"/>
      <c r="BA115" s="421"/>
      <c r="BB115" s="421"/>
    </row>
    <row r="116" spans="1:60" ht="6.75" customHeight="1">
      <c r="AI116" s="367"/>
      <c r="AJ116" s="367"/>
      <c r="AK116" s="367"/>
      <c r="AL116" s="367"/>
      <c r="AM116" s="367"/>
      <c r="AN116" s="367"/>
      <c r="AY116" s="421"/>
      <c r="AZ116" s="421"/>
      <c r="BA116" s="421"/>
      <c r="BB116" s="421"/>
    </row>
    <row r="117" spans="1:60" ht="24" customHeight="1">
      <c r="C117" s="378" t="s">
        <v>983</v>
      </c>
      <c r="D117" s="350"/>
      <c r="E117" s="350"/>
      <c r="F117" s="350"/>
      <c r="G117" s="350"/>
      <c r="H117" s="350"/>
      <c r="I117" s="1374" t="s">
        <v>1052</v>
      </c>
      <c r="J117" s="1374"/>
      <c r="K117" s="1374"/>
      <c r="L117" s="1374"/>
      <c r="M117" s="1375" t="str">
        <f>IF(AT105="applicable","H.O.",IF(AT106="applicable","H.O.",IF(AT108="applicable","In-house",IF(AT109="H.O.","H.O.","In-house"))))</f>
        <v>In-house</v>
      </c>
      <c r="N117" s="1376"/>
      <c r="O117" s="1376"/>
      <c r="P117" s="1376"/>
      <c r="Q117" s="1376"/>
      <c r="R117" s="1376"/>
      <c r="S117" s="1376"/>
      <c r="T117" s="1376"/>
      <c r="U117" s="1376"/>
      <c r="V117" s="1377"/>
      <c r="W117" s="350"/>
      <c r="X117" s="350"/>
      <c r="Y117" s="350"/>
      <c r="Z117" s="350"/>
      <c r="AA117" s="350"/>
      <c r="AB117" s="350"/>
      <c r="AC117" s="350"/>
      <c r="AD117" s="350"/>
      <c r="AE117" s="350"/>
      <c r="AF117" s="350"/>
      <c r="AG117" s="350"/>
      <c r="AH117" s="350"/>
      <c r="AI117" s="350"/>
      <c r="AJ117" s="350"/>
      <c r="AK117" s="350"/>
      <c r="AL117" s="350"/>
      <c r="AM117" s="350"/>
      <c r="AN117" s="350"/>
    </row>
    <row r="118" spans="1:60" ht="8.5" customHeight="1">
      <c r="C118" s="378"/>
      <c r="D118" s="350"/>
      <c r="E118" s="350"/>
      <c r="F118" s="350"/>
      <c r="G118" s="350"/>
      <c r="H118" s="350"/>
      <c r="I118" s="350"/>
      <c r="J118" s="350"/>
      <c r="K118" s="350"/>
      <c r="L118" s="350"/>
      <c r="M118" s="350"/>
      <c r="N118" s="350"/>
      <c r="O118" s="350"/>
      <c r="P118" s="350"/>
      <c r="Q118" s="350"/>
      <c r="R118" s="350"/>
      <c r="S118" s="424"/>
      <c r="T118" s="424"/>
      <c r="U118" s="424"/>
      <c r="V118" s="424"/>
      <c r="W118" s="424"/>
      <c r="X118" s="424"/>
      <c r="Y118" s="424"/>
      <c r="Z118" s="424"/>
      <c r="AA118" s="424"/>
      <c r="AB118" s="424"/>
      <c r="AC118" s="347"/>
      <c r="AD118" s="347"/>
      <c r="AE118" s="424"/>
      <c r="AF118" s="424"/>
      <c r="AG118" s="424"/>
      <c r="AH118" s="424"/>
      <c r="AI118" s="424"/>
      <c r="AJ118" s="424"/>
      <c r="AK118" s="424"/>
      <c r="AL118" s="424"/>
      <c r="AM118" s="424"/>
      <c r="AN118" s="424"/>
    </row>
    <row r="119" spans="1:60" ht="24" customHeight="1">
      <c r="C119" s="378"/>
      <c r="D119" s="350"/>
      <c r="E119" s="350"/>
      <c r="F119" s="350"/>
      <c r="G119" s="350"/>
      <c r="H119" s="350"/>
      <c r="I119" s="1374" t="s">
        <v>1053</v>
      </c>
      <c r="J119" s="1374"/>
      <c r="K119" s="1374"/>
      <c r="L119" s="1374"/>
      <c r="M119" s="1378"/>
      <c r="N119" s="1379"/>
      <c r="O119" s="1379"/>
      <c r="P119" s="1379"/>
      <c r="Q119" s="1379"/>
      <c r="R119" s="1379"/>
      <c r="S119" s="1379"/>
      <c r="T119" s="1379"/>
      <c r="U119" s="1379"/>
      <c r="V119" s="1380"/>
      <c r="W119" s="424"/>
      <c r="X119" s="425"/>
      <c r="Y119" s="426" t="s">
        <v>1054</v>
      </c>
      <c r="Z119" s="1381"/>
      <c r="AA119" s="1382"/>
      <c r="AB119" s="1382"/>
      <c r="AC119" s="1382"/>
      <c r="AD119" s="1382"/>
      <c r="AE119" s="1382"/>
      <c r="AF119" s="1382"/>
      <c r="AG119" s="1382"/>
      <c r="AH119" s="1382"/>
      <c r="AI119" s="1382"/>
      <c r="AJ119" s="1382"/>
      <c r="AK119" s="1382"/>
      <c r="AL119" s="1382"/>
      <c r="AM119" s="1382"/>
      <c r="AN119" s="1383"/>
    </row>
    <row r="120" spans="1:60" ht="14.25" customHeight="1">
      <c r="C120" s="378"/>
      <c r="D120" s="350"/>
      <c r="E120" s="350"/>
      <c r="F120" s="350"/>
      <c r="G120" s="350"/>
      <c r="H120" s="350"/>
      <c r="I120" s="350"/>
      <c r="J120" s="350"/>
      <c r="K120" s="350"/>
      <c r="L120" s="350"/>
      <c r="M120" s="350"/>
      <c r="N120" s="350"/>
      <c r="O120" s="350"/>
      <c r="P120" s="350"/>
      <c r="Q120" s="350"/>
      <c r="R120" s="350"/>
      <c r="S120" s="424"/>
      <c r="T120" s="424"/>
      <c r="U120" s="424"/>
      <c r="V120" s="424"/>
      <c r="W120" s="424"/>
      <c r="X120" s="424"/>
      <c r="Y120" s="424"/>
      <c r="Z120" s="1384"/>
      <c r="AA120" s="1385"/>
      <c r="AB120" s="1385"/>
      <c r="AC120" s="1385"/>
      <c r="AD120" s="1385"/>
      <c r="AE120" s="1385"/>
      <c r="AF120" s="1385"/>
      <c r="AG120" s="1385"/>
      <c r="AH120" s="1385"/>
      <c r="AI120" s="1385"/>
      <c r="AJ120" s="1385"/>
      <c r="AK120" s="1385"/>
      <c r="AL120" s="1385"/>
      <c r="AM120" s="1385"/>
      <c r="AN120" s="1386"/>
    </row>
    <row r="121" spans="1:60" ht="14.25" customHeight="1">
      <c r="Z121" s="369" t="s">
        <v>984</v>
      </c>
      <c r="AI121" s="367"/>
      <c r="AJ121" s="367"/>
      <c r="AK121" s="367"/>
      <c r="AL121" s="367"/>
      <c r="AM121" s="367"/>
      <c r="AN121" s="367"/>
    </row>
    <row r="122" spans="1:60" ht="24" customHeight="1">
      <c r="B122" s="377" t="s">
        <v>1055</v>
      </c>
      <c r="C122" s="376"/>
      <c r="D122" s="376"/>
      <c r="E122" s="376"/>
      <c r="F122" s="376"/>
      <c r="G122" s="376"/>
      <c r="H122" s="376"/>
      <c r="I122" s="376"/>
      <c r="J122" s="376"/>
      <c r="K122" s="376"/>
      <c r="L122" s="376"/>
      <c r="M122" s="376"/>
      <c r="N122" s="376"/>
      <c r="O122" s="376"/>
      <c r="P122" s="376"/>
      <c r="Q122" s="376"/>
      <c r="R122" s="376"/>
      <c r="S122" s="376"/>
      <c r="T122" s="376"/>
      <c r="U122" s="376"/>
      <c r="V122" s="376"/>
      <c r="W122" s="376"/>
      <c r="X122" s="376"/>
      <c r="Y122" s="376"/>
      <c r="Z122" s="376"/>
      <c r="AA122" s="376"/>
      <c r="AB122" s="376"/>
      <c r="AC122" s="376"/>
      <c r="AD122" s="376"/>
      <c r="AE122" s="376"/>
      <c r="AF122" s="376"/>
      <c r="AG122" s="376"/>
      <c r="AH122" s="376"/>
      <c r="AI122" s="376"/>
      <c r="AJ122" s="376"/>
      <c r="AK122" s="376"/>
      <c r="AL122" s="376"/>
      <c r="AM122" s="376"/>
      <c r="AN122" s="376"/>
      <c r="AV122" s="369"/>
      <c r="AW122" s="343"/>
      <c r="AX122" s="343"/>
      <c r="AY122" s="343"/>
    </row>
    <row r="123" spans="1:60" ht="14.25" customHeight="1" thickBot="1">
      <c r="A123" s="351"/>
      <c r="B123" s="351"/>
      <c r="C123" s="378" t="s">
        <v>985</v>
      </c>
      <c r="D123" s="351"/>
      <c r="E123" s="351"/>
      <c r="F123" s="351"/>
      <c r="G123" s="351"/>
      <c r="H123" s="351"/>
      <c r="I123" s="351"/>
      <c r="J123" s="351"/>
      <c r="K123" s="351"/>
      <c r="L123" s="351"/>
      <c r="M123" s="351"/>
      <c r="N123" s="351"/>
      <c r="O123" s="351"/>
      <c r="P123" s="351"/>
      <c r="Q123" s="351"/>
      <c r="R123" s="351"/>
      <c r="S123" s="351"/>
      <c r="T123" s="351"/>
      <c r="U123" s="351"/>
      <c r="V123" s="351"/>
      <c r="W123" s="351"/>
      <c r="X123" s="351"/>
      <c r="Y123" s="351"/>
      <c r="Z123" s="351"/>
      <c r="AA123" s="351"/>
      <c r="AB123" s="351"/>
      <c r="AC123" s="351"/>
      <c r="AD123" s="351"/>
      <c r="AE123" s="351"/>
      <c r="AF123" s="351"/>
      <c r="AG123" s="351"/>
      <c r="AH123" s="351"/>
      <c r="AI123" s="351"/>
      <c r="AJ123" s="351"/>
      <c r="AK123" s="351"/>
      <c r="AL123" s="351"/>
      <c r="AM123" s="351"/>
      <c r="AN123" s="351"/>
      <c r="AO123" s="351"/>
      <c r="AP123" s="351"/>
    </row>
    <row r="124" spans="1:60" ht="18.75" customHeight="1" thickBot="1">
      <c r="A124" s="352"/>
      <c r="B124" s="352"/>
      <c r="C124" s="351"/>
      <c r="D124" s="353"/>
      <c r="E124" s="351"/>
      <c r="F124" s="351"/>
      <c r="G124" s="351"/>
      <c r="H124" s="351"/>
      <c r="I124" s="351"/>
      <c r="J124" s="354"/>
      <c r="K124" s="354"/>
      <c r="L124" s="354"/>
      <c r="M124" s="354"/>
      <c r="N124" s="351"/>
      <c r="O124" s="355"/>
      <c r="P124" s="1366"/>
      <c r="Q124" s="1367"/>
      <c r="R124" s="1368" t="s">
        <v>986</v>
      </c>
      <c r="S124" s="1369"/>
      <c r="T124" s="1369"/>
      <c r="U124" s="1369"/>
      <c r="V124" s="1369"/>
      <c r="W124" s="1369"/>
      <c r="X124" s="1369"/>
      <c r="Y124" s="1369"/>
      <c r="Z124" s="1370"/>
      <c r="AA124" s="354"/>
      <c r="AB124" s="354"/>
      <c r="AC124" s="1366"/>
      <c r="AD124" s="1367"/>
      <c r="AE124" s="1368" t="s">
        <v>987</v>
      </c>
      <c r="AF124" s="1369"/>
      <c r="AG124" s="1369"/>
      <c r="AH124" s="1369"/>
      <c r="AI124" s="1369"/>
      <c r="AJ124" s="1369"/>
      <c r="AK124" s="1369"/>
      <c r="AL124" s="1369"/>
      <c r="AM124" s="1370"/>
      <c r="AN124" s="354"/>
      <c r="AO124" s="354"/>
      <c r="AP124" s="354"/>
    </row>
    <row r="125" spans="1:60" ht="14.25" customHeight="1">
      <c r="A125" s="352"/>
      <c r="B125" s="352"/>
      <c r="C125" s="351"/>
      <c r="D125" s="356" t="s">
        <v>988</v>
      </c>
      <c r="E125" s="351"/>
      <c r="F125" s="351"/>
      <c r="G125" s="351"/>
      <c r="H125" s="351"/>
      <c r="I125" s="351"/>
      <c r="J125" s="354"/>
      <c r="K125" s="354"/>
      <c r="L125" s="354"/>
      <c r="M125" s="354"/>
      <c r="N125" s="351"/>
      <c r="O125" s="355"/>
      <c r="P125" s="357"/>
      <c r="Q125" s="357"/>
      <c r="R125" s="358"/>
      <c r="S125" s="358"/>
      <c r="T125" s="358"/>
      <c r="U125" s="358"/>
      <c r="V125" s="358"/>
      <c r="W125" s="358"/>
      <c r="X125" s="358"/>
      <c r="Y125" s="358"/>
      <c r="Z125" s="358"/>
      <c r="AA125" s="354"/>
      <c r="AB125" s="354"/>
      <c r="AC125" s="357"/>
      <c r="AD125" s="357"/>
      <c r="AE125" s="358"/>
      <c r="AF125" s="358"/>
      <c r="AG125" s="358"/>
      <c r="AH125" s="358"/>
      <c r="AI125" s="358"/>
      <c r="AJ125" s="358"/>
      <c r="AK125" s="358"/>
      <c r="AL125" s="358"/>
      <c r="AM125" s="358"/>
      <c r="AN125" s="354"/>
      <c r="AO125" s="354"/>
      <c r="AP125" s="354"/>
    </row>
    <row r="126" spans="1:60">
      <c r="A126" s="351"/>
      <c r="B126" s="351"/>
      <c r="C126" s="351"/>
      <c r="D126" s="351"/>
      <c r="E126" s="351"/>
      <c r="F126" s="351"/>
      <c r="G126" s="351"/>
      <c r="H126" s="351"/>
      <c r="I126" s="351"/>
      <c r="J126" s="351"/>
      <c r="K126" s="351"/>
      <c r="L126" s="351"/>
      <c r="M126" s="351"/>
      <c r="N126" s="351"/>
      <c r="O126" s="351"/>
      <c r="P126" s="351"/>
      <c r="Q126" s="351"/>
      <c r="R126" s="351"/>
      <c r="S126" s="351"/>
      <c r="T126" s="351"/>
      <c r="U126" s="351"/>
      <c r="V126" s="351"/>
      <c r="W126" s="351"/>
      <c r="X126" s="351"/>
      <c r="Y126" s="351"/>
      <c r="Z126" s="351"/>
      <c r="AA126" s="351"/>
      <c r="AB126" s="351"/>
      <c r="AC126" s="351"/>
      <c r="AD126" s="351"/>
      <c r="AE126" s="351"/>
      <c r="AF126" s="351"/>
      <c r="AG126" s="351"/>
      <c r="AH126" s="351"/>
      <c r="AI126" s="1371"/>
      <c r="AJ126" s="1371"/>
      <c r="AK126" s="1371"/>
      <c r="AL126" s="1371"/>
      <c r="AM126" s="1371"/>
      <c r="AN126" s="1371"/>
      <c r="AO126" s="1371"/>
      <c r="AP126" s="351"/>
    </row>
    <row r="127" spans="1:60" ht="20.25" customHeight="1" thickBot="1">
      <c r="A127" s="351"/>
      <c r="B127" s="351"/>
      <c r="C127" s="359" t="s">
        <v>989</v>
      </c>
      <c r="D127" s="351"/>
      <c r="E127" s="351"/>
      <c r="F127" s="351"/>
      <c r="G127" s="351"/>
      <c r="H127" s="351"/>
      <c r="I127" s="351"/>
      <c r="J127" s="351"/>
      <c r="K127" s="351"/>
      <c r="L127" s="351"/>
      <c r="M127" s="351"/>
      <c r="N127" s="351"/>
      <c r="O127" s="351"/>
      <c r="P127" s="351"/>
      <c r="Q127" s="351"/>
      <c r="R127" s="351"/>
      <c r="S127" s="351"/>
      <c r="T127" s="351"/>
      <c r="U127" s="351"/>
      <c r="V127" s="351"/>
      <c r="W127" s="351"/>
      <c r="X127" s="351"/>
      <c r="Y127" s="351"/>
      <c r="Z127" s="351"/>
      <c r="AA127" s="351"/>
      <c r="AB127" s="351"/>
      <c r="AC127" s="351"/>
      <c r="AD127" s="351"/>
      <c r="AE127" s="351"/>
      <c r="AF127" s="351"/>
      <c r="AG127" s="351"/>
      <c r="AH127" s="351"/>
      <c r="AI127" s="351"/>
      <c r="AJ127" s="351"/>
      <c r="AK127" s="351"/>
      <c r="AL127" s="351"/>
      <c r="AM127" s="351"/>
      <c r="AN127" s="351"/>
      <c r="AO127" s="351"/>
      <c r="AP127" s="351"/>
    </row>
    <row r="128" spans="1:60" ht="18.75" customHeight="1" thickBot="1">
      <c r="A128" s="352"/>
      <c r="B128" s="352"/>
      <c r="C128" s="351"/>
      <c r="D128" s="353"/>
      <c r="E128" s="351"/>
      <c r="F128" s="351"/>
      <c r="G128" s="351"/>
      <c r="H128" s="351"/>
      <c r="I128" s="351"/>
      <c r="J128" s="354"/>
      <c r="K128" s="354"/>
      <c r="L128" s="354"/>
      <c r="M128" s="354"/>
      <c r="N128" s="351"/>
      <c r="O128" s="355"/>
      <c r="P128" s="1366" t="s">
        <v>990</v>
      </c>
      <c r="Q128" s="1367"/>
      <c r="R128" s="1368" t="s">
        <v>986</v>
      </c>
      <c r="S128" s="1369"/>
      <c r="T128" s="1369"/>
      <c r="U128" s="1369"/>
      <c r="V128" s="1369"/>
      <c r="W128" s="1369"/>
      <c r="X128" s="1369"/>
      <c r="Y128" s="1369"/>
      <c r="Z128" s="1370"/>
      <c r="AA128" s="354"/>
      <c r="AB128" s="354"/>
      <c r="AC128" s="1366"/>
      <c r="AD128" s="1367"/>
      <c r="AE128" s="1368" t="s">
        <v>987</v>
      </c>
      <c r="AF128" s="1369"/>
      <c r="AG128" s="1369"/>
      <c r="AH128" s="1369"/>
      <c r="AI128" s="1369"/>
      <c r="AJ128" s="1369"/>
      <c r="AK128" s="1369"/>
      <c r="AL128" s="1369"/>
      <c r="AM128" s="1370"/>
      <c r="AN128" s="354"/>
      <c r="AO128" s="354"/>
      <c r="AP128" s="354"/>
      <c r="AQ128" s="347"/>
      <c r="AR128" s="347"/>
      <c r="AS128" s="347"/>
      <c r="AT128" s="347"/>
      <c r="BF128" s="349"/>
      <c r="BG128" s="349"/>
      <c r="BH128" s="349"/>
    </row>
    <row r="129" spans="1:47" ht="21.75" customHeight="1">
      <c r="A129" s="352"/>
      <c r="B129" s="352"/>
      <c r="C129" s="351"/>
      <c r="D129" s="356" t="s">
        <v>991</v>
      </c>
      <c r="E129" s="351"/>
      <c r="F129" s="351"/>
      <c r="G129" s="351"/>
      <c r="H129" s="351"/>
      <c r="I129" s="351"/>
      <c r="J129" s="351"/>
      <c r="K129" s="351"/>
      <c r="L129" s="351"/>
      <c r="M129" s="351"/>
      <c r="N129" s="351"/>
      <c r="O129" s="351"/>
      <c r="P129" s="351"/>
      <c r="Q129" s="351"/>
      <c r="R129" s="351"/>
      <c r="S129" s="351"/>
      <c r="T129" s="351"/>
      <c r="U129" s="351"/>
      <c r="V129" s="351"/>
      <c r="W129" s="351"/>
      <c r="X129" s="351"/>
      <c r="Y129" s="351"/>
      <c r="Z129" s="351"/>
      <c r="AA129" s="351"/>
      <c r="AB129" s="351"/>
      <c r="AC129" s="351"/>
      <c r="AD129" s="351"/>
      <c r="AE129" s="351"/>
      <c r="AF129" s="351"/>
      <c r="AG129" s="351"/>
      <c r="AH129" s="351"/>
      <c r="AI129" s="351"/>
      <c r="AJ129" s="351"/>
      <c r="AK129" s="351"/>
      <c r="AL129" s="351"/>
      <c r="AM129" s="351"/>
      <c r="AN129" s="351"/>
      <c r="AO129" s="351"/>
      <c r="AP129" s="351"/>
    </row>
    <row r="130" spans="1:47" ht="8.25" customHeight="1">
      <c r="AI130" s="367"/>
      <c r="AJ130" s="367"/>
      <c r="AK130" s="367"/>
      <c r="AL130" s="367"/>
      <c r="AM130" s="367"/>
      <c r="AN130" s="367"/>
    </row>
    <row r="131" spans="1:47" ht="20.149999999999999" customHeight="1" thickBot="1">
      <c r="C131" s="378" t="s">
        <v>1056</v>
      </c>
      <c r="D131" s="350"/>
      <c r="E131" s="350"/>
      <c r="F131" s="350"/>
      <c r="G131" s="350"/>
      <c r="H131" s="350"/>
      <c r="I131" s="350"/>
      <c r="J131" s="350"/>
      <c r="K131" s="350"/>
      <c r="L131" s="350"/>
      <c r="M131" s="347"/>
      <c r="N131" s="347"/>
      <c r="O131" s="347"/>
      <c r="P131" s="347"/>
      <c r="Q131" s="347"/>
      <c r="R131" s="347"/>
      <c r="S131" s="347"/>
      <c r="T131" s="347"/>
      <c r="U131" s="347"/>
      <c r="V131" s="347"/>
      <c r="W131" s="347"/>
      <c r="X131" s="347"/>
      <c r="Y131" s="347"/>
      <c r="Z131" s="347"/>
      <c r="AA131" s="347"/>
      <c r="AB131" s="347"/>
      <c r="AC131" s="347"/>
      <c r="AD131" s="347"/>
      <c r="AE131" s="347"/>
      <c r="AF131" s="347"/>
      <c r="AG131" s="347"/>
      <c r="AH131" s="347"/>
      <c r="AI131" s="347"/>
      <c r="AP131" s="362"/>
      <c r="AU131" s="361"/>
    </row>
    <row r="132" spans="1:47" ht="20.149999999999999" customHeight="1" thickBot="1">
      <c r="D132" s="427"/>
      <c r="E132" s="428"/>
      <c r="F132" s="428"/>
      <c r="G132" s="428"/>
      <c r="H132" s="428"/>
      <c r="I132" s="428"/>
      <c r="J132" s="429"/>
      <c r="K132" s="430"/>
      <c r="L132" s="430"/>
      <c r="M132" s="430"/>
      <c r="N132" s="428"/>
      <c r="O132" s="431"/>
      <c r="P132" s="1361"/>
      <c r="Q132" s="1362"/>
      <c r="R132" s="1363" t="s">
        <v>1057</v>
      </c>
      <c r="S132" s="1364"/>
      <c r="T132" s="1364"/>
      <c r="U132" s="1364"/>
      <c r="V132" s="1364"/>
      <c r="W132" s="1364"/>
      <c r="X132" s="1364"/>
      <c r="Y132" s="1364"/>
      <c r="Z132" s="1365"/>
      <c r="AA132" s="430"/>
      <c r="AB132" s="430"/>
      <c r="AC132" s="1361"/>
      <c r="AD132" s="1362"/>
      <c r="AE132" s="1363" t="s">
        <v>1058</v>
      </c>
      <c r="AF132" s="1364"/>
      <c r="AG132" s="1364"/>
      <c r="AH132" s="1364"/>
      <c r="AI132" s="1364"/>
      <c r="AJ132" s="1364"/>
      <c r="AK132" s="1364"/>
      <c r="AL132" s="1364"/>
      <c r="AM132" s="1365"/>
    </row>
    <row r="133" spans="1:47" ht="20.25" customHeight="1">
      <c r="D133" s="428" t="s">
        <v>1059</v>
      </c>
      <c r="E133" s="432"/>
      <c r="F133" s="432"/>
      <c r="G133" s="432"/>
      <c r="H133" s="432"/>
      <c r="I133" s="432"/>
      <c r="J133" s="432"/>
      <c r="K133" s="432"/>
      <c r="L133" s="432"/>
      <c r="M133" s="432"/>
      <c r="N133" s="432"/>
      <c r="O133" s="432"/>
      <c r="P133" s="432"/>
      <c r="Q133" s="432"/>
      <c r="R133" s="432"/>
      <c r="S133" s="432"/>
      <c r="T133" s="432"/>
      <c r="U133" s="432"/>
      <c r="V133" s="432"/>
      <c r="W133" s="432"/>
      <c r="X133" s="432"/>
      <c r="Y133" s="432"/>
      <c r="Z133" s="432"/>
      <c r="AA133" s="432"/>
      <c r="AB133" s="432"/>
      <c r="AC133" s="432"/>
      <c r="AD133" s="432"/>
      <c r="AE133" s="432"/>
      <c r="AF133" s="432"/>
      <c r="AG133" s="432"/>
      <c r="AH133" s="432"/>
      <c r="AI133" s="432"/>
      <c r="AJ133" s="432"/>
      <c r="AK133" s="432"/>
      <c r="AL133" s="432"/>
      <c r="AM133" s="432"/>
      <c r="AO133" s="367"/>
    </row>
    <row r="134" spans="1:47" ht="20.25" customHeight="1">
      <c r="D134" s="433"/>
      <c r="E134" s="432" t="s">
        <v>1060</v>
      </c>
      <c r="F134" s="432"/>
      <c r="G134" s="432"/>
      <c r="H134" s="432"/>
      <c r="I134" s="432"/>
      <c r="J134" s="432"/>
      <c r="K134" s="432"/>
      <c r="L134" s="432"/>
      <c r="M134" s="432"/>
      <c r="N134" s="432"/>
      <c r="O134" s="432"/>
      <c r="P134" s="432"/>
      <c r="Q134" s="432"/>
      <c r="R134" s="432"/>
      <c r="S134" s="432"/>
      <c r="T134" s="432"/>
      <c r="U134" s="432"/>
      <c r="V134" s="432"/>
      <c r="W134" s="432"/>
      <c r="X134" s="432"/>
      <c r="Y134" s="432"/>
      <c r="Z134" s="432"/>
      <c r="AA134" s="432"/>
      <c r="AB134" s="432"/>
      <c r="AC134" s="432"/>
      <c r="AD134" s="432"/>
      <c r="AE134" s="432"/>
      <c r="AF134" s="432"/>
      <c r="AG134" s="432"/>
      <c r="AH134" s="432"/>
      <c r="AI134" s="432"/>
      <c r="AJ134" s="432"/>
      <c r="AK134" s="432"/>
      <c r="AL134" s="432"/>
      <c r="AM134" s="432"/>
      <c r="AO134" s="367"/>
    </row>
    <row r="135" spans="1:47" ht="15.5">
      <c r="A135" s="365"/>
      <c r="B135" s="365"/>
      <c r="AO135" s="367" t="s">
        <v>1061</v>
      </c>
    </row>
    <row r="136" spans="1:47" ht="15.5">
      <c r="A136" s="365"/>
      <c r="B136" s="365"/>
    </row>
    <row r="137" spans="1:47" ht="15.5">
      <c r="A137" s="365"/>
      <c r="B137" s="365"/>
      <c r="AO137" s="367"/>
      <c r="AP137" s="367"/>
    </row>
  </sheetData>
  <sheetProtection password="83AF" sheet="1"/>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dxfId="1" priority="3" stopIfTrue="1">
      <formula>$Z$12="Not Reflect"</formula>
    </cfRule>
  </conditionalFormatting>
  <conditionalFormatting sqref="Y32:AE39">
    <cfRule type="expression" dxfId="0" priority="1"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type="list" allowBlank="1" showInputMessage="1" showErrorMessage="1"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xr:uid="{00000000-0002-0000-1000-000000000000}">
      <formula1>"A1,A2,A3,B1,B2,C1,C2,C3,D1,D2,D3,E1,E2,E2R,F1,G1,H1"</formula1>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xr:uid="{00000000-0002-0000-1000-000001000000}"/>
    <dataValidation type="list" allowBlank="1" showInputMessage="1" showErrorMessage="1"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xr:uid="{00000000-0002-0000-1000-000002000000}">
      <formula1>"H.O.,In-house"</formula1>
    </dataValidation>
    <dataValidation type="list" allowBlank="1" showInputMessage="1" showErrorMessage="1"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xr:uid="{00000000-0002-0000-1000-000003000000}">
      <formula1>"I,II,III"</formula1>
    </dataValidation>
    <dataValidation type="list" allowBlank="1" showInputMessage="1" showErrorMessage="1"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xr:uid="{00000000-0002-0000-1000-000004000000}">
      <formula1>"Reflect,Not Reflect"</formula1>
    </dataValidation>
    <dataValidation type="list" allowBlank="1" showInputMessage="1" showErrorMessage="1"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xr:uid="{00000000-0002-0000-1000-000005000000}">
      <formula1>"○,　"</formula1>
    </dataValidation>
    <dataValidation type="list" allowBlank="1" showInputMessage="1" showErrorMessage="1"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xr:uid="{00000000-0002-0000-1000-000006000000}">
      <formula1>"Yes,No"</formula1>
    </dataValidation>
  </dataValidations>
  <printOptions horizontalCentered="1"/>
  <pageMargins left="0.27559055118110237" right="7.874015748031496E-2" top="0.27559055118110237" bottom="0.19685039370078741" header="0.39370078740157483" footer="0"/>
  <pageSetup paperSize="9" scale="57" orientation="portrait" r:id="rId1"/>
  <headerFooter alignWithMargins="0"/>
  <rowBreaks count="1" manualBreakCount="1">
    <brk id="115" max="40" man="1"/>
  </rowBreaks>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17</xdr:col>
                    <xdr:colOff>12700</xdr:colOff>
                    <xdr:row>9</xdr:row>
                    <xdr:rowOff>19050</xdr:rowOff>
                  </from>
                  <to>
                    <xdr:col>18</xdr:col>
                    <xdr:colOff>38100</xdr:colOff>
                    <xdr:row>9</xdr:row>
                    <xdr:rowOff>228600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15</xdr:col>
                    <xdr:colOff>12700</xdr:colOff>
                    <xdr:row>9</xdr:row>
                    <xdr:rowOff>19050</xdr:rowOff>
                  </from>
                  <to>
                    <xdr:col>16</xdr:col>
                    <xdr:colOff>0</xdr:colOff>
                    <xdr:row>9</xdr:row>
                    <xdr:rowOff>228600</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15</xdr:col>
                    <xdr:colOff>12700</xdr:colOff>
                    <xdr:row>8</xdr:row>
                    <xdr:rowOff>19050</xdr:rowOff>
                  </from>
                  <to>
                    <xdr:col>16</xdr:col>
                    <xdr:colOff>0</xdr:colOff>
                    <xdr:row>8</xdr:row>
                    <xdr:rowOff>228600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17</xdr:col>
                    <xdr:colOff>12700</xdr:colOff>
                    <xdr:row>8</xdr:row>
                    <xdr:rowOff>19050</xdr:rowOff>
                  </from>
                  <to>
                    <xdr:col>18</xdr:col>
                    <xdr:colOff>38100</xdr:colOff>
                    <xdr:row>8</xdr:row>
                    <xdr:rowOff>228600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17</xdr:col>
                    <xdr:colOff>12700</xdr:colOff>
                    <xdr:row>9</xdr:row>
                    <xdr:rowOff>19050</xdr:rowOff>
                  </from>
                  <to>
                    <xdr:col>18</xdr:col>
                    <xdr:colOff>38100</xdr:colOff>
                    <xdr:row>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1000-000007000000}">
          <x14:formula1>
            <xm:f>"○,　"</xm:f>
          </x14:formula1>
          <xm:sqref>E65 JA65 SW65 ACS65 AMO65 AWK65 BGG65 BQC65 BZY65 CJU65 CTQ65 DDM65 DNI65 DXE65 EHA65 EQW65 FAS65 FKO65 FUK65 GEG65 GOC65 GXY65 HHU65 HRQ65 IBM65 ILI65 IVE65 JFA65 JOW65 JYS65 KIO65 KSK65 LCG65 LMC65 LVY65 MFU65 MPQ65 MZM65 NJI65 NTE65 ODA65 OMW65 OWS65 PGO65 PQK65 QAG65 QKC65 QTY65 RDU65 RNQ65 RXM65 SHI65 SRE65 TBA65 TKW65 TUS65 UEO65 UOK65 UYG65 VIC65 VRY65 WBU65 WLQ65 WVM65 E65601 JA65601 SW65601 ACS65601 AMO65601 AWK65601 BGG65601 BQC65601 BZY65601 CJU65601 CTQ65601 DDM65601 DNI65601 DXE65601 EHA65601 EQW65601 FAS65601 FKO65601 FUK65601 GEG65601 GOC65601 GXY65601 HHU65601 HRQ65601 IBM65601 ILI65601 IVE65601 JFA65601 JOW65601 JYS65601 KIO65601 KSK65601 LCG65601 LMC65601 LVY65601 MFU65601 MPQ65601 MZM65601 NJI65601 NTE65601 ODA65601 OMW65601 OWS65601 PGO65601 PQK65601 QAG65601 QKC65601 QTY65601 RDU65601 RNQ65601 RXM65601 SHI65601 SRE65601 TBA65601 TKW65601 TUS65601 UEO65601 UOK65601 UYG65601 VIC65601 VRY65601 WBU65601 WLQ65601 WVM65601 E131137 JA131137 SW131137 ACS131137 AMO131137 AWK131137 BGG131137 BQC131137 BZY131137 CJU131137 CTQ131137 DDM131137 DNI131137 DXE131137 EHA131137 EQW131137 FAS131137 FKO131137 FUK131137 GEG131137 GOC131137 GXY131137 HHU131137 HRQ131137 IBM131137 ILI131137 IVE131137 JFA131137 JOW131137 JYS131137 KIO131137 KSK131137 LCG131137 LMC131137 LVY131137 MFU131137 MPQ131137 MZM131137 NJI131137 NTE131137 ODA131137 OMW131137 OWS131137 PGO131137 PQK131137 QAG131137 QKC131137 QTY131137 RDU131137 RNQ131137 RXM131137 SHI131137 SRE131137 TBA131137 TKW131137 TUS131137 UEO131137 UOK131137 UYG131137 VIC131137 VRY131137 WBU131137 WLQ131137 WVM131137 E196673 JA196673 SW196673 ACS196673 AMO196673 AWK196673 BGG196673 BQC196673 BZY196673 CJU196673 CTQ196673 DDM196673 DNI196673 DXE196673 EHA196673 EQW196673 FAS196673 FKO196673 FUK196673 GEG196673 GOC196673 GXY196673 HHU196673 HRQ196673 IBM196673 ILI196673 IVE196673 JFA196673 JOW196673 JYS196673 KIO196673 KSK196673 LCG196673 LMC196673 LVY196673 MFU196673 MPQ196673 MZM196673 NJI196673 NTE196673 ODA196673 OMW196673 OWS196673 PGO196673 PQK196673 QAG196673 QKC196673 QTY196673 RDU196673 RNQ196673 RXM196673 SHI196673 SRE196673 TBA196673 TKW196673 TUS196673 UEO196673 UOK196673 UYG196673 VIC196673 VRY196673 WBU196673 WLQ196673 WVM196673 E262209 JA262209 SW262209 ACS262209 AMO262209 AWK262209 BGG262209 BQC262209 BZY262209 CJU262209 CTQ262209 DDM262209 DNI262209 DXE262209 EHA262209 EQW262209 FAS262209 FKO262209 FUK262209 GEG262209 GOC262209 GXY262209 HHU262209 HRQ262209 IBM262209 ILI262209 IVE262209 JFA262209 JOW262209 JYS262209 KIO262209 KSK262209 LCG262209 LMC262209 LVY262209 MFU262209 MPQ262209 MZM262209 NJI262209 NTE262209 ODA262209 OMW262209 OWS262209 PGO262209 PQK262209 QAG262209 QKC262209 QTY262209 RDU262209 RNQ262209 RXM262209 SHI262209 SRE262209 TBA262209 TKW262209 TUS262209 UEO262209 UOK262209 UYG262209 VIC262209 VRY262209 WBU262209 WLQ262209 WVM262209 E327745 JA327745 SW327745 ACS327745 AMO327745 AWK327745 BGG327745 BQC327745 BZY327745 CJU327745 CTQ327745 DDM327745 DNI327745 DXE327745 EHA327745 EQW327745 FAS327745 FKO327745 FUK327745 GEG327745 GOC327745 GXY327745 HHU327745 HRQ327745 IBM327745 ILI327745 IVE327745 JFA327745 JOW327745 JYS327745 KIO327745 KSK327745 LCG327745 LMC327745 LVY327745 MFU327745 MPQ327745 MZM327745 NJI327745 NTE327745 ODA327745 OMW327745 OWS327745 PGO327745 PQK327745 QAG327745 QKC327745 QTY327745 RDU327745 RNQ327745 RXM327745 SHI327745 SRE327745 TBA327745 TKW327745 TUS327745 UEO327745 UOK327745 UYG327745 VIC327745 VRY327745 WBU327745 WLQ327745 WVM327745 E393281 JA393281 SW393281 ACS393281 AMO393281 AWK393281 BGG393281 BQC393281 BZY393281 CJU393281 CTQ393281 DDM393281 DNI393281 DXE393281 EHA393281 EQW393281 FAS393281 FKO393281 FUK393281 GEG393281 GOC393281 GXY393281 HHU393281 HRQ393281 IBM393281 ILI393281 IVE393281 JFA393281 JOW393281 JYS393281 KIO393281 KSK393281 LCG393281 LMC393281 LVY393281 MFU393281 MPQ393281 MZM393281 NJI393281 NTE393281 ODA393281 OMW393281 OWS393281 PGO393281 PQK393281 QAG393281 QKC393281 QTY393281 RDU393281 RNQ393281 RXM393281 SHI393281 SRE393281 TBA393281 TKW393281 TUS393281 UEO393281 UOK393281 UYG393281 VIC393281 VRY393281 WBU393281 WLQ393281 WVM393281 E458817 JA458817 SW458817 ACS458817 AMO458817 AWK458817 BGG458817 BQC458817 BZY458817 CJU458817 CTQ458817 DDM458817 DNI458817 DXE458817 EHA458817 EQW458817 FAS458817 FKO458817 FUK458817 GEG458817 GOC458817 GXY458817 HHU458817 HRQ458817 IBM458817 ILI458817 IVE458817 JFA458817 JOW458817 JYS458817 KIO458817 KSK458817 LCG458817 LMC458817 LVY458817 MFU458817 MPQ458817 MZM458817 NJI458817 NTE458817 ODA458817 OMW458817 OWS458817 PGO458817 PQK458817 QAG458817 QKC458817 QTY458817 RDU458817 RNQ458817 RXM458817 SHI458817 SRE458817 TBA458817 TKW458817 TUS458817 UEO458817 UOK458817 UYG458817 VIC458817 VRY458817 WBU458817 WLQ458817 WVM458817 E524353 JA524353 SW524353 ACS524353 AMO524353 AWK524353 BGG524353 BQC524353 BZY524353 CJU524353 CTQ524353 DDM524353 DNI524353 DXE524353 EHA524353 EQW524353 FAS524353 FKO524353 FUK524353 GEG524353 GOC524353 GXY524353 HHU524353 HRQ524353 IBM524353 ILI524353 IVE524353 JFA524353 JOW524353 JYS524353 KIO524353 KSK524353 LCG524353 LMC524353 LVY524353 MFU524353 MPQ524353 MZM524353 NJI524353 NTE524353 ODA524353 OMW524353 OWS524353 PGO524353 PQK524353 QAG524353 QKC524353 QTY524353 RDU524353 RNQ524353 RXM524353 SHI524353 SRE524353 TBA524353 TKW524353 TUS524353 UEO524353 UOK524353 UYG524353 VIC524353 VRY524353 WBU524353 WLQ524353 WVM524353 E589889 JA589889 SW589889 ACS589889 AMO589889 AWK589889 BGG589889 BQC589889 BZY589889 CJU589889 CTQ589889 DDM589889 DNI589889 DXE589889 EHA589889 EQW589889 FAS589889 FKO589889 FUK589889 GEG589889 GOC589889 GXY589889 HHU589889 HRQ589889 IBM589889 ILI589889 IVE589889 JFA589889 JOW589889 JYS589889 KIO589889 KSK589889 LCG589889 LMC589889 LVY589889 MFU589889 MPQ589889 MZM589889 NJI589889 NTE589889 ODA589889 OMW589889 OWS589889 PGO589889 PQK589889 QAG589889 QKC589889 QTY589889 RDU589889 RNQ589889 RXM589889 SHI589889 SRE589889 TBA589889 TKW589889 TUS589889 UEO589889 UOK589889 UYG589889 VIC589889 VRY589889 WBU589889 WLQ589889 WVM589889 E655425 JA655425 SW655425 ACS655425 AMO655425 AWK655425 BGG655425 BQC655425 BZY655425 CJU655425 CTQ655425 DDM655425 DNI655425 DXE655425 EHA655425 EQW655425 FAS655425 FKO655425 FUK655425 GEG655425 GOC655425 GXY655425 HHU655425 HRQ655425 IBM655425 ILI655425 IVE655425 JFA655425 JOW655425 JYS655425 KIO655425 KSK655425 LCG655425 LMC655425 LVY655425 MFU655425 MPQ655425 MZM655425 NJI655425 NTE655425 ODA655425 OMW655425 OWS655425 PGO655425 PQK655425 QAG655425 QKC655425 QTY655425 RDU655425 RNQ655425 RXM655425 SHI655425 SRE655425 TBA655425 TKW655425 TUS655425 UEO655425 UOK655425 UYG655425 VIC655425 VRY655425 WBU655425 WLQ655425 WVM655425 E720961 JA720961 SW720961 ACS720961 AMO720961 AWK720961 BGG720961 BQC720961 BZY720961 CJU720961 CTQ720961 DDM720961 DNI720961 DXE720961 EHA720961 EQW720961 FAS720961 FKO720961 FUK720961 GEG720961 GOC720961 GXY720961 HHU720961 HRQ720961 IBM720961 ILI720961 IVE720961 JFA720961 JOW720961 JYS720961 KIO720961 KSK720961 LCG720961 LMC720961 LVY720961 MFU720961 MPQ720961 MZM720961 NJI720961 NTE720961 ODA720961 OMW720961 OWS720961 PGO720961 PQK720961 QAG720961 QKC720961 QTY720961 RDU720961 RNQ720961 RXM720961 SHI720961 SRE720961 TBA720961 TKW720961 TUS720961 UEO720961 UOK720961 UYG720961 VIC720961 VRY720961 WBU720961 WLQ720961 WVM720961 E786497 JA786497 SW786497 ACS786497 AMO786497 AWK786497 BGG786497 BQC786497 BZY786497 CJU786497 CTQ786497 DDM786497 DNI786497 DXE786497 EHA786497 EQW786497 FAS786497 FKO786497 FUK786497 GEG786497 GOC786497 GXY786497 HHU786497 HRQ786497 IBM786497 ILI786497 IVE786497 JFA786497 JOW786497 JYS786497 KIO786497 KSK786497 LCG786497 LMC786497 LVY786497 MFU786497 MPQ786497 MZM786497 NJI786497 NTE786497 ODA786497 OMW786497 OWS786497 PGO786497 PQK786497 QAG786497 QKC786497 QTY786497 RDU786497 RNQ786497 RXM786497 SHI786497 SRE786497 TBA786497 TKW786497 TUS786497 UEO786497 UOK786497 UYG786497 VIC786497 VRY786497 WBU786497 WLQ786497 WVM786497 E852033 JA852033 SW852033 ACS852033 AMO852033 AWK852033 BGG852033 BQC852033 BZY852033 CJU852033 CTQ852033 DDM852033 DNI852033 DXE852033 EHA852033 EQW852033 FAS852033 FKO852033 FUK852033 GEG852033 GOC852033 GXY852033 HHU852033 HRQ852033 IBM852033 ILI852033 IVE852033 JFA852033 JOW852033 JYS852033 KIO852033 KSK852033 LCG852033 LMC852033 LVY852033 MFU852033 MPQ852033 MZM852033 NJI852033 NTE852033 ODA852033 OMW852033 OWS852033 PGO852033 PQK852033 QAG852033 QKC852033 QTY852033 RDU852033 RNQ852033 RXM852033 SHI852033 SRE852033 TBA852033 TKW852033 TUS852033 UEO852033 UOK852033 UYG852033 VIC852033 VRY852033 WBU852033 WLQ852033 WVM852033 E917569 JA917569 SW917569 ACS917569 AMO917569 AWK917569 BGG917569 BQC917569 BZY917569 CJU917569 CTQ917569 DDM917569 DNI917569 DXE917569 EHA917569 EQW917569 FAS917569 FKO917569 FUK917569 GEG917569 GOC917569 GXY917569 HHU917569 HRQ917569 IBM917569 ILI917569 IVE917569 JFA917569 JOW917569 JYS917569 KIO917569 KSK917569 LCG917569 LMC917569 LVY917569 MFU917569 MPQ917569 MZM917569 NJI917569 NTE917569 ODA917569 OMW917569 OWS917569 PGO917569 PQK917569 QAG917569 QKC917569 QTY917569 RDU917569 RNQ917569 RXM917569 SHI917569 SRE917569 TBA917569 TKW917569 TUS917569 UEO917569 UOK917569 UYG917569 VIC917569 VRY917569 WBU917569 WLQ917569 WVM917569 E983105 JA983105 SW983105 ACS983105 AMO983105 AWK983105 BGG983105 BQC983105 BZY983105 CJU983105 CTQ983105 DDM983105 DNI983105 DXE983105 EHA983105 EQW983105 FAS983105 FKO983105 FUK983105 GEG983105 GOC983105 GXY983105 HHU983105 HRQ983105 IBM983105 ILI983105 IVE983105 JFA983105 JOW983105 JYS983105 KIO983105 KSK983105 LCG983105 LMC983105 LVY983105 MFU983105 MPQ983105 MZM983105 NJI983105 NTE983105 ODA983105 OMW983105 OWS983105 PGO983105 PQK983105 QAG983105 QKC983105 QTY983105 RDU983105 RNQ983105 RXM983105 SHI983105 SRE983105 TBA983105 TKW983105 TUS983105 UEO983105 UOK983105 UYG983105 VIC983105 VRY983105 WBU983105 WLQ983105 WVM983105 S120 JO120 TK120 ADG120 ANC120 AWY120 BGU120 BQQ120 CAM120 CKI120 CUE120 DEA120 DNW120 DXS120 EHO120 ERK120 FBG120 FLC120 FUY120 GEU120 GOQ120 GYM120 HII120 HSE120 ICA120 ILW120 IVS120 JFO120 JPK120 JZG120 KJC120 KSY120 LCU120 LMQ120 LWM120 MGI120 MQE120 NAA120 NJW120 NTS120 ODO120 ONK120 OXG120 PHC120 PQY120 QAU120 QKQ120 QUM120 REI120 ROE120 RYA120 SHW120 SRS120 TBO120 TLK120 TVG120 UFC120 UOY120 UYU120 VIQ120 VSM120 WCI120 WME120 WWA120 S65656 JO65656 TK65656 ADG65656 ANC65656 AWY65656 BGU65656 BQQ65656 CAM65656 CKI65656 CUE65656 DEA65656 DNW65656 DXS65656 EHO65656 ERK65656 FBG65656 FLC65656 FUY65656 GEU65656 GOQ65656 GYM65656 HII65656 HSE65656 ICA65656 ILW65656 IVS65656 JFO65656 JPK65656 JZG65656 KJC65656 KSY65656 LCU65656 LMQ65656 LWM65656 MGI65656 MQE65656 NAA65656 NJW65656 NTS65656 ODO65656 ONK65656 OXG65656 PHC65656 PQY65656 QAU65656 QKQ65656 QUM65656 REI65656 ROE65656 RYA65656 SHW65656 SRS65656 TBO65656 TLK65656 TVG65656 UFC65656 UOY65656 UYU65656 VIQ65656 VSM65656 WCI65656 WME65656 WWA65656 S131192 JO131192 TK131192 ADG131192 ANC131192 AWY131192 BGU131192 BQQ131192 CAM131192 CKI131192 CUE131192 DEA131192 DNW131192 DXS131192 EHO131192 ERK131192 FBG131192 FLC131192 FUY131192 GEU131192 GOQ131192 GYM131192 HII131192 HSE131192 ICA131192 ILW131192 IVS131192 JFO131192 JPK131192 JZG131192 KJC131192 KSY131192 LCU131192 LMQ131192 LWM131192 MGI131192 MQE131192 NAA131192 NJW131192 NTS131192 ODO131192 ONK131192 OXG131192 PHC131192 PQY131192 QAU131192 QKQ131192 QUM131192 REI131192 ROE131192 RYA131192 SHW131192 SRS131192 TBO131192 TLK131192 TVG131192 UFC131192 UOY131192 UYU131192 VIQ131192 VSM131192 WCI131192 WME131192 WWA131192 S196728 JO196728 TK196728 ADG196728 ANC196728 AWY196728 BGU196728 BQQ196728 CAM196728 CKI196728 CUE196728 DEA196728 DNW196728 DXS196728 EHO196728 ERK196728 FBG196728 FLC196728 FUY196728 GEU196728 GOQ196728 GYM196728 HII196728 HSE196728 ICA196728 ILW196728 IVS196728 JFO196728 JPK196728 JZG196728 KJC196728 KSY196728 LCU196728 LMQ196728 LWM196728 MGI196728 MQE196728 NAA196728 NJW196728 NTS196728 ODO196728 ONK196728 OXG196728 PHC196728 PQY196728 QAU196728 QKQ196728 QUM196728 REI196728 ROE196728 RYA196728 SHW196728 SRS196728 TBO196728 TLK196728 TVG196728 UFC196728 UOY196728 UYU196728 VIQ196728 VSM196728 WCI196728 WME196728 WWA196728 S262264 JO262264 TK262264 ADG262264 ANC262264 AWY262264 BGU262264 BQQ262264 CAM262264 CKI262264 CUE262264 DEA262264 DNW262264 DXS262264 EHO262264 ERK262264 FBG262264 FLC262264 FUY262264 GEU262264 GOQ262264 GYM262264 HII262264 HSE262264 ICA262264 ILW262264 IVS262264 JFO262264 JPK262264 JZG262264 KJC262264 KSY262264 LCU262264 LMQ262264 LWM262264 MGI262264 MQE262264 NAA262264 NJW262264 NTS262264 ODO262264 ONK262264 OXG262264 PHC262264 PQY262264 QAU262264 QKQ262264 QUM262264 REI262264 ROE262264 RYA262264 SHW262264 SRS262264 TBO262264 TLK262264 TVG262264 UFC262264 UOY262264 UYU262264 VIQ262264 VSM262264 WCI262264 WME262264 WWA262264 S327800 JO327800 TK327800 ADG327800 ANC327800 AWY327800 BGU327800 BQQ327800 CAM327800 CKI327800 CUE327800 DEA327800 DNW327800 DXS327800 EHO327800 ERK327800 FBG327800 FLC327800 FUY327800 GEU327800 GOQ327800 GYM327800 HII327800 HSE327800 ICA327800 ILW327800 IVS327800 JFO327800 JPK327800 JZG327800 KJC327800 KSY327800 LCU327800 LMQ327800 LWM327800 MGI327800 MQE327800 NAA327800 NJW327800 NTS327800 ODO327800 ONK327800 OXG327800 PHC327800 PQY327800 QAU327800 QKQ327800 QUM327800 REI327800 ROE327800 RYA327800 SHW327800 SRS327800 TBO327800 TLK327800 TVG327800 UFC327800 UOY327800 UYU327800 VIQ327800 VSM327800 WCI327800 WME327800 WWA327800 S393336 JO393336 TK393336 ADG393336 ANC393336 AWY393336 BGU393336 BQQ393336 CAM393336 CKI393336 CUE393336 DEA393336 DNW393336 DXS393336 EHO393336 ERK393336 FBG393336 FLC393336 FUY393336 GEU393336 GOQ393336 GYM393336 HII393336 HSE393336 ICA393336 ILW393336 IVS393336 JFO393336 JPK393336 JZG393336 KJC393336 KSY393336 LCU393336 LMQ393336 LWM393336 MGI393336 MQE393336 NAA393336 NJW393336 NTS393336 ODO393336 ONK393336 OXG393336 PHC393336 PQY393336 QAU393336 QKQ393336 QUM393336 REI393336 ROE393336 RYA393336 SHW393336 SRS393336 TBO393336 TLK393336 TVG393336 UFC393336 UOY393336 UYU393336 VIQ393336 VSM393336 WCI393336 WME393336 WWA393336 S458872 JO458872 TK458872 ADG458872 ANC458872 AWY458872 BGU458872 BQQ458872 CAM458872 CKI458872 CUE458872 DEA458872 DNW458872 DXS458872 EHO458872 ERK458872 FBG458872 FLC458872 FUY458872 GEU458872 GOQ458872 GYM458872 HII458872 HSE458872 ICA458872 ILW458872 IVS458872 JFO458872 JPK458872 JZG458872 KJC458872 KSY458872 LCU458872 LMQ458872 LWM458872 MGI458872 MQE458872 NAA458872 NJW458872 NTS458872 ODO458872 ONK458872 OXG458872 PHC458872 PQY458872 QAU458872 QKQ458872 QUM458872 REI458872 ROE458872 RYA458872 SHW458872 SRS458872 TBO458872 TLK458872 TVG458872 UFC458872 UOY458872 UYU458872 VIQ458872 VSM458872 WCI458872 WME458872 WWA458872 S524408 JO524408 TK524408 ADG524408 ANC524408 AWY524408 BGU524408 BQQ524408 CAM524408 CKI524408 CUE524408 DEA524408 DNW524408 DXS524408 EHO524408 ERK524408 FBG524408 FLC524408 FUY524408 GEU524408 GOQ524408 GYM524408 HII524408 HSE524408 ICA524408 ILW524408 IVS524408 JFO524408 JPK524408 JZG524408 KJC524408 KSY524408 LCU524408 LMQ524408 LWM524408 MGI524408 MQE524408 NAA524408 NJW524408 NTS524408 ODO524408 ONK524408 OXG524408 PHC524408 PQY524408 QAU524408 QKQ524408 QUM524408 REI524408 ROE524408 RYA524408 SHW524408 SRS524408 TBO524408 TLK524408 TVG524408 UFC524408 UOY524408 UYU524408 VIQ524408 VSM524408 WCI524408 WME524408 WWA524408 S589944 JO589944 TK589944 ADG589944 ANC589944 AWY589944 BGU589944 BQQ589944 CAM589944 CKI589944 CUE589944 DEA589944 DNW589944 DXS589944 EHO589944 ERK589944 FBG589944 FLC589944 FUY589944 GEU589944 GOQ589944 GYM589944 HII589944 HSE589944 ICA589944 ILW589944 IVS589944 JFO589944 JPK589944 JZG589944 KJC589944 KSY589944 LCU589944 LMQ589944 LWM589944 MGI589944 MQE589944 NAA589944 NJW589944 NTS589944 ODO589944 ONK589944 OXG589944 PHC589944 PQY589944 QAU589944 QKQ589944 QUM589944 REI589944 ROE589944 RYA589944 SHW589944 SRS589944 TBO589944 TLK589944 TVG589944 UFC589944 UOY589944 UYU589944 VIQ589944 VSM589944 WCI589944 WME589944 WWA589944 S655480 JO655480 TK655480 ADG655480 ANC655480 AWY655480 BGU655480 BQQ655480 CAM655480 CKI655480 CUE655480 DEA655480 DNW655480 DXS655480 EHO655480 ERK655480 FBG655480 FLC655480 FUY655480 GEU655480 GOQ655480 GYM655480 HII655480 HSE655480 ICA655480 ILW655480 IVS655480 JFO655480 JPK655480 JZG655480 KJC655480 KSY655480 LCU655480 LMQ655480 LWM655480 MGI655480 MQE655480 NAA655480 NJW655480 NTS655480 ODO655480 ONK655480 OXG655480 PHC655480 PQY655480 QAU655480 QKQ655480 QUM655480 REI655480 ROE655480 RYA655480 SHW655480 SRS655480 TBO655480 TLK655480 TVG655480 UFC655480 UOY655480 UYU655480 VIQ655480 VSM655480 WCI655480 WME655480 WWA655480 S721016 JO721016 TK721016 ADG721016 ANC721016 AWY721016 BGU721016 BQQ721016 CAM721016 CKI721016 CUE721016 DEA721016 DNW721016 DXS721016 EHO721016 ERK721016 FBG721016 FLC721016 FUY721016 GEU721016 GOQ721016 GYM721016 HII721016 HSE721016 ICA721016 ILW721016 IVS721016 JFO721016 JPK721016 JZG721016 KJC721016 KSY721016 LCU721016 LMQ721016 LWM721016 MGI721016 MQE721016 NAA721016 NJW721016 NTS721016 ODO721016 ONK721016 OXG721016 PHC721016 PQY721016 QAU721016 QKQ721016 QUM721016 REI721016 ROE721016 RYA721016 SHW721016 SRS721016 TBO721016 TLK721016 TVG721016 UFC721016 UOY721016 UYU721016 VIQ721016 VSM721016 WCI721016 WME721016 WWA721016 S786552 JO786552 TK786552 ADG786552 ANC786552 AWY786552 BGU786552 BQQ786552 CAM786552 CKI786552 CUE786552 DEA786552 DNW786552 DXS786552 EHO786552 ERK786552 FBG786552 FLC786552 FUY786552 GEU786552 GOQ786552 GYM786552 HII786552 HSE786552 ICA786552 ILW786552 IVS786552 JFO786552 JPK786552 JZG786552 KJC786552 KSY786552 LCU786552 LMQ786552 LWM786552 MGI786552 MQE786552 NAA786552 NJW786552 NTS786552 ODO786552 ONK786552 OXG786552 PHC786552 PQY786552 QAU786552 QKQ786552 QUM786552 REI786552 ROE786552 RYA786552 SHW786552 SRS786552 TBO786552 TLK786552 TVG786552 UFC786552 UOY786552 UYU786552 VIQ786552 VSM786552 WCI786552 WME786552 WWA786552 S852088 JO852088 TK852088 ADG852088 ANC852088 AWY852088 BGU852088 BQQ852088 CAM852088 CKI852088 CUE852088 DEA852088 DNW852088 DXS852088 EHO852088 ERK852088 FBG852088 FLC852088 FUY852088 GEU852088 GOQ852088 GYM852088 HII852088 HSE852088 ICA852088 ILW852088 IVS852088 JFO852088 JPK852088 JZG852088 KJC852088 KSY852088 LCU852088 LMQ852088 LWM852088 MGI852088 MQE852088 NAA852088 NJW852088 NTS852088 ODO852088 ONK852088 OXG852088 PHC852088 PQY852088 QAU852088 QKQ852088 QUM852088 REI852088 ROE852088 RYA852088 SHW852088 SRS852088 TBO852088 TLK852088 TVG852088 UFC852088 UOY852088 UYU852088 VIQ852088 VSM852088 WCI852088 WME852088 WWA852088 S917624 JO917624 TK917624 ADG917624 ANC917624 AWY917624 BGU917624 BQQ917624 CAM917624 CKI917624 CUE917624 DEA917624 DNW917624 DXS917624 EHO917624 ERK917624 FBG917624 FLC917624 FUY917624 GEU917624 GOQ917624 GYM917624 HII917624 HSE917624 ICA917624 ILW917624 IVS917624 JFO917624 JPK917624 JZG917624 KJC917624 KSY917624 LCU917624 LMQ917624 LWM917624 MGI917624 MQE917624 NAA917624 NJW917624 NTS917624 ODO917624 ONK917624 OXG917624 PHC917624 PQY917624 QAU917624 QKQ917624 QUM917624 REI917624 ROE917624 RYA917624 SHW917624 SRS917624 TBO917624 TLK917624 TVG917624 UFC917624 UOY917624 UYU917624 VIQ917624 VSM917624 WCI917624 WME917624 WWA917624 S983160 JO983160 TK983160 ADG983160 ANC983160 AWY983160 BGU983160 BQQ983160 CAM983160 CKI983160 CUE983160 DEA983160 DNW983160 DXS983160 EHO983160 ERK983160 FBG983160 FLC983160 FUY983160 GEU983160 GOQ983160 GYM983160 HII983160 HSE983160 ICA983160 ILW983160 IVS983160 JFO983160 JPK983160 JZG983160 KJC983160 KSY983160 LCU983160 LMQ983160 LWM983160 MGI983160 MQE983160 NAA983160 NJW983160 NTS983160 ODO983160 ONK983160 OXG983160 PHC983160 PQY983160 QAU983160 QKQ983160 QUM983160 REI983160 ROE983160 RYA983160 SHW983160 SRS983160 TBO983160 TLK983160 TVG983160 UFC983160 UOY983160 UYU983160 VIQ983160 VSM983160 WCI983160 WME983160 WWA983160 AC128 JY128 TU128 ADQ128 ANM128 AXI128 BHE128 BRA128 CAW128 CKS128 CUO128 DEK128 DOG128 DYC128 EHY128 ERU128 FBQ128 FLM128 FVI128 GFE128 GPA128 GYW128 HIS128 HSO128 ICK128 IMG128 IWC128 JFY128 JPU128 JZQ128 KJM128 KTI128 LDE128 LNA128 LWW128 MGS128 MQO128 NAK128 NKG128 NUC128 ODY128 ONU128 OXQ128 PHM128 PRI128 QBE128 QLA128 QUW128 RES128 ROO128 RYK128 SIG128 SSC128 TBY128 TLU128 TVQ128 UFM128 UPI128 UZE128 VJA128 VSW128 WCS128 WMO128 WWK128 AC65664 JY65664 TU65664 ADQ65664 ANM65664 AXI65664 BHE65664 BRA65664 CAW65664 CKS65664 CUO65664 DEK65664 DOG65664 DYC65664 EHY65664 ERU65664 FBQ65664 FLM65664 FVI65664 GFE65664 GPA65664 GYW65664 HIS65664 HSO65664 ICK65664 IMG65664 IWC65664 JFY65664 JPU65664 JZQ65664 KJM65664 KTI65664 LDE65664 LNA65664 LWW65664 MGS65664 MQO65664 NAK65664 NKG65664 NUC65664 ODY65664 ONU65664 OXQ65664 PHM65664 PRI65664 QBE65664 QLA65664 QUW65664 RES65664 ROO65664 RYK65664 SIG65664 SSC65664 TBY65664 TLU65664 TVQ65664 UFM65664 UPI65664 UZE65664 VJA65664 VSW65664 WCS65664 WMO65664 WWK65664 AC131200 JY131200 TU131200 ADQ131200 ANM131200 AXI131200 BHE131200 BRA131200 CAW131200 CKS131200 CUO131200 DEK131200 DOG131200 DYC131200 EHY131200 ERU131200 FBQ131200 FLM131200 FVI131200 GFE131200 GPA131200 GYW131200 HIS131200 HSO131200 ICK131200 IMG131200 IWC131200 JFY131200 JPU131200 JZQ131200 KJM131200 KTI131200 LDE131200 LNA131200 LWW131200 MGS131200 MQO131200 NAK131200 NKG131200 NUC131200 ODY131200 ONU131200 OXQ131200 PHM131200 PRI131200 QBE131200 QLA131200 QUW131200 RES131200 ROO131200 RYK131200 SIG131200 SSC131200 TBY131200 TLU131200 TVQ131200 UFM131200 UPI131200 UZE131200 VJA131200 VSW131200 WCS131200 WMO131200 WWK131200 AC196736 JY196736 TU196736 ADQ196736 ANM196736 AXI196736 BHE196736 BRA196736 CAW196736 CKS196736 CUO196736 DEK196736 DOG196736 DYC196736 EHY196736 ERU196736 FBQ196736 FLM196736 FVI196736 GFE196736 GPA196736 GYW196736 HIS196736 HSO196736 ICK196736 IMG196736 IWC196736 JFY196736 JPU196736 JZQ196736 KJM196736 KTI196736 LDE196736 LNA196736 LWW196736 MGS196736 MQO196736 NAK196736 NKG196736 NUC196736 ODY196736 ONU196736 OXQ196736 PHM196736 PRI196736 QBE196736 QLA196736 QUW196736 RES196736 ROO196736 RYK196736 SIG196736 SSC196736 TBY196736 TLU196736 TVQ196736 UFM196736 UPI196736 UZE196736 VJA196736 VSW196736 WCS196736 WMO196736 WWK196736 AC262272 JY262272 TU262272 ADQ262272 ANM262272 AXI262272 BHE262272 BRA262272 CAW262272 CKS262272 CUO262272 DEK262272 DOG262272 DYC262272 EHY262272 ERU262272 FBQ262272 FLM262272 FVI262272 GFE262272 GPA262272 GYW262272 HIS262272 HSO262272 ICK262272 IMG262272 IWC262272 JFY262272 JPU262272 JZQ262272 KJM262272 KTI262272 LDE262272 LNA262272 LWW262272 MGS262272 MQO262272 NAK262272 NKG262272 NUC262272 ODY262272 ONU262272 OXQ262272 PHM262272 PRI262272 QBE262272 QLA262272 QUW262272 RES262272 ROO262272 RYK262272 SIG262272 SSC262272 TBY262272 TLU262272 TVQ262272 UFM262272 UPI262272 UZE262272 VJA262272 VSW262272 WCS262272 WMO262272 WWK262272 AC327808 JY327808 TU327808 ADQ327808 ANM327808 AXI327808 BHE327808 BRA327808 CAW327808 CKS327808 CUO327808 DEK327808 DOG327808 DYC327808 EHY327808 ERU327808 FBQ327808 FLM327808 FVI327808 GFE327808 GPA327808 GYW327808 HIS327808 HSO327808 ICK327808 IMG327808 IWC327808 JFY327808 JPU327808 JZQ327808 KJM327808 KTI327808 LDE327808 LNA327808 LWW327808 MGS327808 MQO327808 NAK327808 NKG327808 NUC327808 ODY327808 ONU327808 OXQ327808 PHM327808 PRI327808 QBE327808 QLA327808 QUW327808 RES327808 ROO327808 RYK327808 SIG327808 SSC327808 TBY327808 TLU327808 TVQ327808 UFM327808 UPI327808 UZE327808 VJA327808 VSW327808 WCS327808 WMO327808 WWK327808 AC393344 JY393344 TU393344 ADQ393344 ANM393344 AXI393344 BHE393344 BRA393344 CAW393344 CKS393344 CUO393344 DEK393344 DOG393344 DYC393344 EHY393344 ERU393344 FBQ393344 FLM393344 FVI393344 GFE393344 GPA393344 GYW393344 HIS393344 HSO393344 ICK393344 IMG393344 IWC393344 JFY393344 JPU393344 JZQ393344 KJM393344 KTI393344 LDE393344 LNA393344 LWW393344 MGS393344 MQO393344 NAK393344 NKG393344 NUC393344 ODY393344 ONU393344 OXQ393344 PHM393344 PRI393344 QBE393344 QLA393344 QUW393344 RES393344 ROO393344 RYK393344 SIG393344 SSC393344 TBY393344 TLU393344 TVQ393344 UFM393344 UPI393344 UZE393344 VJA393344 VSW393344 WCS393344 WMO393344 WWK393344 AC458880 JY458880 TU458880 ADQ458880 ANM458880 AXI458880 BHE458880 BRA458880 CAW458880 CKS458880 CUO458880 DEK458880 DOG458880 DYC458880 EHY458880 ERU458880 FBQ458880 FLM458880 FVI458880 GFE458880 GPA458880 GYW458880 HIS458880 HSO458880 ICK458880 IMG458880 IWC458880 JFY458880 JPU458880 JZQ458880 KJM458880 KTI458880 LDE458880 LNA458880 LWW458880 MGS458880 MQO458880 NAK458880 NKG458880 NUC458880 ODY458880 ONU458880 OXQ458880 PHM458880 PRI458880 QBE458880 QLA458880 QUW458880 RES458880 ROO458880 RYK458880 SIG458880 SSC458880 TBY458880 TLU458880 TVQ458880 UFM458880 UPI458880 UZE458880 VJA458880 VSW458880 WCS458880 WMO458880 WWK458880 AC524416 JY524416 TU524416 ADQ524416 ANM524416 AXI524416 BHE524416 BRA524416 CAW524416 CKS524416 CUO524416 DEK524416 DOG524416 DYC524416 EHY524416 ERU524416 FBQ524416 FLM524416 FVI524416 GFE524416 GPA524416 GYW524416 HIS524416 HSO524416 ICK524416 IMG524416 IWC524416 JFY524416 JPU524416 JZQ524416 KJM524416 KTI524416 LDE524416 LNA524416 LWW524416 MGS524416 MQO524416 NAK524416 NKG524416 NUC524416 ODY524416 ONU524416 OXQ524416 PHM524416 PRI524416 QBE524416 QLA524416 QUW524416 RES524416 ROO524416 RYK524416 SIG524416 SSC524416 TBY524416 TLU524416 TVQ524416 UFM524416 UPI524416 UZE524416 VJA524416 VSW524416 WCS524416 WMO524416 WWK524416 AC589952 JY589952 TU589952 ADQ589952 ANM589952 AXI589952 BHE589952 BRA589952 CAW589952 CKS589952 CUO589952 DEK589952 DOG589952 DYC589952 EHY589952 ERU589952 FBQ589952 FLM589952 FVI589952 GFE589952 GPA589952 GYW589952 HIS589952 HSO589952 ICK589952 IMG589952 IWC589952 JFY589952 JPU589952 JZQ589952 KJM589952 KTI589952 LDE589952 LNA589952 LWW589952 MGS589952 MQO589952 NAK589952 NKG589952 NUC589952 ODY589952 ONU589952 OXQ589952 PHM589952 PRI589952 QBE589952 QLA589952 QUW589952 RES589952 ROO589952 RYK589952 SIG589952 SSC589952 TBY589952 TLU589952 TVQ589952 UFM589952 UPI589952 UZE589952 VJA589952 VSW589952 WCS589952 WMO589952 WWK589952 AC655488 JY655488 TU655488 ADQ655488 ANM655488 AXI655488 BHE655488 BRA655488 CAW655488 CKS655488 CUO655488 DEK655488 DOG655488 DYC655488 EHY655488 ERU655488 FBQ655488 FLM655488 FVI655488 GFE655488 GPA655488 GYW655488 HIS655488 HSO655488 ICK655488 IMG655488 IWC655488 JFY655488 JPU655488 JZQ655488 KJM655488 KTI655488 LDE655488 LNA655488 LWW655488 MGS655488 MQO655488 NAK655488 NKG655488 NUC655488 ODY655488 ONU655488 OXQ655488 PHM655488 PRI655488 QBE655488 QLA655488 QUW655488 RES655488 ROO655488 RYK655488 SIG655488 SSC655488 TBY655488 TLU655488 TVQ655488 UFM655488 UPI655488 UZE655488 VJA655488 VSW655488 WCS655488 WMO655488 WWK655488 AC721024 JY721024 TU721024 ADQ721024 ANM721024 AXI721024 BHE721024 BRA721024 CAW721024 CKS721024 CUO721024 DEK721024 DOG721024 DYC721024 EHY721024 ERU721024 FBQ721024 FLM721024 FVI721024 GFE721024 GPA721024 GYW721024 HIS721024 HSO721024 ICK721024 IMG721024 IWC721024 JFY721024 JPU721024 JZQ721024 KJM721024 KTI721024 LDE721024 LNA721024 LWW721024 MGS721024 MQO721024 NAK721024 NKG721024 NUC721024 ODY721024 ONU721024 OXQ721024 PHM721024 PRI721024 QBE721024 QLA721024 QUW721024 RES721024 ROO721024 RYK721024 SIG721024 SSC721024 TBY721024 TLU721024 TVQ721024 UFM721024 UPI721024 UZE721024 VJA721024 VSW721024 WCS721024 WMO721024 WWK721024 AC786560 JY786560 TU786560 ADQ786560 ANM786560 AXI786560 BHE786560 BRA786560 CAW786560 CKS786560 CUO786560 DEK786560 DOG786560 DYC786560 EHY786560 ERU786560 FBQ786560 FLM786560 FVI786560 GFE786560 GPA786560 GYW786560 HIS786560 HSO786560 ICK786560 IMG786560 IWC786560 JFY786560 JPU786560 JZQ786560 KJM786560 KTI786560 LDE786560 LNA786560 LWW786560 MGS786560 MQO786560 NAK786560 NKG786560 NUC786560 ODY786560 ONU786560 OXQ786560 PHM786560 PRI786560 QBE786560 QLA786560 QUW786560 RES786560 ROO786560 RYK786560 SIG786560 SSC786560 TBY786560 TLU786560 TVQ786560 UFM786560 UPI786560 UZE786560 VJA786560 VSW786560 WCS786560 WMO786560 WWK786560 AC852096 JY852096 TU852096 ADQ852096 ANM852096 AXI852096 BHE852096 BRA852096 CAW852096 CKS852096 CUO852096 DEK852096 DOG852096 DYC852096 EHY852096 ERU852096 FBQ852096 FLM852096 FVI852096 GFE852096 GPA852096 GYW852096 HIS852096 HSO852096 ICK852096 IMG852096 IWC852096 JFY852096 JPU852096 JZQ852096 KJM852096 KTI852096 LDE852096 LNA852096 LWW852096 MGS852096 MQO852096 NAK852096 NKG852096 NUC852096 ODY852096 ONU852096 OXQ852096 PHM852096 PRI852096 QBE852096 QLA852096 QUW852096 RES852096 ROO852096 RYK852096 SIG852096 SSC852096 TBY852096 TLU852096 TVQ852096 UFM852096 UPI852096 UZE852096 VJA852096 VSW852096 WCS852096 WMO852096 WWK852096 AC917632 JY917632 TU917632 ADQ917632 ANM917632 AXI917632 BHE917632 BRA917632 CAW917632 CKS917632 CUO917632 DEK917632 DOG917632 DYC917632 EHY917632 ERU917632 FBQ917632 FLM917632 FVI917632 GFE917632 GPA917632 GYW917632 HIS917632 HSO917632 ICK917632 IMG917632 IWC917632 JFY917632 JPU917632 JZQ917632 KJM917632 KTI917632 LDE917632 LNA917632 LWW917632 MGS917632 MQO917632 NAK917632 NKG917632 NUC917632 ODY917632 ONU917632 OXQ917632 PHM917632 PRI917632 QBE917632 QLA917632 QUW917632 RES917632 ROO917632 RYK917632 SIG917632 SSC917632 TBY917632 TLU917632 TVQ917632 UFM917632 UPI917632 UZE917632 VJA917632 VSW917632 WCS917632 WMO917632 WWK917632 AC983168 JY983168 TU983168 ADQ983168 ANM983168 AXI983168 BHE983168 BRA983168 CAW983168 CKS983168 CUO983168 DEK983168 DOG983168 DYC983168 EHY983168 ERU983168 FBQ983168 FLM983168 FVI983168 GFE983168 GPA983168 GYW983168 HIS983168 HSO983168 ICK983168 IMG983168 IWC983168 JFY983168 JPU983168 JZQ983168 KJM983168 KTI983168 LDE983168 LNA983168 LWW983168 MGS983168 MQO983168 NAK983168 NKG983168 NUC983168 ODY983168 ONU983168 OXQ983168 PHM983168 PRI983168 QBE983168 QLA983168 QUW983168 RES983168 ROO983168 RYK983168 SIG983168 SSC983168 TBY983168 TLU983168 TVQ983168 UFM983168 UPI983168 UZE983168 VJA983168 VSW983168 WCS983168 WMO983168 WWK983168 AE118 KA118 TW118 ADS118 ANO118 AXK118 BHG118 BRC118 CAY118 CKU118 CUQ118 DEM118 DOI118 DYE118 EIA118 ERW118 FBS118 FLO118 FVK118 GFG118 GPC118 GYY118 HIU118 HSQ118 ICM118 IMI118 IWE118 JGA118 JPW118 JZS118 KJO118 KTK118 LDG118 LNC118 LWY118 MGU118 MQQ118 NAM118 NKI118 NUE118 OEA118 ONW118 OXS118 PHO118 PRK118 QBG118 QLC118 QUY118 REU118 ROQ118 RYM118 SII118 SSE118 TCA118 TLW118 TVS118 UFO118 UPK118 UZG118 VJC118 VSY118 WCU118 WMQ118 WWM118 AE65654 KA65654 TW65654 ADS65654 ANO65654 AXK65654 BHG65654 BRC65654 CAY65654 CKU65654 CUQ65654 DEM65654 DOI65654 DYE65654 EIA65654 ERW65654 FBS65654 FLO65654 FVK65654 GFG65654 GPC65654 GYY65654 HIU65654 HSQ65654 ICM65654 IMI65654 IWE65654 JGA65654 JPW65654 JZS65654 KJO65654 KTK65654 LDG65654 LNC65654 LWY65654 MGU65654 MQQ65654 NAM65654 NKI65654 NUE65654 OEA65654 ONW65654 OXS65654 PHO65654 PRK65654 QBG65654 QLC65654 QUY65654 REU65654 ROQ65654 RYM65654 SII65654 SSE65654 TCA65654 TLW65654 TVS65654 UFO65654 UPK65654 UZG65654 VJC65654 VSY65654 WCU65654 WMQ65654 WWM65654 AE131190 KA131190 TW131190 ADS131190 ANO131190 AXK131190 BHG131190 BRC131190 CAY131190 CKU131190 CUQ131190 DEM131190 DOI131190 DYE131190 EIA131190 ERW131190 FBS131190 FLO131190 FVK131190 GFG131190 GPC131190 GYY131190 HIU131190 HSQ131190 ICM131190 IMI131190 IWE131190 JGA131190 JPW131190 JZS131190 KJO131190 KTK131190 LDG131190 LNC131190 LWY131190 MGU131190 MQQ131190 NAM131190 NKI131190 NUE131190 OEA131190 ONW131190 OXS131190 PHO131190 PRK131190 QBG131190 QLC131190 QUY131190 REU131190 ROQ131190 RYM131190 SII131190 SSE131190 TCA131190 TLW131190 TVS131190 UFO131190 UPK131190 UZG131190 VJC131190 VSY131190 WCU131190 WMQ131190 WWM131190 AE196726 KA196726 TW196726 ADS196726 ANO196726 AXK196726 BHG196726 BRC196726 CAY196726 CKU196726 CUQ196726 DEM196726 DOI196726 DYE196726 EIA196726 ERW196726 FBS196726 FLO196726 FVK196726 GFG196726 GPC196726 GYY196726 HIU196726 HSQ196726 ICM196726 IMI196726 IWE196726 JGA196726 JPW196726 JZS196726 KJO196726 KTK196726 LDG196726 LNC196726 LWY196726 MGU196726 MQQ196726 NAM196726 NKI196726 NUE196726 OEA196726 ONW196726 OXS196726 PHO196726 PRK196726 QBG196726 QLC196726 QUY196726 REU196726 ROQ196726 RYM196726 SII196726 SSE196726 TCA196726 TLW196726 TVS196726 UFO196726 UPK196726 UZG196726 VJC196726 VSY196726 WCU196726 WMQ196726 WWM196726 AE262262 KA262262 TW262262 ADS262262 ANO262262 AXK262262 BHG262262 BRC262262 CAY262262 CKU262262 CUQ262262 DEM262262 DOI262262 DYE262262 EIA262262 ERW262262 FBS262262 FLO262262 FVK262262 GFG262262 GPC262262 GYY262262 HIU262262 HSQ262262 ICM262262 IMI262262 IWE262262 JGA262262 JPW262262 JZS262262 KJO262262 KTK262262 LDG262262 LNC262262 LWY262262 MGU262262 MQQ262262 NAM262262 NKI262262 NUE262262 OEA262262 ONW262262 OXS262262 PHO262262 PRK262262 QBG262262 QLC262262 QUY262262 REU262262 ROQ262262 RYM262262 SII262262 SSE262262 TCA262262 TLW262262 TVS262262 UFO262262 UPK262262 UZG262262 VJC262262 VSY262262 WCU262262 WMQ262262 WWM262262 AE327798 KA327798 TW327798 ADS327798 ANO327798 AXK327798 BHG327798 BRC327798 CAY327798 CKU327798 CUQ327798 DEM327798 DOI327798 DYE327798 EIA327798 ERW327798 FBS327798 FLO327798 FVK327798 GFG327798 GPC327798 GYY327798 HIU327798 HSQ327798 ICM327798 IMI327798 IWE327798 JGA327798 JPW327798 JZS327798 KJO327798 KTK327798 LDG327798 LNC327798 LWY327798 MGU327798 MQQ327798 NAM327798 NKI327798 NUE327798 OEA327798 ONW327798 OXS327798 PHO327798 PRK327798 QBG327798 QLC327798 QUY327798 REU327798 ROQ327798 RYM327798 SII327798 SSE327798 TCA327798 TLW327798 TVS327798 UFO327798 UPK327798 UZG327798 VJC327798 VSY327798 WCU327798 WMQ327798 WWM327798 AE393334 KA393334 TW393334 ADS393334 ANO393334 AXK393334 BHG393334 BRC393334 CAY393334 CKU393334 CUQ393334 DEM393334 DOI393334 DYE393334 EIA393334 ERW393334 FBS393334 FLO393334 FVK393334 GFG393334 GPC393334 GYY393334 HIU393334 HSQ393334 ICM393334 IMI393334 IWE393334 JGA393334 JPW393334 JZS393334 KJO393334 KTK393334 LDG393334 LNC393334 LWY393334 MGU393334 MQQ393334 NAM393334 NKI393334 NUE393334 OEA393334 ONW393334 OXS393334 PHO393334 PRK393334 QBG393334 QLC393334 QUY393334 REU393334 ROQ393334 RYM393334 SII393334 SSE393334 TCA393334 TLW393334 TVS393334 UFO393334 UPK393334 UZG393334 VJC393334 VSY393334 WCU393334 WMQ393334 WWM393334 AE458870 KA458870 TW458870 ADS458870 ANO458870 AXK458870 BHG458870 BRC458870 CAY458870 CKU458870 CUQ458870 DEM458870 DOI458870 DYE458870 EIA458870 ERW458870 FBS458870 FLO458870 FVK458870 GFG458870 GPC458870 GYY458870 HIU458870 HSQ458870 ICM458870 IMI458870 IWE458870 JGA458870 JPW458870 JZS458870 KJO458870 KTK458870 LDG458870 LNC458870 LWY458870 MGU458870 MQQ458870 NAM458870 NKI458870 NUE458870 OEA458870 ONW458870 OXS458870 PHO458870 PRK458870 QBG458870 QLC458870 QUY458870 REU458870 ROQ458870 RYM458870 SII458870 SSE458870 TCA458870 TLW458870 TVS458870 UFO458870 UPK458870 UZG458870 VJC458870 VSY458870 WCU458870 WMQ458870 WWM458870 AE524406 KA524406 TW524406 ADS524406 ANO524406 AXK524406 BHG524406 BRC524406 CAY524406 CKU524406 CUQ524406 DEM524406 DOI524406 DYE524406 EIA524406 ERW524406 FBS524406 FLO524406 FVK524406 GFG524406 GPC524406 GYY524406 HIU524406 HSQ524406 ICM524406 IMI524406 IWE524406 JGA524406 JPW524406 JZS524406 KJO524406 KTK524406 LDG524406 LNC524406 LWY524406 MGU524406 MQQ524406 NAM524406 NKI524406 NUE524406 OEA524406 ONW524406 OXS524406 PHO524406 PRK524406 QBG524406 QLC524406 QUY524406 REU524406 ROQ524406 RYM524406 SII524406 SSE524406 TCA524406 TLW524406 TVS524406 UFO524406 UPK524406 UZG524406 VJC524406 VSY524406 WCU524406 WMQ524406 WWM524406 AE589942 KA589942 TW589942 ADS589942 ANO589942 AXK589942 BHG589942 BRC589942 CAY589942 CKU589942 CUQ589942 DEM589942 DOI589942 DYE589942 EIA589942 ERW589942 FBS589942 FLO589942 FVK589942 GFG589942 GPC589942 GYY589942 HIU589942 HSQ589942 ICM589942 IMI589942 IWE589942 JGA589942 JPW589942 JZS589942 KJO589942 KTK589942 LDG589942 LNC589942 LWY589942 MGU589942 MQQ589942 NAM589942 NKI589942 NUE589942 OEA589942 ONW589942 OXS589942 PHO589942 PRK589942 QBG589942 QLC589942 QUY589942 REU589942 ROQ589942 RYM589942 SII589942 SSE589942 TCA589942 TLW589942 TVS589942 UFO589942 UPK589942 UZG589942 VJC589942 VSY589942 WCU589942 WMQ589942 WWM589942 AE655478 KA655478 TW655478 ADS655478 ANO655478 AXK655478 BHG655478 BRC655478 CAY655478 CKU655478 CUQ655478 DEM655478 DOI655478 DYE655478 EIA655478 ERW655478 FBS655478 FLO655478 FVK655478 GFG655478 GPC655478 GYY655478 HIU655478 HSQ655478 ICM655478 IMI655478 IWE655478 JGA655478 JPW655478 JZS655478 KJO655478 KTK655478 LDG655478 LNC655478 LWY655478 MGU655478 MQQ655478 NAM655478 NKI655478 NUE655478 OEA655478 ONW655478 OXS655478 PHO655478 PRK655478 QBG655478 QLC655478 QUY655478 REU655478 ROQ655478 RYM655478 SII655478 SSE655478 TCA655478 TLW655478 TVS655478 UFO655478 UPK655478 UZG655478 VJC655478 VSY655478 WCU655478 WMQ655478 WWM655478 AE721014 KA721014 TW721014 ADS721014 ANO721014 AXK721014 BHG721014 BRC721014 CAY721014 CKU721014 CUQ721014 DEM721014 DOI721014 DYE721014 EIA721014 ERW721014 FBS721014 FLO721014 FVK721014 GFG721014 GPC721014 GYY721014 HIU721014 HSQ721014 ICM721014 IMI721014 IWE721014 JGA721014 JPW721014 JZS721014 KJO721014 KTK721014 LDG721014 LNC721014 LWY721014 MGU721014 MQQ721014 NAM721014 NKI721014 NUE721014 OEA721014 ONW721014 OXS721014 PHO721014 PRK721014 QBG721014 QLC721014 QUY721014 REU721014 ROQ721014 RYM721014 SII721014 SSE721014 TCA721014 TLW721014 TVS721014 UFO721014 UPK721014 UZG721014 VJC721014 VSY721014 WCU721014 WMQ721014 WWM721014 AE786550 KA786550 TW786550 ADS786550 ANO786550 AXK786550 BHG786550 BRC786550 CAY786550 CKU786550 CUQ786550 DEM786550 DOI786550 DYE786550 EIA786550 ERW786550 FBS786550 FLO786550 FVK786550 GFG786550 GPC786550 GYY786550 HIU786550 HSQ786550 ICM786550 IMI786550 IWE786550 JGA786550 JPW786550 JZS786550 KJO786550 KTK786550 LDG786550 LNC786550 LWY786550 MGU786550 MQQ786550 NAM786550 NKI786550 NUE786550 OEA786550 ONW786550 OXS786550 PHO786550 PRK786550 QBG786550 QLC786550 QUY786550 REU786550 ROQ786550 RYM786550 SII786550 SSE786550 TCA786550 TLW786550 TVS786550 UFO786550 UPK786550 UZG786550 VJC786550 VSY786550 WCU786550 WMQ786550 WWM786550 AE852086 KA852086 TW852086 ADS852086 ANO852086 AXK852086 BHG852086 BRC852086 CAY852086 CKU852086 CUQ852086 DEM852086 DOI852086 DYE852086 EIA852086 ERW852086 FBS852086 FLO852086 FVK852086 GFG852086 GPC852086 GYY852086 HIU852086 HSQ852086 ICM852086 IMI852086 IWE852086 JGA852086 JPW852086 JZS852086 KJO852086 KTK852086 LDG852086 LNC852086 LWY852086 MGU852086 MQQ852086 NAM852086 NKI852086 NUE852086 OEA852086 ONW852086 OXS852086 PHO852086 PRK852086 QBG852086 QLC852086 QUY852086 REU852086 ROQ852086 RYM852086 SII852086 SSE852086 TCA852086 TLW852086 TVS852086 UFO852086 UPK852086 UZG852086 VJC852086 VSY852086 WCU852086 WMQ852086 WWM852086 AE917622 KA917622 TW917622 ADS917622 ANO917622 AXK917622 BHG917622 BRC917622 CAY917622 CKU917622 CUQ917622 DEM917622 DOI917622 DYE917622 EIA917622 ERW917622 FBS917622 FLO917622 FVK917622 GFG917622 GPC917622 GYY917622 HIU917622 HSQ917622 ICM917622 IMI917622 IWE917622 JGA917622 JPW917622 JZS917622 KJO917622 KTK917622 LDG917622 LNC917622 LWY917622 MGU917622 MQQ917622 NAM917622 NKI917622 NUE917622 OEA917622 ONW917622 OXS917622 PHO917622 PRK917622 QBG917622 QLC917622 QUY917622 REU917622 ROQ917622 RYM917622 SII917622 SSE917622 TCA917622 TLW917622 TVS917622 UFO917622 UPK917622 UZG917622 VJC917622 VSY917622 WCU917622 WMQ917622 WWM917622 AE983158 KA983158 TW983158 ADS983158 ANO983158 AXK983158 BHG983158 BRC983158 CAY983158 CKU983158 CUQ983158 DEM983158 DOI983158 DYE983158 EIA983158 ERW983158 FBS983158 FLO983158 FVK983158 GFG983158 GPC983158 GYY983158 HIU983158 HSQ983158 ICM983158 IMI983158 IWE983158 JGA983158 JPW983158 JZS983158 KJO983158 KTK983158 LDG983158 LNC983158 LWY983158 MGU983158 MQQ983158 NAM983158 NKI983158 NUE983158 OEA983158 ONW983158 OXS983158 PHO983158 PRK983158 QBG983158 QLC983158 QUY983158 REU983158 ROQ983158 RYM983158 SII983158 SSE983158 TCA983158 TLW983158 TVS983158 UFO983158 UPK983158 UZG983158 VJC983158 VSY983158 WCU983158 WMQ983158 WWM983158 R60 JN60 TJ60 ADF60 ANB60 AWX60 BGT60 BQP60 CAL60 CKH60 CUD60 DDZ60 DNV60 DXR60 EHN60 ERJ60 FBF60 FLB60 FUX60 GET60 GOP60 GYL60 HIH60 HSD60 IBZ60 ILV60 IVR60 JFN60 JPJ60 JZF60 KJB60 KSX60 LCT60 LMP60 LWL60 MGH60 MQD60 MZZ60 NJV60 NTR60 ODN60 ONJ60 OXF60 PHB60 PQX60 QAT60 QKP60 QUL60 REH60 ROD60 RXZ60 SHV60 SRR60 TBN60 TLJ60 TVF60 UFB60 UOX60 UYT60 VIP60 VSL60 WCH60 WMD60 WVZ60 R65596 JN65596 TJ65596 ADF65596 ANB65596 AWX65596 BGT65596 BQP65596 CAL65596 CKH65596 CUD65596 DDZ65596 DNV65596 DXR65596 EHN65596 ERJ65596 FBF65596 FLB65596 FUX65596 GET65596 GOP65596 GYL65596 HIH65596 HSD65596 IBZ65596 ILV65596 IVR65596 JFN65596 JPJ65596 JZF65596 KJB65596 KSX65596 LCT65596 LMP65596 LWL65596 MGH65596 MQD65596 MZZ65596 NJV65596 NTR65596 ODN65596 ONJ65596 OXF65596 PHB65596 PQX65596 QAT65596 QKP65596 QUL65596 REH65596 ROD65596 RXZ65596 SHV65596 SRR65596 TBN65596 TLJ65596 TVF65596 UFB65596 UOX65596 UYT65596 VIP65596 VSL65596 WCH65596 WMD65596 WVZ65596 R131132 JN131132 TJ131132 ADF131132 ANB131132 AWX131132 BGT131132 BQP131132 CAL131132 CKH131132 CUD131132 DDZ131132 DNV131132 DXR131132 EHN131132 ERJ131132 FBF131132 FLB131132 FUX131132 GET131132 GOP131132 GYL131132 HIH131132 HSD131132 IBZ131132 ILV131132 IVR131132 JFN131132 JPJ131132 JZF131132 KJB131132 KSX131132 LCT131132 LMP131132 LWL131132 MGH131132 MQD131132 MZZ131132 NJV131132 NTR131132 ODN131132 ONJ131132 OXF131132 PHB131132 PQX131132 QAT131132 QKP131132 QUL131132 REH131132 ROD131132 RXZ131132 SHV131132 SRR131132 TBN131132 TLJ131132 TVF131132 UFB131132 UOX131132 UYT131132 VIP131132 VSL131132 WCH131132 WMD131132 WVZ131132 R196668 JN196668 TJ196668 ADF196668 ANB196668 AWX196668 BGT196668 BQP196668 CAL196668 CKH196668 CUD196668 DDZ196668 DNV196668 DXR196668 EHN196668 ERJ196668 FBF196668 FLB196668 FUX196668 GET196668 GOP196668 GYL196668 HIH196668 HSD196668 IBZ196668 ILV196668 IVR196668 JFN196668 JPJ196668 JZF196668 KJB196668 KSX196668 LCT196668 LMP196668 LWL196668 MGH196668 MQD196668 MZZ196668 NJV196668 NTR196668 ODN196668 ONJ196668 OXF196668 PHB196668 PQX196668 QAT196668 QKP196668 QUL196668 REH196668 ROD196668 RXZ196668 SHV196668 SRR196668 TBN196668 TLJ196668 TVF196668 UFB196668 UOX196668 UYT196668 VIP196668 VSL196668 WCH196668 WMD196668 WVZ196668 R262204 JN262204 TJ262204 ADF262204 ANB262204 AWX262204 BGT262204 BQP262204 CAL262204 CKH262204 CUD262204 DDZ262204 DNV262204 DXR262204 EHN262204 ERJ262204 FBF262204 FLB262204 FUX262204 GET262204 GOP262204 GYL262204 HIH262204 HSD262204 IBZ262204 ILV262204 IVR262204 JFN262204 JPJ262204 JZF262204 KJB262204 KSX262204 LCT262204 LMP262204 LWL262204 MGH262204 MQD262204 MZZ262204 NJV262204 NTR262204 ODN262204 ONJ262204 OXF262204 PHB262204 PQX262204 QAT262204 QKP262204 QUL262204 REH262204 ROD262204 RXZ262204 SHV262204 SRR262204 TBN262204 TLJ262204 TVF262204 UFB262204 UOX262204 UYT262204 VIP262204 VSL262204 WCH262204 WMD262204 WVZ262204 R327740 JN327740 TJ327740 ADF327740 ANB327740 AWX327740 BGT327740 BQP327740 CAL327740 CKH327740 CUD327740 DDZ327740 DNV327740 DXR327740 EHN327740 ERJ327740 FBF327740 FLB327740 FUX327740 GET327740 GOP327740 GYL327740 HIH327740 HSD327740 IBZ327740 ILV327740 IVR327740 JFN327740 JPJ327740 JZF327740 KJB327740 KSX327740 LCT327740 LMP327740 LWL327740 MGH327740 MQD327740 MZZ327740 NJV327740 NTR327740 ODN327740 ONJ327740 OXF327740 PHB327740 PQX327740 QAT327740 QKP327740 QUL327740 REH327740 ROD327740 RXZ327740 SHV327740 SRR327740 TBN327740 TLJ327740 TVF327740 UFB327740 UOX327740 UYT327740 VIP327740 VSL327740 WCH327740 WMD327740 WVZ327740 R393276 JN393276 TJ393276 ADF393276 ANB393276 AWX393276 BGT393276 BQP393276 CAL393276 CKH393276 CUD393276 DDZ393276 DNV393276 DXR393276 EHN393276 ERJ393276 FBF393276 FLB393276 FUX393276 GET393276 GOP393276 GYL393276 HIH393276 HSD393276 IBZ393276 ILV393276 IVR393276 JFN393276 JPJ393276 JZF393276 KJB393276 KSX393276 LCT393276 LMP393276 LWL393276 MGH393276 MQD393276 MZZ393276 NJV393276 NTR393276 ODN393276 ONJ393276 OXF393276 PHB393276 PQX393276 QAT393276 QKP393276 QUL393276 REH393276 ROD393276 RXZ393276 SHV393276 SRR393276 TBN393276 TLJ393276 TVF393276 UFB393276 UOX393276 UYT393276 VIP393276 VSL393276 WCH393276 WMD393276 WVZ393276 R458812 JN458812 TJ458812 ADF458812 ANB458812 AWX458812 BGT458812 BQP458812 CAL458812 CKH458812 CUD458812 DDZ458812 DNV458812 DXR458812 EHN458812 ERJ458812 FBF458812 FLB458812 FUX458812 GET458812 GOP458812 GYL458812 HIH458812 HSD458812 IBZ458812 ILV458812 IVR458812 JFN458812 JPJ458812 JZF458812 KJB458812 KSX458812 LCT458812 LMP458812 LWL458812 MGH458812 MQD458812 MZZ458812 NJV458812 NTR458812 ODN458812 ONJ458812 OXF458812 PHB458812 PQX458812 QAT458812 QKP458812 QUL458812 REH458812 ROD458812 RXZ458812 SHV458812 SRR458812 TBN458812 TLJ458812 TVF458812 UFB458812 UOX458812 UYT458812 VIP458812 VSL458812 WCH458812 WMD458812 WVZ458812 R524348 JN524348 TJ524348 ADF524348 ANB524348 AWX524348 BGT524348 BQP524348 CAL524348 CKH524348 CUD524348 DDZ524348 DNV524348 DXR524348 EHN524348 ERJ524348 FBF524348 FLB524348 FUX524348 GET524348 GOP524348 GYL524348 HIH524348 HSD524348 IBZ524348 ILV524348 IVR524348 JFN524348 JPJ524348 JZF524348 KJB524348 KSX524348 LCT524348 LMP524348 LWL524348 MGH524348 MQD524348 MZZ524348 NJV524348 NTR524348 ODN524348 ONJ524348 OXF524348 PHB524348 PQX524348 QAT524348 QKP524348 QUL524348 REH524348 ROD524348 RXZ524348 SHV524348 SRR524348 TBN524348 TLJ524348 TVF524348 UFB524348 UOX524348 UYT524348 VIP524348 VSL524348 WCH524348 WMD524348 WVZ524348 R589884 JN589884 TJ589884 ADF589884 ANB589884 AWX589884 BGT589884 BQP589884 CAL589884 CKH589884 CUD589884 DDZ589884 DNV589884 DXR589884 EHN589884 ERJ589884 FBF589884 FLB589884 FUX589884 GET589884 GOP589884 GYL589884 HIH589884 HSD589884 IBZ589884 ILV589884 IVR589884 JFN589884 JPJ589884 JZF589884 KJB589884 KSX589884 LCT589884 LMP589884 LWL589884 MGH589884 MQD589884 MZZ589884 NJV589884 NTR589884 ODN589884 ONJ589884 OXF589884 PHB589884 PQX589884 QAT589884 QKP589884 QUL589884 REH589884 ROD589884 RXZ589884 SHV589884 SRR589884 TBN589884 TLJ589884 TVF589884 UFB589884 UOX589884 UYT589884 VIP589884 VSL589884 WCH589884 WMD589884 WVZ589884 R655420 JN655420 TJ655420 ADF655420 ANB655420 AWX655420 BGT655420 BQP655420 CAL655420 CKH655420 CUD655420 DDZ655420 DNV655420 DXR655420 EHN655420 ERJ655420 FBF655420 FLB655420 FUX655420 GET655420 GOP655420 GYL655420 HIH655420 HSD655420 IBZ655420 ILV655420 IVR655420 JFN655420 JPJ655420 JZF655420 KJB655420 KSX655420 LCT655420 LMP655420 LWL655420 MGH655420 MQD655420 MZZ655420 NJV655420 NTR655420 ODN655420 ONJ655420 OXF655420 PHB655420 PQX655420 QAT655420 QKP655420 QUL655420 REH655420 ROD655420 RXZ655420 SHV655420 SRR655420 TBN655420 TLJ655420 TVF655420 UFB655420 UOX655420 UYT655420 VIP655420 VSL655420 WCH655420 WMD655420 WVZ655420 R720956 JN720956 TJ720956 ADF720956 ANB720956 AWX720956 BGT720956 BQP720956 CAL720956 CKH720956 CUD720956 DDZ720956 DNV720956 DXR720956 EHN720956 ERJ720956 FBF720956 FLB720956 FUX720956 GET720956 GOP720956 GYL720956 HIH720956 HSD720956 IBZ720956 ILV720956 IVR720956 JFN720956 JPJ720956 JZF720956 KJB720956 KSX720956 LCT720956 LMP720956 LWL720956 MGH720956 MQD720956 MZZ720956 NJV720956 NTR720956 ODN720956 ONJ720956 OXF720956 PHB720956 PQX720956 QAT720956 QKP720956 QUL720956 REH720956 ROD720956 RXZ720956 SHV720956 SRR720956 TBN720956 TLJ720956 TVF720956 UFB720956 UOX720956 UYT720956 VIP720956 VSL720956 WCH720956 WMD720956 WVZ720956 R786492 JN786492 TJ786492 ADF786492 ANB786492 AWX786492 BGT786492 BQP786492 CAL786492 CKH786492 CUD786492 DDZ786492 DNV786492 DXR786492 EHN786492 ERJ786492 FBF786492 FLB786492 FUX786492 GET786492 GOP786492 GYL786492 HIH786492 HSD786492 IBZ786492 ILV786492 IVR786492 JFN786492 JPJ786492 JZF786492 KJB786492 KSX786492 LCT786492 LMP786492 LWL786492 MGH786492 MQD786492 MZZ786492 NJV786492 NTR786492 ODN786492 ONJ786492 OXF786492 PHB786492 PQX786492 QAT786492 QKP786492 QUL786492 REH786492 ROD786492 RXZ786492 SHV786492 SRR786492 TBN786492 TLJ786492 TVF786492 UFB786492 UOX786492 UYT786492 VIP786492 VSL786492 WCH786492 WMD786492 WVZ786492 R852028 JN852028 TJ852028 ADF852028 ANB852028 AWX852028 BGT852028 BQP852028 CAL852028 CKH852028 CUD852028 DDZ852028 DNV852028 DXR852028 EHN852028 ERJ852028 FBF852028 FLB852028 FUX852028 GET852028 GOP852028 GYL852028 HIH852028 HSD852028 IBZ852028 ILV852028 IVR852028 JFN852028 JPJ852028 JZF852028 KJB852028 KSX852028 LCT852028 LMP852028 LWL852028 MGH852028 MQD852028 MZZ852028 NJV852028 NTR852028 ODN852028 ONJ852028 OXF852028 PHB852028 PQX852028 QAT852028 QKP852028 QUL852028 REH852028 ROD852028 RXZ852028 SHV852028 SRR852028 TBN852028 TLJ852028 TVF852028 UFB852028 UOX852028 UYT852028 VIP852028 VSL852028 WCH852028 WMD852028 WVZ852028 R917564 JN917564 TJ917564 ADF917564 ANB917564 AWX917564 BGT917564 BQP917564 CAL917564 CKH917564 CUD917564 DDZ917564 DNV917564 DXR917564 EHN917564 ERJ917564 FBF917564 FLB917564 FUX917564 GET917564 GOP917564 GYL917564 HIH917564 HSD917564 IBZ917564 ILV917564 IVR917564 JFN917564 JPJ917564 JZF917564 KJB917564 KSX917564 LCT917564 LMP917564 LWL917564 MGH917564 MQD917564 MZZ917564 NJV917564 NTR917564 ODN917564 ONJ917564 OXF917564 PHB917564 PQX917564 QAT917564 QKP917564 QUL917564 REH917564 ROD917564 RXZ917564 SHV917564 SRR917564 TBN917564 TLJ917564 TVF917564 UFB917564 UOX917564 UYT917564 VIP917564 VSL917564 WCH917564 WMD917564 WVZ917564 R983100 JN983100 TJ983100 ADF983100 ANB983100 AWX983100 BGT983100 BQP983100 CAL983100 CKH983100 CUD983100 DDZ983100 DNV983100 DXR983100 EHN983100 ERJ983100 FBF983100 FLB983100 FUX983100 GET983100 GOP983100 GYL983100 HIH983100 HSD983100 IBZ983100 ILV983100 IVR983100 JFN983100 JPJ983100 JZF983100 KJB983100 KSX983100 LCT983100 LMP983100 LWL983100 MGH983100 MQD983100 MZZ983100 NJV983100 NTR983100 ODN983100 ONJ983100 OXF983100 PHB983100 PQX983100 QAT983100 QKP983100 QUL983100 REH983100 ROD983100 RXZ983100 SHV983100 SRR983100 TBN983100 TLJ983100 TVF983100 UFB983100 UOX983100 UYT983100 VIP983100 VSL983100 WCH983100 WMD983100 WVZ983100 E52:E60 JA52:JA60 SW52:SW60 ACS52:ACS60 AMO52:AMO60 AWK52:AWK60 BGG52:BGG60 BQC52:BQC60 BZY52:BZY60 CJU52:CJU60 CTQ52:CTQ60 DDM52:DDM60 DNI52:DNI60 DXE52:DXE60 EHA52:EHA60 EQW52:EQW60 FAS52:FAS60 FKO52:FKO60 FUK52:FUK60 GEG52:GEG60 GOC52:GOC60 GXY52:GXY60 HHU52:HHU60 HRQ52:HRQ60 IBM52:IBM60 ILI52:ILI60 IVE52:IVE60 JFA52:JFA60 JOW52:JOW60 JYS52:JYS60 KIO52:KIO60 KSK52:KSK60 LCG52:LCG60 LMC52:LMC60 LVY52:LVY60 MFU52:MFU60 MPQ52:MPQ60 MZM52:MZM60 NJI52:NJI60 NTE52:NTE60 ODA52:ODA60 OMW52:OMW60 OWS52:OWS60 PGO52:PGO60 PQK52:PQK60 QAG52:QAG60 QKC52:QKC60 QTY52:QTY60 RDU52:RDU60 RNQ52:RNQ60 RXM52:RXM60 SHI52:SHI60 SRE52:SRE60 TBA52:TBA60 TKW52:TKW60 TUS52:TUS60 UEO52:UEO60 UOK52:UOK60 UYG52:UYG60 VIC52:VIC60 VRY52:VRY60 WBU52:WBU60 WLQ52:WLQ60 WVM52:WVM60 E65588:E65596 JA65588:JA65596 SW65588:SW65596 ACS65588:ACS65596 AMO65588:AMO65596 AWK65588:AWK65596 BGG65588:BGG65596 BQC65588:BQC65596 BZY65588:BZY65596 CJU65588:CJU65596 CTQ65588:CTQ65596 DDM65588:DDM65596 DNI65588:DNI65596 DXE65588:DXE65596 EHA65588:EHA65596 EQW65588:EQW65596 FAS65588:FAS65596 FKO65588:FKO65596 FUK65588:FUK65596 GEG65588:GEG65596 GOC65588:GOC65596 GXY65588:GXY65596 HHU65588:HHU65596 HRQ65588:HRQ65596 IBM65588:IBM65596 ILI65588:ILI65596 IVE65588:IVE65596 JFA65588:JFA65596 JOW65588:JOW65596 JYS65588:JYS65596 KIO65588:KIO65596 KSK65588:KSK65596 LCG65588:LCG65596 LMC65588:LMC65596 LVY65588:LVY65596 MFU65588:MFU65596 MPQ65588:MPQ65596 MZM65588:MZM65596 NJI65588:NJI65596 NTE65588:NTE65596 ODA65588:ODA65596 OMW65588:OMW65596 OWS65588:OWS65596 PGO65588:PGO65596 PQK65588:PQK65596 QAG65588:QAG65596 QKC65588:QKC65596 QTY65588:QTY65596 RDU65588:RDU65596 RNQ65588:RNQ65596 RXM65588:RXM65596 SHI65588:SHI65596 SRE65588:SRE65596 TBA65588:TBA65596 TKW65588:TKW65596 TUS65588:TUS65596 UEO65588:UEO65596 UOK65588:UOK65596 UYG65588:UYG65596 VIC65588:VIC65596 VRY65588:VRY65596 WBU65588:WBU65596 WLQ65588:WLQ65596 WVM65588:WVM65596 E131124:E131132 JA131124:JA131132 SW131124:SW131132 ACS131124:ACS131132 AMO131124:AMO131132 AWK131124:AWK131132 BGG131124:BGG131132 BQC131124:BQC131132 BZY131124:BZY131132 CJU131124:CJU131132 CTQ131124:CTQ131132 DDM131124:DDM131132 DNI131124:DNI131132 DXE131124:DXE131132 EHA131124:EHA131132 EQW131124:EQW131132 FAS131124:FAS131132 FKO131124:FKO131132 FUK131124:FUK131132 GEG131124:GEG131132 GOC131124:GOC131132 GXY131124:GXY131132 HHU131124:HHU131132 HRQ131124:HRQ131132 IBM131124:IBM131132 ILI131124:ILI131132 IVE131124:IVE131132 JFA131124:JFA131132 JOW131124:JOW131132 JYS131124:JYS131132 KIO131124:KIO131132 KSK131124:KSK131132 LCG131124:LCG131132 LMC131124:LMC131132 LVY131124:LVY131132 MFU131124:MFU131132 MPQ131124:MPQ131132 MZM131124:MZM131132 NJI131124:NJI131132 NTE131124:NTE131132 ODA131124:ODA131132 OMW131124:OMW131132 OWS131124:OWS131132 PGO131124:PGO131132 PQK131124:PQK131132 QAG131124:QAG131132 QKC131124:QKC131132 QTY131124:QTY131132 RDU131124:RDU131132 RNQ131124:RNQ131132 RXM131124:RXM131132 SHI131124:SHI131132 SRE131124:SRE131132 TBA131124:TBA131132 TKW131124:TKW131132 TUS131124:TUS131132 UEO131124:UEO131132 UOK131124:UOK131132 UYG131124:UYG131132 VIC131124:VIC131132 VRY131124:VRY131132 WBU131124:WBU131132 WLQ131124:WLQ131132 WVM131124:WVM131132 E196660:E196668 JA196660:JA196668 SW196660:SW196668 ACS196660:ACS196668 AMO196660:AMO196668 AWK196660:AWK196668 BGG196660:BGG196668 BQC196660:BQC196668 BZY196660:BZY196668 CJU196660:CJU196668 CTQ196660:CTQ196668 DDM196660:DDM196668 DNI196660:DNI196668 DXE196660:DXE196668 EHA196660:EHA196668 EQW196660:EQW196668 FAS196660:FAS196668 FKO196660:FKO196668 FUK196660:FUK196668 GEG196660:GEG196668 GOC196660:GOC196668 GXY196660:GXY196668 HHU196660:HHU196668 HRQ196660:HRQ196668 IBM196660:IBM196668 ILI196660:ILI196668 IVE196660:IVE196668 JFA196660:JFA196668 JOW196660:JOW196668 JYS196660:JYS196668 KIO196660:KIO196668 KSK196660:KSK196668 LCG196660:LCG196668 LMC196660:LMC196668 LVY196660:LVY196668 MFU196660:MFU196668 MPQ196660:MPQ196668 MZM196660:MZM196668 NJI196660:NJI196668 NTE196660:NTE196668 ODA196660:ODA196668 OMW196660:OMW196668 OWS196660:OWS196668 PGO196660:PGO196668 PQK196660:PQK196668 QAG196660:QAG196668 QKC196660:QKC196668 QTY196660:QTY196668 RDU196660:RDU196668 RNQ196660:RNQ196668 RXM196660:RXM196668 SHI196660:SHI196668 SRE196660:SRE196668 TBA196660:TBA196668 TKW196660:TKW196668 TUS196660:TUS196668 UEO196660:UEO196668 UOK196660:UOK196668 UYG196660:UYG196668 VIC196660:VIC196668 VRY196660:VRY196668 WBU196660:WBU196668 WLQ196660:WLQ196668 WVM196660:WVM196668 E262196:E262204 JA262196:JA262204 SW262196:SW262204 ACS262196:ACS262204 AMO262196:AMO262204 AWK262196:AWK262204 BGG262196:BGG262204 BQC262196:BQC262204 BZY262196:BZY262204 CJU262196:CJU262204 CTQ262196:CTQ262204 DDM262196:DDM262204 DNI262196:DNI262204 DXE262196:DXE262204 EHA262196:EHA262204 EQW262196:EQW262204 FAS262196:FAS262204 FKO262196:FKO262204 FUK262196:FUK262204 GEG262196:GEG262204 GOC262196:GOC262204 GXY262196:GXY262204 HHU262196:HHU262204 HRQ262196:HRQ262204 IBM262196:IBM262204 ILI262196:ILI262204 IVE262196:IVE262204 JFA262196:JFA262204 JOW262196:JOW262204 JYS262196:JYS262204 KIO262196:KIO262204 KSK262196:KSK262204 LCG262196:LCG262204 LMC262196:LMC262204 LVY262196:LVY262204 MFU262196:MFU262204 MPQ262196:MPQ262204 MZM262196:MZM262204 NJI262196:NJI262204 NTE262196:NTE262204 ODA262196:ODA262204 OMW262196:OMW262204 OWS262196:OWS262204 PGO262196:PGO262204 PQK262196:PQK262204 QAG262196:QAG262204 QKC262196:QKC262204 QTY262196:QTY262204 RDU262196:RDU262204 RNQ262196:RNQ262204 RXM262196:RXM262204 SHI262196:SHI262204 SRE262196:SRE262204 TBA262196:TBA262204 TKW262196:TKW262204 TUS262196:TUS262204 UEO262196:UEO262204 UOK262196:UOK262204 UYG262196:UYG262204 VIC262196:VIC262204 VRY262196:VRY262204 WBU262196:WBU262204 WLQ262196:WLQ262204 WVM262196:WVM262204 E327732:E327740 JA327732:JA327740 SW327732:SW327740 ACS327732:ACS327740 AMO327732:AMO327740 AWK327732:AWK327740 BGG327732:BGG327740 BQC327732:BQC327740 BZY327732:BZY327740 CJU327732:CJU327740 CTQ327732:CTQ327740 DDM327732:DDM327740 DNI327732:DNI327740 DXE327732:DXE327740 EHA327732:EHA327740 EQW327732:EQW327740 FAS327732:FAS327740 FKO327732:FKO327740 FUK327732:FUK327740 GEG327732:GEG327740 GOC327732:GOC327740 GXY327732:GXY327740 HHU327732:HHU327740 HRQ327732:HRQ327740 IBM327732:IBM327740 ILI327732:ILI327740 IVE327732:IVE327740 JFA327732:JFA327740 JOW327732:JOW327740 JYS327732:JYS327740 KIO327732:KIO327740 KSK327732:KSK327740 LCG327732:LCG327740 LMC327732:LMC327740 LVY327732:LVY327740 MFU327732:MFU327740 MPQ327732:MPQ327740 MZM327732:MZM327740 NJI327732:NJI327740 NTE327732:NTE327740 ODA327732:ODA327740 OMW327732:OMW327740 OWS327732:OWS327740 PGO327732:PGO327740 PQK327732:PQK327740 QAG327732:QAG327740 QKC327732:QKC327740 QTY327732:QTY327740 RDU327732:RDU327740 RNQ327732:RNQ327740 RXM327732:RXM327740 SHI327732:SHI327740 SRE327732:SRE327740 TBA327732:TBA327740 TKW327732:TKW327740 TUS327732:TUS327740 UEO327732:UEO327740 UOK327732:UOK327740 UYG327732:UYG327740 VIC327732:VIC327740 VRY327732:VRY327740 WBU327732:WBU327740 WLQ327732:WLQ327740 WVM327732:WVM327740 E393268:E393276 JA393268:JA393276 SW393268:SW393276 ACS393268:ACS393276 AMO393268:AMO393276 AWK393268:AWK393276 BGG393268:BGG393276 BQC393268:BQC393276 BZY393268:BZY393276 CJU393268:CJU393276 CTQ393268:CTQ393276 DDM393268:DDM393276 DNI393268:DNI393276 DXE393268:DXE393276 EHA393268:EHA393276 EQW393268:EQW393276 FAS393268:FAS393276 FKO393268:FKO393276 FUK393268:FUK393276 GEG393268:GEG393276 GOC393268:GOC393276 GXY393268:GXY393276 HHU393268:HHU393276 HRQ393268:HRQ393276 IBM393268:IBM393276 ILI393268:ILI393276 IVE393268:IVE393276 JFA393268:JFA393276 JOW393268:JOW393276 JYS393268:JYS393276 KIO393268:KIO393276 KSK393268:KSK393276 LCG393268:LCG393276 LMC393268:LMC393276 LVY393268:LVY393276 MFU393268:MFU393276 MPQ393268:MPQ393276 MZM393268:MZM393276 NJI393268:NJI393276 NTE393268:NTE393276 ODA393268:ODA393276 OMW393268:OMW393276 OWS393268:OWS393276 PGO393268:PGO393276 PQK393268:PQK393276 QAG393268:QAG393276 QKC393268:QKC393276 QTY393268:QTY393276 RDU393268:RDU393276 RNQ393268:RNQ393276 RXM393268:RXM393276 SHI393268:SHI393276 SRE393268:SRE393276 TBA393268:TBA393276 TKW393268:TKW393276 TUS393268:TUS393276 UEO393268:UEO393276 UOK393268:UOK393276 UYG393268:UYG393276 VIC393268:VIC393276 VRY393268:VRY393276 WBU393268:WBU393276 WLQ393268:WLQ393276 WVM393268:WVM393276 E458804:E458812 JA458804:JA458812 SW458804:SW458812 ACS458804:ACS458812 AMO458804:AMO458812 AWK458804:AWK458812 BGG458804:BGG458812 BQC458804:BQC458812 BZY458804:BZY458812 CJU458804:CJU458812 CTQ458804:CTQ458812 DDM458804:DDM458812 DNI458804:DNI458812 DXE458804:DXE458812 EHA458804:EHA458812 EQW458804:EQW458812 FAS458804:FAS458812 FKO458804:FKO458812 FUK458804:FUK458812 GEG458804:GEG458812 GOC458804:GOC458812 GXY458804:GXY458812 HHU458804:HHU458812 HRQ458804:HRQ458812 IBM458804:IBM458812 ILI458804:ILI458812 IVE458804:IVE458812 JFA458804:JFA458812 JOW458804:JOW458812 JYS458804:JYS458812 KIO458804:KIO458812 KSK458804:KSK458812 LCG458804:LCG458812 LMC458804:LMC458812 LVY458804:LVY458812 MFU458804:MFU458812 MPQ458804:MPQ458812 MZM458804:MZM458812 NJI458804:NJI458812 NTE458804:NTE458812 ODA458804:ODA458812 OMW458804:OMW458812 OWS458804:OWS458812 PGO458804:PGO458812 PQK458804:PQK458812 QAG458804:QAG458812 QKC458804:QKC458812 QTY458804:QTY458812 RDU458804:RDU458812 RNQ458804:RNQ458812 RXM458804:RXM458812 SHI458804:SHI458812 SRE458804:SRE458812 TBA458804:TBA458812 TKW458804:TKW458812 TUS458804:TUS458812 UEO458804:UEO458812 UOK458804:UOK458812 UYG458804:UYG458812 VIC458804:VIC458812 VRY458804:VRY458812 WBU458804:WBU458812 WLQ458804:WLQ458812 WVM458804:WVM458812 E524340:E524348 JA524340:JA524348 SW524340:SW524348 ACS524340:ACS524348 AMO524340:AMO524348 AWK524340:AWK524348 BGG524340:BGG524348 BQC524340:BQC524348 BZY524340:BZY524348 CJU524340:CJU524348 CTQ524340:CTQ524348 DDM524340:DDM524348 DNI524340:DNI524348 DXE524340:DXE524348 EHA524340:EHA524348 EQW524340:EQW524348 FAS524340:FAS524348 FKO524340:FKO524348 FUK524340:FUK524348 GEG524340:GEG524348 GOC524340:GOC524348 GXY524340:GXY524348 HHU524340:HHU524348 HRQ524340:HRQ524348 IBM524340:IBM524348 ILI524340:ILI524348 IVE524340:IVE524348 JFA524340:JFA524348 JOW524340:JOW524348 JYS524340:JYS524348 KIO524340:KIO524348 KSK524340:KSK524348 LCG524340:LCG524348 LMC524340:LMC524348 LVY524340:LVY524348 MFU524340:MFU524348 MPQ524340:MPQ524348 MZM524340:MZM524348 NJI524340:NJI524348 NTE524340:NTE524348 ODA524340:ODA524348 OMW524340:OMW524348 OWS524340:OWS524348 PGO524340:PGO524348 PQK524340:PQK524348 QAG524340:QAG524348 QKC524340:QKC524348 QTY524340:QTY524348 RDU524340:RDU524348 RNQ524340:RNQ524348 RXM524340:RXM524348 SHI524340:SHI524348 SRE524340:SRE524348 TBA524340:TBA524348 TKW524340:TKW524348 TUS524340:TUS524348 UEO524340:UEO524348 UOK524340:UOK524348 UYG524340:UYG524348 VIC524340:VIC524348 VRY524340:VRY524348 WBU524340:WBU524348 WLQ524340:WLQ524348 WVM524340:WVM524348 E589876:E589884 JA589876:JA589884 SW589876:SW589884 ACS589876:ACS589884 AMO589876:AMO589884 AWK589876:AWK589884 BGG589876:BGG589884 BQC589876:BQC589884 BZY589876:BZY589884 CJU589876:CJU589884 CTQ589876:CTQ589884 DDM589876:DDM589884 DNI589876:DNI589884 DXE589876:DXE589884 EHA589876:EHA589884 EQW589876:EQW589884 FAS589876:FAS589884 FKO589876:FKO589884 FUK589876:FUK589884 GEG589876:GEG589884 GOC589876:GOC589884 GXY589876:GXY589884 HHU589876:HHU589884 HRQ589876:HRQ589884 IBM589876:IBM589884 ILI589876:ILI589884 IVE589876:IVE589884 JFA589876:JFA589884 JOW589876:JOW589884 JYS589876:JYS589884 KIO589876:KIO589884 KSK589876:KSK589884 LCG589876:LCG589884 LMC589876:LMC589884 LVY589876:LVY589884 MFU589876:MFU589884 MPQ589876:MPQ589884 MZM589876:MZM589884 NJI589876:NJI589884 NTE589876:NTE589884 ODA589876:ODA589884 OMW589876:OMW589884 OWS589876:OWS589884 PGO589876:PGO589884 PQK589876:PQK589884 QAG589876:QAG589884 QKC589876:QKC589884 QTY589876:QTY589884 RDU589876:RDU589884 RNQ589876:RNQ589884 RXM589876:RXM589884 SHI589876:SHI589884 SRE589876:SRE589884 TBA589876:TBA589884 TKW589876:TKW589884 TUS589876:TUS589884 UEO589876:UEO589884 UOK589876:UOK589884 UYG589876:UYG589884 VIC589876:VIC589884 VRY589876:VRY589884 WBU589876:WBU589884 WLQ589876:WLQ589884 WVM589876:WVM589884 E655412:E655420 JA655412:JA655420 SW655412:SW655420 ACS655412:ACS655420 AMO655412:AMO655420 AWK655412:AWK655420 BGG655412:BGG655420 BQC655412:BQC655420 BZY655412:BZY655420 CJU655412:CJU655420 CTQ655412:CTQ655420 DDM655412:DDM655420 DNI655412:DNI655420 DXE655412:DXE655420 EHA655412:EHA655420 EQW655412:EQW655420 FAS655412:FAS655420 FKO655412:FKO655420 FUK655412:FUK655420 GEG655412:GEG655420 GOC655412:GOC655420 GXY655412:GXY655420 HHU655412:HHU655420 HRQ655412:HRQ655420 IBM655412:IBM655420 ILI655412:ILI655420 IVE655412:IVE655420 JFA655412:JFA655420 JOW655412:JOW655420 JYS655412:JYS655420 KIO655412:KIO655420 KSK655412:KSK655420 LCG655412:LCG655420 LMC655412:LMC655420 LVY655412:LVY655420 MFU655412:MFU655420 MPQ655412:MPQ655420 MZM655412:MZM655420 NJI655412:NJI655420 NTE655412:NTE655420 ODA655412:ODA655420 OMW655412:OMW655420 OWS655412:OWS655420 PGO655412:PGO655420 PQK655412:PQK655420 QAG655412:QAG655420 QKC655412:QKC655420 QTY655412:QTY655420 RDU655412:RDU655420 RNQ655412:RNQ655420 RXM655412:RXM655420 SHI655412:SHI655420 SRE655412:SRE655420 TBA655412:TBA655420 TKW655412:TKW655420 TUS655412:TUS655420 UEO655412:UEO655420 UOK655412:UOK655420 UYG655412:UYG655420 VIC655412:VIC655420 VRY655412:VRY655420 WBU655412:WBU655420 WLQ655412:WLQ655420 WVM655412:WVM655420 E720948:E720956 JA720948:JA720956 SW720948:SW720956 ACS720948:ACS720956 AMO720948:AMO720956 AWK720948:AWK720956 BGG720948:BGG720956 BQC720948:BQC720956 BZY720948:BZY720956 CJU720948:CJU720956 CTQ720948:CTQ720956 DDM720948:DDM720956 DNI720948:DNI720956 DXE720948:DXE720956 EHA720948:EHA720956 EQW720948:EQW720956 FAS720948:FAS720956 FKO720948:FKO720956 FUK720948:FUK720956 GEG720948:GEG720956 GOC720948:GOC720956 GXY720948:GXY720956 HHU720948:HHU720956 HRQ720948:HRQ720956 IBM720948:IBM720956 ILI720948:ILI720956 IVE720948:IVE720956 JFA720948:JFA720956 JOW720948:JOW720956 JYS720948:JYS720956 KIO720948:KIO720956 KSK720948:KSK720956 LCG720948:LCG720956 LMC720948:LMC720956 LVY720948:LVY720956 MFU720948:MFU720956 MPQ720948:MPQ720956 MZM720948:MZM720956 NJI720948:NJI720956 NTE720948:NTE720956 ODA720948:ODA720956 OMW720948:OMW720956 OWS720948:OWS720956 PGO720948:PGO720956 PQK720948:PQK720956 QAG720948:QAG720956 QKC720948:QKC720956 QTY720948:QTY720956 RDU720948:RDU720956 RNQ720948:RNQ720956 RXM720948:RXM720956 SHI720948:SHI720956 SRE720948:SRE720956 TBA720948:TBA720956 TKW720948:TKW720956 TUS720948:TUS720956 UEO720948:UEO720956 UOK720948:UOK720956 UYG720948:UYG720956 VIC720948:VIC720956 VRY720948:VRY720956 WBU720948:WBU720956 WLQ720948:WLQ720956 WVM720948:WVM720956 E786484:E786492 JA786484:JA786492 SW786484:SW786492 ACS786484:ACS786492 AMO786484:AMO786492 AWK786484:AWK786492 BGG786484:BGG786492 BQC786484:BQC786492 BZY786484:BZY786492 CJU786484:CJU786492 CTQ786484:CTQ786492 DDM786484:DDM786492 DNI786484:DNI786492 DXE786484:DXE786492 EHA786484:EHA786492 EQW786484:EQW786492 FAS786484:FAS786492 FKO786484:FKO786492 FUK786484:FUK786492 GEG786484:GEG786492 GOC786484:GOC786492 GXY786484:GXY786492 HHU786484:HHU786492 HRQ786484:HRQ786492 IBM786484:IBM786492 ILI786484:ILI786492 IVE786484:IVE786492 JFA786484:JFA786492 JOW786484:JOW786492 JYS786484:JYS786492 KIO786484:KIO786492 KSK786484:KSK786492 LCG786484:LCG786492 LMC786484:LMC786492 LVY786484:LVY786492 MFU786484:MFU786492 MPQ786484:MPQ786492 MZM786484:MZM786492 NJI786484:NJI786492 NTE786484:NTE786492 ODA786484:ODA786492 OMW786484:OMW786492 OWS786484:OWS786492 PGO786484:PGO786492 PQK786484:PQK786492 QAG786484:QAG786492 QKC786484:QKC786492 QTY786484:QTY786492 RDU786484:RDU786492 RNQ786484:RNQ786492 RXM786484:RXM786492 SHI786484:SHI786492 SRE786484:SRE786492 TBA786484:TBA786492 TKW786484:TKW786492 TUS786484:TUS786492 UEO786484:UEO786492 UOK786484:UOK786492 UYG786484:UYG786492 VIC786484:VIC786492 VRY786484:VRY786492 WBU786484:WBU786492 WLQ786484:WLQ786492 WVM786484:WVM786492 E852020:E852028 JA852020:JA852028 SW852020:SW852028 ACS852020:ACS852028 AMO852020:AMO852028 AWK852020:AWK852028 BGG852020:BGG852028 BQC852020:BQC852028 BZY852020:BZY852028 CJU852020:CJU852028 CTQ852020:CTQ852028 DDM852020:DDM852028 DNI852020:DNI852028 DXE852020:DXE852028 EHA852020:EHA852028 EQW852020:EQW852028 FAS852020:FAS852028 FKO852020:FKO852028 FUK852020:FUK852028 GEG852020:GEG852028 GOC852020:GOC852028 GXY852020:GXY852028 HHU852020:HHU852028 HRQ852020:HRQ852028 IBM852020:IBM852028 ILI852020:ILI852028 IVE852020:IVE852028 JFA852020:JFA852028 JOW852020:JOW852028 JYS852020:JYS852028 KIO852020:KIO852028 KSK852020:KSK852028 LCG852020:LCG852028 LMC852020:LMC852028 LVY852020:LVY852028 MFU852020:MFU852028 MPQ852020:MPQ852028 MZM852020:MZM852028 NJI852020:NJI852028 NTE852020:NTE852028 ODA852020:ODA852028 OMW852020:OMW852028 OWS852020:OWS852028 PGO852020:PGO852028 PQK852020:PQK852028 QAG852020:QAG852028 QKC852020:QKC852028 QTY852020:QTY852028 RDU852020:RDU852028 RNQ852020:RNQ852028 RXM852020:RXM852028 SHI852020:SHI852028 SRE852020:SRE852028 TBA852020:TBA852028 TKW852020:TKW852028 TUS852020:TUS852028 UEO852020:UEO852028 UOK852020:UOK852028 UYG852020:UYG852028 VIC852020:VIC852028 VRY852020:VRY852028 WBU852020:WBU852028 WLQ852020:WLQ852028 WVM852020:WVM852028 E917556:E917564 JA917556:JA917564 SW917556:SW917564 ACS917556:ACS917564 AMO917556:AMO917564 AWK917556:AWK917564 BGG917556:BGG917564 BQC917556:BQC917564 BZY917556:BZY917564 CJU917556:CJU917564 CTQ917556:CTQ917564 DDM917556:DDM917564 DNI917556:DNI917564 DXE917556:DXE917564 EHA917556:EHA917564 EQW917556:EQW917564 FAS917556:FAS917564 FKO917556:FKO917564 FUK917556:FUK917564 GEG917556:GEG917564 GOC917556:GOC917564 GXY917556:GXY917564 HHU917556:HHU917564 HRQ917556:HRQ917564 IBM917556:IBM917564 ILI917556:ILI917564 IVE917556:IVE917564 JFA917556:JFA917564 JOW917556:JOW917564 JYS917556:JYS917564 KIO917556:KIO917564 KSK917556:KSK917564 LCG917556:LCG917564 LMC917556:LMC917564 LVY917556:LVY917564 MFU917556:MFU917564 MPQ917556:MPQ917564 MZM917556:MZM917564 NJI917556:NJI917564 NTE917556:NTE917564 ODA917556:ODA917564 OMW917556:OMW917564 OWS917556:OWS917564 PGO917556:PGO917564 PQK917556:PQK917564 QAG917556:QAG917564 QKC917556:QKC917564 QTY917556:QTY917564 RDU917556:RDU917564 RNQ917556:RNQ917564 RXM917556:RXM917564 SHI917556:SHI917564 SRE917556:SRE917564 TBA917556:TBA917564 TKW917556:TKW917564 TUS917556:TUS917564 UEO917556:UEO917564 UOK917556:UOK917564 UYG917556:UYG917564 VIC917556:VIC917564 VRY917556:VRY917564 WBU917556:WBU917564 WLQ917556:WLQ917564 WVM917556:WVM917564 E983092:E983100 JA983092:JA983100 SW983092:SW983100 ACS983092:ACS983100 AMO983092:AMO983100 AWK983092:AWK983100 BGG983092:BGG983100 BQC983092:BQC983100 BZY983092:BZY983100 CJU983092:CJU983100 CTQ983092:CTQ983100 DDM983092:DDM983100 DNI983092:DNI983100 DXE983092:DXE983100 EHA983092:EHA983100 EQW983092:EQW983100 FAS983092:FAS983100 FKO983092:FKO983100 FUK983092:FUK983100 GEG983092:GEG983100 GOC983092:GOC983100 GXY983092:GXY983100 HHU983092:HHU983100 HRQ983092:HRQ983100 IBM983092:IBM983100 ILI983092:ILI983100 IVE983092:IVE983100 JFA983092:JFA983100 JOW983092:JOW983100 JYS983092:JYS983100 KIO983092:KIO983100 KSK983092:KSK983100 LCG983092:LCG983100 LMC983092:LMC983100 LVY983092:LVY983100 MFU983092:MFU983100 MPQ983092:MPQ983100 MZM983092:MZM983100 NJI983092:NJI983100 NTE983092:NTE983100 ODA983092:ODA983100 OMW983092:OMW983100 OWS983092:OWS983100 PGO983092:PGO983100 PQK983092:PQK983100 QAG983092:QAG983100 QKC983092:QKC983100 QTY983092:QTY983100 RDU983092:RDU983100 RNQ983092:RNQ983100 RXM983092:RXM983100 SHI983092:SHI983100 SRE983092:SRE983100 TBA983092:TBA983100 TKW983092:TKW983100 TUS983092:TUS983100 UEO983092:UEO983100 UOK983092:UOK983100 UYG983092:UYG983100 VIC983092:VIC983100 VRY983092:VRY983100 WBU983092:WBU983100 WLQ983092:WLQ983100 WVM983092:WVM983100 E68 JA68 SW68 ACS68 AMO68 AWK68 BGG68 BQC68 BZY68 CJU68 CTQ68 DDM68 DNI68 DXE68 EHA68 EQW68 FAS68 FKO68 FUK68 GEG68 GOC68 GXY68 HHU68 HRQ68 IBM68 ILI68 IVE68 JFA68 JOW68 JYS68 KIO68 KSK68 LCG68 LMC68 LVY68 MFU68 MPQ68 MZM68 NJI68 NTE68 ODA68 OMW68 OWS68 PGO68 PQK68 QAG68 QKC68 QTY68 RDU68 RNQ68 RXM68 SHI68 SRE68 TBA68 TKW68 TUS68 UEO68 UOK68 UYG68 VIC68 VRY68 WBU68 WLQ68 WVM68 E65604 JA65604 SW65604 ACS65604 AMO65604 AWK65604 BGG65604 BQC65604 BZY65604 CJU65604 CTQ65604 DDM65604 DNI65604 DXE65604 EHA65604 EQW65604 FAS65604 FKO65604 FUK65604 GEG65604 GOC65604 GXY65604 HHU65604 HRQ65604 IBM65604 ILI65604 IVE65604 JFA65604 JOW65604 JYS65604 KIO65604 KSK65604 LCG65604 LMC65604 LVY65604 MFU65604 MPQ65604 MZM65604 NJI65604 NTE65604 ODA65604 OMW65604 OWS65604 PGO65604 PQK65604 QAG65604 QKC65604 QTY65604 RDU65604 RNQ65604 RXM65604 SHI65604 SRE65604 TBA65604 TKW65604 TUS65604 UEO65604 UOK65604 UYG65604 VIC65604 VRY65604 WBU65604 WLQ65604 WVM65604 E131140 JA131140 SW131140 ACS131140 AMO131140 AWK131140 BGG131140 BQC131140 BZY131140 CJU131140 CTQ131140 DDM131140 DNI131140 DXE131140 EHA131140 EQW131140 FAS131140 FKO131140 FUK131140 GEG131140 GOC131140 GXY131140 HHU131140 HRQ131140 IBM131140 ILI131140 IVE131140 JFA131140 JOW131140 JYS131140 KIO131140 KSK131140 LCG131140 LMC131140 LVY131140 MFU131140 MPQ131140 MZM131140 NJI131140 NTE131140 ODA131140 OMW131140 OWS131140 PGO131140 PQK131140 QAG131140 QKC131140 QTY131140 RDU131140 RNQ131140 RXM131140 SHI131140 SRE131140 TBA131140 TKW131140 TUS131140 UEO131140 UOK131140 UYG131140 VIC131140 VRY131140 WBU131140 WLQ131140 WVM131140 E196676 JA196676 SW196676 ACS196676 AMO196676 AWK196676 BGG196676 BQC196676 BZY196676 CJU196676 CTQ196676 DDM196676 DNI196676 DXE196676 EHA196676 EQW196676 FAS196676 FKO196676 FUK196676 GEG196676 GOC196676 GXY196676 HHU196676 HRQ196676 IBM196676 ILI196676 IVE196676 JFA196676 JOW196676 JYS196676 KIO196676 KSK196676 LCG196676 LMC196676 LVY196676 MFU196676 MPQ196676 MZM196676 NJI196676 NTE196676 ODA196676 OMW196676 OWS196676 PGO196676 PQK196676 QAG196676 QKC196676 QTY196676 RDU196676 RNQ196676 RXM196676 SHI196676 SRE196676 TBA196676 TKW196676 TUS196676 UEO196676 UOK196676 UYG196676 VIC196676 VRY196676 WBU196676 WLQ196676 WVM196676 E262212 JA262212 SW262212 ACS262212 AMO262212 AWK262212 BGG262212 BQC262212 BZY262212 CJU262212 CTQ262212 DDM262212 DNI262212 DXE262212 EHA262212 EQW262212 FAS262212 FKO262212 FUK262212 GEG262212 GOC262212 GXY262212 HHU262212 HRQ262212 IBM262212 ILI262212 IVE262212 JFA262212 JOW262212 JYS262212 KIO262212 KSK262212 LCG262212 LMC262212 LVY262212 MFU262212 MPQ262212 MZM262212 NJI262212 NTE262212 ODA262212 OMW262212 OWS262212 PGO262212 PQK262212 QAG262212 QKC262212 QTY262212 RDU262212 RNQ262212 RXM262212 SHI262212 SRE262212 TBA262212 TKW262212 TUS262212 UEO262212 UOK262212 UYG262212 VIC262212 VRY262212 WBU262212 WLQ262212 WVM262212 E327748 JA327748 SW327748 ACS327748 AMO327748 AWK327748 BGG327748 BQC327748 BZY327748 CJU327748 CTQ327748 DDM327748 DNI327748 DXE327748 EHA327748 EQW327748 FAS327748 FKO327748 FUK327748 GEG327748 GOC327748 GXY327748 HHU327748 HRQ327748 IBM327748 ILI327748 IVE327748 JFA327748 JOW327748 JYS327748 KIO327748 KSK327748 LCG327748 LMC327748 LVY327748 MFU327748 MPQ327748 MZM327748 NJI327748 NTE327748 ODA327748 OMW327748 OWS327748 PGO327748 PQK327748 QAG327748 QKC327748 QTY327748 RDU327748 RNQ327748 RXM327748 SHI327748 SRE327748 TBA327748 TKW327748 TUS327748 UEO327748 UOK327748 UYG327748 VIC327748 VRY327748 WBU327748 WLQ327748 WVM327748 E393284 JA393284 SW393284 ACS393284 AMO393284 AWK393284 BGG393284 BQC393284 BZY393284 CJU393284 CTQ393284 DDM393284 DNI393284 DXE393284 EHA393284 EQW393284 FAS393284 FKO393284 FUK393284 GEG393284 GOC393284 GXY393284 HHU393284 HRQ393284 IBM393284 ILI393284 IVE393284 JFA393284 JOW393284 JYS393284 KIO393284 KSK393284 LCG393284 LMC393284 LVY393284 MFU393284 MPQ393284 MZM393284 NJI393284 NTE393284 ODA393284 OMW393284 OWS393284 PGO393284 PQK393284 QAG393284 QKC393284 QTY393284 RDU393284 RNQ393284 RXM393284 SHI393284 SRE393284 TBA393284 TKW393284 TUS393284 UEO393284 UOK393284 UYG393284 VIC393284 VRY393284 WBU393284 WLQ393284 WVM393284 E458820 JA458820 SW458820 ACS458820 AMO458820 AWK458820 BGG458820 BQC458820 BZY458820 CJU458820 CTQ458820 DDM458820 DNI458820 DXE458820 EHA458820 EQW458820 FAS458820 FKO458820 FUK458820 GEG458820 GOC458820 GXY458820 HHU458820 HRQ458820 IBM458820 ILI458820 IVE458820 JFA458820 JOW458820 JYS458820 KIO458820 KSK458820 LCG458820 LMC458820 LVY458820 MFU458820 MPQ458820 MZM458820 NJI458820 NTE458820 ODA458820 OMW458820 OWS458820 PGO458820 PQK458820 QAG458820 QKC458820 QTY458820 RDU458820 RNQ458820 RXM458820 SHI458820 SRE458820 TBA458820 TKW458820 TUS458820 UEO458820 UOK458820 UYG458820 VIC458820 VRY458820 WBU458820 WLQ458820 WVM458820 E524356 JA524356 SW524356 ACS524356 AMO524356 AWK524356 BGG524356 BQC524356 BZY524356 CJU524356 CTQ524356 DDM524356 DNI524356 DXE524356 EHA524356 EQW524356 FAS524356 FKO524356 FUK524356 GEG524356 GOC524356 GXY524356 HHU524356 HRQ524356 IBM524356 ILI524356 IVE524356 JFA524356 JOW524356 JYS524356 KIO524356 KSK524356 LCG524356 LMC524356 LVY524356 MFU524356 MPQ524356 MZM524356 NJI524356 NTE524356 ODA524356 OMW524356 OWS524356 PGO524356 PQK524356 QAG524356 QKC524356 QTY524356 RDU524356 RNQ524356 RXM524356 SHI524356 SRE524356 TBA524356 TKW524356 TUS524356 UEO524356 UOK524356 UYG524356 VIC524356 VRY524356 WBU524356 WLQ524356 WVM524356 E589892 JA589892 SW589892 ACS589892 AMO589892 AWK589892 BGG589892 BQC589892 BZY589892 CJU589892 CTQ589892 DDM589892 DNI589892 DXE589892 EHA589892 EQW589892 FAS589892 FKO589892 FUK589892 GEG589892 GOC589892 GXY589892 HHU589892 HRQ589892 IBM589892 ILI589892 IVE589892 JFA589892 JOW589892 JYS589892 KIO589892 KSK589892 LCG589892 LMC589892 LVY589892 MFU589892 MPQ589892 MZM589892 NJI589892 NTE589892 ODA589892 OMW589892 OWS589892 PGO589892 PQK589892 QAG589892 QKC589892 QTY589892 RDU589892 RNQ589892 RXM589892 SHI589892 SRE589892 TBA589892 TKW589892 TUS589892 UEO589892 UOK589892 UYG589892 VIC589892 VRY589892 WBU589892 WLQ589892 WVM589892 E655428 JA655428 SW655428 ACS655428 AMO655428 AWK655428 BGG655428 BQC655428 BZY655428 CJU655428 CTQ655428 DDM655428 DNI655428 DXE655428 EHA655428 EQW655428 FAS655428 FKO655428 FUK655428 GEG655428 GOC655428 GXY655428 HHU655428 HRQ655428 IBM655428 ILI655428 IVE655428 JFA655428 JOW655428 JYS655428 KIO655428 KSK655428 LCG655428 LMC655428 LVY655428 MFU655428 MPQ655428 MZM655428 NJI655428 NTE655428 ODA655428 OMW655428 OWS655428 PGO655428 PQK655428 QAG655428 QKC655428 QTY655428 RDU655428 RNQ655428 RXM655428 SHI655428 SRE655428 TBA655428 TKW655428 TUS655428 UEO655428 UOK655428 UYG655428 VIC655428 VRY655428 WBU655428 WLQ655428 WVM655428 E720964 JA720964 SW720964 ACS720964 AMO720964 AWK720964 BGG720964 BQC720964 BZY720964 CJU720964 CTQ720964 DDM720964 DNI720964 DXE720964 EHA720964 EQW720964 FAS720964 FKO720964 FUK720964 GEG720964 GOC720964 GXY720964 HHU720964 HRQ720964 IBM720964 ILI720964 IVE720964 JFA720964 JOW720964 JYS720964 KIO720964 KSK720964 LCG720964 LMC720964 LVY720964 MFU720964 MPQ720964 MZM720964 NJI720964 NTE720964 ODA720964 OMW720964 OWS720964 PGO720964 PQK720964 QAG720964 QKC720964 QTY720964 RDU720964 RNQ720964 RXM720964 SHI720964 SRE720964 TBA720964 TKW720964 TUS720964 UEO720964 UOK720964 UYG720964 VIC720964 VRY720964 WBU720964 WLQ720964 WVM720964 E786500 JA786500 SW786500 ACS786500 AMO786500 AWK786500 BGG786500 BQC786500 BZY786500 CJU786500 CTQ786500 DDM786500 DNI786500 DXE786500 EHA786500 EQW786500 FAS786500 FKO786500 FUK786500 GEG786500 GOC786500 GXY786500 HHU786500 HRQ786500 IBM786500 ILI786500 IVE786500 JFA786500 JOW786500 JYS786500 KIO786500 KSK786500 LCG786500 LMC786500 LVY786500 MFU786500 MPQ786500 MZM786500 NJI786500 NTE786500 ODA786500 OMW786500 OWS786500 PGO786500 PQK786500 QAG786500 QKC786500 QTY786500 RDU786500 RNQ786500 RXM786500 SHI786500 SRE786500 TBA786500 TKW786500 TUS786500 UEO786500 UOK786500 UYG786500 VIC786500 VRY786500 WBU786500 WLQ786500 WVM786500 E852036 JA852036 SW852036 ACS852036 AMO852036 AWK852036 BGG852036 BQC852036 BZY852036 CJU852036 CTQ852036 DDM852036 DNI852036 DXE852036 EHA852036 EQW852036 FAS852036 FKO852036 FUK852036 GEG852036 GOC852036 GXY852036 HHU852036 HRQ852036 IBM852036 ILI852036 IVE852036 JFA852036 JOW852036 JYS852036 KIO852036 KSK852036 LCG852036 LMC852036 LVY852036 MFU852036 MPQ852036 MZM852036 NJI852036 NTE852036 ODA852036 OMW852036 OWS852036 PGO852036 PQK852036 QAG852036 QKC852036 QTY852036 RDU852036 RNQ852036 RXM852036 SHI852036 SRE852036 TBA852036 TKW852036 TUS852036 UEO852036 UOK852036 UYG852036 VIC852036 VRY852036 WBU852036 WLQ852036 WVM852036 E917572 JA917572 SW917572 ACS917572 AMO917572 AWK917572 BGG917572 BQC917572 BZY917572 CJU917572 CTQ917572 DDM917572 DNI917572 DXE917572 EHA917572 EQW917572 FAS917572 FKO917572 FUK917572 GEG917572 GOC917572 GXY917572 HHU917572 HRQ917572 IBM917572 ILI917572 IVE917572 JFA917572 JOW917572 JYS917572 KIO917572 KSK917572 LCG917572 LMC917572 LVY917572 MFU917572 MPQ917572 MZM917572 NJI917572 NTE917572 ODA917572 OMW917572 OWS917572 PGO917572 PQK917572 QAG917572 QKC917572 QTY917572 RDU917572 RNQ917572 RXM917572 SHI917572 SRE917572 TBA917572 TKW917572 TUS917572 UEO917572 UOK917572 UYG917572 VIC917572 VRY917572 WBU917572 WLQ917572 WVM917572 E983108 JA983108 SW983108 ACS983108 AMO983108 AWK983108 BGG983108 BQC983108 BZY983108 CJU983108 CTQ983108 DDM983108 DNI983108 DXE983108 EHA983108 EQW983108 FAS983108 FKO983108 FUK983108 GEG983108 GOC983108 GXY983108 HHU983108 HRQ983108 IBM983108 ILI983108 IVE983108 JFA983108 JOW983108 JYS983108 KIO983108 KSK983108 LCG983108 LMC983108 LVY983108 MFU983108 MPQ983108 MZM983108 NJI983108 NTE983108 ODA983108 OMW983108 OWS983108 PGO983108 PQK983108 QAG983108 QKC983108 QTY983108 RDU983108 RNQ983108 RXM983108 SHI983108 SRE983108 TBA983108 TKW983108 TUS983108 UEO983108 UOK983108 UYG983108 VIC983108 VRY983108 WBU983108 WLQ983108 WVM983108 E62 JA62 SW62 ACS62 AMO62 AWK62 BGG62 BQC62 BZY62 CJU62 CTQ62 DDM62 DNI62 DXE62 EHA62 EQW62 FAS62 FKO62 FUK62 GEG62 GOC62 GXY62 HHU62 HRQ62 IBM62 ILI62 IVE62 JFA62 JOW62 JYS62 KIO62 KSK62 LCG62 LMC62 LVY62 MFU62 MPQ62 MZM62 NJI62 NTE62 ODA62 OMW62 OWS62 PGO62 PQK62 QAG62 QKC62 QTY62 RDU62 RNQ62 RXM62 SHI62 SRE62 TBA62 TKW62 TUS62 UEO62 UOK62 UYG62 VIC62 VRY62 WBU62 WLQ62 WVM62 E65598 JA65598 SW65598 ACS65598 AMO65598 AWK65598 BGG65598 BQC65598 BZY65598 CJU65598 CTQ65598 DDM65598 DNI65598 DXE65598 EHA65598 EQW65598 FAS65598 FKO65598 FUK65598 GEG65598 GOC65598 GXY65598 HHU65598 HRQ65598 IBM65598 ILI65598 IVE65598 JFA65598 JOW65598 JYS65598 KIO65598 KSK65598 LCG65598 LMC65598 LVY65598 MFU65598 MPQ65598 MZM65598 NJI65598 NTE65598 ODA65598 OMW65598 OWS65598 PGO65598 PQK65598 QAG65598 QKC65598 QTY65598 RDU65598 RNQ65598 RXM65598 SHI65598 SRE65598 TBA65598 TKW65598 TUS65598 UEO65598 UOK65598 UYG65598 VIC65598 VRY65598 WBU65598 WLQ65598 WVM65598 E131134 JA131134 SW131134 ACS131134 AMO131134 AWK131134 BGG131134 BQC131134 BZY131134 CJU131134 CTQ131134 DDM131134 DNI131134 DXE131134 EHA131134 EQW131134 FAS131134 FKO131134 FUK131134 GEG131134 GOC131134 GXY131134 HHU131134 HRQ131134 IBM131134 ILI131134 IVE131134 JFA131134 JOW131134 JYS131134 KIO131134 KSK131134 LCG131134 LMC131134 LVY131134 MFU131134 MPQ131134 MZM131134 NJI131134 NTE131134 ODA131134 OMW131134 OWS131134 PGO131134 PQK131134 QAG131134 QKC131134 QTY131134 RDU131134 RNQ131134 RXM131134 SHI131134 SRE131134 TBA131134 TKW131134 TUS131134 UEO131134 UOK131134 UYG131134 VIC131134 VRY131134 WBU131134 WLQ131134 WVM131134 E196670 JA196670 SW196670 ACS196670 AMO196670 AWK196670 BGG196670 BQC196670 BZY196670 CJU196670 CTQ196670 DDM196670 DNI196670 DXE196670 EHA196670 EQW196670 FAS196670 FKO196670 FUK196670 GEG196670 GOC196670 GXY196670 HHU196670 HRQ196670 IBM196670 ILI196670 IVE196670 JFA196670 JOW196670 JYS196670 KIO196670 KSK196670 LCG196670 LMC196670 LVY196670 MFU196670 MPQ196670 MZM196670 NJI196670 NTE196670 ODA196670 OMW196670 OWS196670 PGO196670 PQK196670 QAG196670 QKC196670 QTY196670 RDU196670 RNQ196670 RXM196670 SHI196670 SRE196670 TBA196670 TKW196670 TUS196670 UEO196670 UOK196670 UYG196670 VIC196670 VRY196670 WBU196670 WLQ196670 WVM196670 E262206 JA262206 SW262206 ACS262206 AMO262206 AWK262206 BGG262206 BQC262206 BZY262206 CJU262206 CTQ262206 DDM262206 DNI262206 DXE262206 EHA262206 EQW262206 FAS262206 FKO262206 FUK262206 GEG262206 GOC262206 GXY262206 HHU262206 HRQ262206 IBM262206 ILI262206 IVE262206 JFA262206 JOW262206 JYS262206 KIO262206 KSK262206 LCG262206 LMC262206 LVY262206 MFU262206 MPQ262206 MZM262206 NJI262206 NTE262206 ODA262206 OMW262206 OWS262206 PGO262206 PQK262206 QAG262206 QKC262206 QTY262206 RDU262206 RNQ262206 RXM262206 SHI262206 SRE262206 TBA262206 TKW262206 TUS262206 UEO262206 UOK262206 UYG262206 VIC262206 VRY262206 WBU262206 WLQ262206 WVM262206 E327742 JA327742 SW327742 ACS327742 AMO327742 AWK327742 BGG327742 BQC327742 BZY327742 CJU327742 CTQ327742 DDM327742 DNI327742 DXE327742 EHA327742 EQW327742 FAS327742 FKO327742 FUK327742 GEG327742 GOC327742 GXY327742 HHU327742 HRQ327742 IBM327742 ILI327742 IVE327742 JFA327742 JOW327742 JYS327742 KIO327742 KSK327742 LCG327742 LMC327742 LVY327742 MFU327742 MPQ327742 MZM327742 NJI327742 NTE327742 ODA327742 OMW327742 OWS327742 PGO327742 PQK327742 QAG327742 QKC327742 QTY327742 RDU327742 RNQ327742 RXM327742 SHI327742 SRE327742 TBA327742 TKW327742 TUS327742 UEO327742 UOK327742 UYG327742 VIC327742 VRY327742 WBU327742 WLQ327742 WVM327742 E393278 JA393278 SW393278 ACS393278 AMO393278 AWK393278 BGG393278 BQC393278 BZY393278 CJU393278 CTQ393278 DDM393278 DNI393278 DXE393278 EHA393278 EQW393278 FAS393278 FKO393278 FUK393278 GEG393278 GOC393278 GXY393278 HHU393278 HRQ393278 IBM393278 ILI393278 IVE393278 JFA393278 JOW393278 JYS393278 KIO393278 KSK393278 LCG393278 LMC393278 LVY393278 MFU393278 MPQ393278 MZM393278 NJI393278 NTE393278 ODA393278 OMW393278 OWS393278 PGO393278 PQK393278 QAG393278 QKC393278 QTY393278 RDU393278 RNQ393278 RXM393278 SHI393278 SRE393278 TBA393278 TKW393278 TUS393278 UEO393278 UOK393278 UYG393278 VIC393278 VRY393278 WBU393278 WLQ393278 WVM393278 E458814 JA458814 SW458814 ACS458814 AMO458814 AWK458814 BGG458814 BQC458814 BZY458814 CJU458814 CTQ458814 DDM458814 DNI458814 DXE458814 EHA458814 EQW458814 FAS458814 FKO458814 FUK458814 GEG458814 GOC458814 GXY458814 HHU458814 HRQ458814 IBM458814 ILI458814 IVE458814 JFA458814 JOW458814 JYS458814 KIO458814 KSK458814 LCG458814 LMC458814 LVY458814 MFU458814 MPQ458814 MZM458814 NJI458814 NTE458814 ODA458814 OMW458814 OWS458814 PGO458814 PQK458814 QAG458814 QKC458814 QTY458814 RDU458814 RNQ458814 RXM458814 SHI458814 SRE458814 TBA458814 TKW458814 TUS458814 UEO458814 UOK458814 UYG458814 VIC458814 VRY458814 WBU458814 WLQ458814 WVM458814 E524350 JA524350 SW524350 ACS524350 AMO524350 AWK524350 BGG524350 BQC524350 BZY524350 CJU524350 CTQ524350 DDM524350 DNI524350 DXE524350 EHA524350 EQW524350 FAS524350 FKO524350 FUK524350 GEG524350 GOC524350 GXY524350 HHU524350 HRQ524350 IBM524350 ILI524350 IVE524350 JFA524350 JOW524350 JYS524350 KIO524350 KSK524350 LCG524350 LMC524350 LVY524350 MFU524350 MPQ524350 MZM524350 NJI524350 NTE524350 ODA524350 OMW524350 OWS524350 PGO524350 PQK524350 QAG524350 QKC524350 QTY524350 RDU524350 RNQ524350 RXM524350 SHI524350 SRE524350 TBA524350 TKW524350 TUS524350 UEO524350 UOK524350 UYG524350 VIC524350 VRY524350 WBU524350 WLQ524350 WVM524350 E589886 JA589886 SW589886 ACS589886 AMO589886 AWK589886 BGG589886 BQC589886 BZY589886 CJU589886 CTQ589886 DDM589886 DNI589886 DXE589886 EHA589886 EQW589886 FAS589886 FKO589886 FUK589886 GEG589886 GOC589886 GXY589886 HHU589886 HRQ589886 IBM589886 ILI589886 IVE589886 JFA589886 JOW589886 JYS589886 KIO589886 KSK589886 LCG589886 LMC589886 LVY589886 MFU589886 MPQ589886 MZM589886 NJI589886 NTE589886 ODA589886 OMW589886 OWS589886 PGO589886 PQK589886 QAG589886 QKC589886 QTY589886 RDU589886 RNQ589886 RXM589886 SHI589886 SRE589886 TBA589886 TKW589886 TUS589886 UEO589886 UOK589886 UYG589886 VIC589886 VRY589886 WBU589886 WLQ589886 WVM589886 E655422 JA655422 SW655422 ACS655422 AMO655422 AWK655422 BGG655422 BQC655422 BZY655422 CJU655422 CTQ655422 DDM655422 DNI655422 DXE655422 EHA655422 EQW655422 FAS655422 FKO655422 FUK655422 GEG655422 GOC655422 GXY655422 HHU655422 HRQ655422 IBM655422 ILI655422 IVE655422 JFA655422 JOW655422 JYS655422 KIO655422 KSK655422 LCG655422 LMC655422 LVY655422 MFU655422 MPQ655422 MZM655422 NJI655422 NTE655422 ODA655422 OMW655422 OWS655422 PGO655422 PQK655422 QAG655422 QKC655422 QTY655422 RDU655422 RNQ655422 RXM655422 SHI655422 SRE655422 TBA655422 TKW655422 TUS655422 UEO655422 UOK655422 UYG655422 VIC655422 VRY655422 WBU655422 WLQ655422 WVM655422 E720958 JA720958 SW720958 ACS720958 AMO720958 AWK720958 BGG720958 BQC720958 BZY720958 CJU720958 CTQ720958 DDM720958 DNI720958 DXE720958 EHA720958 EQW720958 FAS720958 FKO720958 FUK720958 GEG720958 GOC720958 GXY720958 HHU720958 HRQ720958 IBM720958 ILI720958 IVE720958 JFA720958 JOW720958 JYS720958 KIO720958 KSK720958 LCG720958 LMC720958 LVY720958 MFU720958 MPQ720958 MZM720958 NJI720958 NTE720958 ODA720958 OMW720958 OWS720958 PGO720958 PQK720958 QAG720958 QKC720958 QTY720958 RDU720958 RNQ720958 RXM720958 SHI720958 SRE720958 TBA720958 TKW720958 TUS720958 UEO720958 UOK720958 UYG720958 VIC720958 VRY720958 WBU720958 WLQ720958 WVM720958 E786494 JA786494 SW786494 ACS786494 AMO786494 AWK786494 BGG786494 BQC786494 BZY786494 CJU786494 CTQ786494 DDM786494 DNI786494 DXE786494 EHA786494 EQW786494 FAS786494 FKO786494 FUK786494 GEG786494 GOC786494 GXY786494 HHU786494 HRQ786494 IBM786494 ILI786494 IVE786494 JFA786494 JOW786494 JYS786494 KIO786494 KSK786494 LCG786494 LMC786494 LVY786494 MFU786494 MPQ786494 MZM786494 NJI786494 NTE786494 ODA786494 OMW786494 OWS786494 PGO786494 PQK786494 QAG786494 QKC786494 QTY786494 RDU786494 RNQ786494 RXM786494 SHI786494 SRE786494 TBA786494 TKW786494 TUS786494 UEO786494 UOK786494 UYG786494 VIC786494 VRY786494 WBU786494 WLQ786494 WVM786494 E852030 JA852030 SW852030 ACS852030 AMO852030 AWK852030 BGG852030 BQC852030 BZY852030 CJU852030 CTQ852030 DDM852030 DNI852030 DXE852030 EHA852030 EQW852030 FAS852030 FKO852030 FUK852030 GEG852030 GOC852030 GXY852030 HHU852030 HRQ852030 IBM852030 ILI852030 IVE852030 JFA852030 JOW852030 JYS852030 KIO852030 KSK852030 LCG852030 LMC852030 LVY852030 MFU852030 MPQ852030 MZM852030 NJI852030 NTE852030 ODA852030 OMW852030 OWS852030 PGO852030 PQK852030 QAG852030 QKC852030 QTY852030 RDU852030 RNQ852030 RXM852030 SHI852030 SRE852030 TBA852030 TKW852030 TUS852030 UEO852030 UOK852030 UYG852030 VIC852030 VRY852030 WBU852030 WLQ852030 WVM852030 E917566 JA917566 SW917566 ACS917566 AMO917566 AWK917566 BGG917566 BQC917566 BZY917566 CJU917566 CTQ917566 DDM917566 DNI917566 DXE917566 EHA917566 EQW917566 FAS917566 FKO917566 FUK917566 GEG917566 GOC917566 GXY917566 HHU917566 HRQ917566 IBM917566 ILI917566 IVE917566 JFA917566 JOW917566 JYS917566 KIO917566 KSK917566 LCG917566 LMC917566 LVY917566 MFU917566 MPQ917566 MZM917566 NJI917566 NTE917566 ODA917566 OMW917566 OWS917566 PGO917566 PQK917566 QAG917566 QKC917566 QTY917566 RDU917566 RNQ917566 RXM917566 SHI917566 SRE917566 TBA917566 TKW917566 TUS917566 UEO917566 UOK917566 UYG917566 VIC917566 VRY917566 WBU917566 WLQ917566 WVM917566 E983102 JA983102 SW983102 ACS983102 AMO983102 AWK983102 BGG983102 BQC983102 BZY983102 CJU983102 CTQ983102 DDM983102 DNI983102 DXE983102 EHA983102 EQW983102 FAS983102 FKO983102 FUK983102 GEG983102 GOC983102 GXY983102 HHU983102 HRQ983102 IBM983102 ILI983102 IVE983102 JFA983102 JOW983102 JYS983102 KIO983102 KSK983102 LCG983102 LMC983102 LVY983102 MFU983102 MPQ983102 MZM983102 NJI983102 NTE983102 ODA983102 OMW983102 OWS983102 PGO983102 PQK983102 QAG983102 QKC983102 QTY983102 RDU983102 RNQ983102 RXM983102 SHI983102 SRE983102 TBA983102 TKW983102 TUS983102 UEO983102 UOK983102 UYG983102 VIC983102 VRY983102 WBU983102 WLQ983102 WVM983102 P128 JL128 TH128 ADD128 AMZ128 AWV128 BGR128 BQN128 CAJ128 CKF128 CUB128 DDX128 DNT128 DXP128 EHL128 ERH128 FBD128 FKZ128 FUV128 GER128 GON128 GYJ128 HIF128 HSB128 IBX128 ILT128 IVP128 JFL128 JPH128 JZD128 KIZ128 KSV128 LCR128 LMN128 LWJ128 MGF128 MQB128 MZX128 NJT128 NTP128 ODL128 ONH128 OXD128 PGZ128 PQV128 QAR128 QKN128 QUJ128 REF128 ROB128 RXX128 SHT128 SRP128 TBL128 TLH128 TVD128 UEZ128 UOV128 UYR128 VIN128 VSJ128 WCF128 WMB128 WVX128 P65664 JL65664 TH65664 ADD65664 AMZ65664 AWV65664 BGR65664 BQN65664 CAJ65664 CKF65664 CUB65664 DDX65664 DNT65664 DXP65664 EHL65664 ERH65664 FBD65664 FKZ65664 FUV65664 GER65664 GON65664 GYJ65664 HIF65664 HSB65664 IBX65664 ILT65664 IVP65664 JFL65664 JPH65664 JZD65664 KIZ65664 KSV65664 LCR65664 LMN65664 LWJ65664 MGF65664 MQB65664 MZX65664 NJT65664 NTP65664 ODL65664 ONH65664 OXD65664 PGZ65664 PQV65664 QAR65664 QKN65664 QUJ65664 REF65664 ROB65664 RXX65664 SHT65664 SRP65664 TBL65664 TLH65664 TVD65664 UEZ65664 UOV65664 UYR65664 VIN65664 VSJ65664 WCF65664 WMB65664 WVX65664 P131200 JL131200 TH131200 ADD131200 AMZ131200 AWV131200 BGR131200 BQN131200 CAJ131200 CKF131200 CUB131200 DDX131200 DNT131200 DXP131200 EHL131200 ERH131200 FBD131200 FKZ131200 FUV131200 GER131200 GON131200 GYJ131200 HIF131200 HSB131200 IBX131200 ILT131200 IVP131200 JFL131200 JPH131200 JZD131200 KIZ131200 KSV131200 LCR131200 LMN131200 LWJ131200 MGF131200 MQB131200 MZX131200 NJT131200 NTP131200 ODL131200 ONH131200 OXD131200 PGZ131200 PQV131200 QAR131200 QKN131200 QUJ131200 REF131200 ROB131200 RXX131200 SHT131200 SRP131200 TBL131200 TLH131200 TVD131200 UEZ131200 UOV131200 UYR131200 VIN131200 VSJ131200 WCF131200 WMB131200 WVX131200 P196736 JL196736 TH196736 ADD196736 AMZ196736 AWV196736 BGR196736 BQN196736 CAJ196736 CKF196736 CUB196736 DDX196736 DNT196736 DXP196736 EHL196736 ERH196736 FBD196736 FKZ196736 FUV196736 GER196736 GON196736 GYJ196736 HIF196736 HSB196736 IBX196736 ILT196736 IVP196736 JFL196736 JPH196736 JZD196736 KIZ196736 KSV196736 LCR196736 LMN196736 LWJ196736 MGF196736 MQB196736 MZX196736 NJT196736 NTP196736 ODL196736 ONH196736 OXD196736 PGZ196736 PQV196736 QAR196736 QKN196736 QUJ196736 REF196736 ROB196736 RXX196736 SHT196736 SRP196736 TBL196736 TLH196736 TVD196736 UEZ196736 UOV196736 UYR196736 VIN196736 VSJ196736 WCF196736 WMB196736 WVX196736 P262272 JL262272 TH262272 ADD262272 AMZ262272 AWV262272 BGR262272 BQN262272 CAJ262272 CKF262272 CUB262272 DDX262272 DNT262272 DXP262272 EHL262272 ERH262272 FBD262272 FKZ262272 FUV262272 GER262272 GON262272 GYJ262272 HIF262272 HSB262272 IBX262272 ILT262272 IVP262272 JFL262272 JPH262272 JZD262272 KIZ262272 KSV262272 LCR262272 LMN262272 LWJ262272 MGF262272 MQB262272 MZX262272 NJT262272 NTP262272 ODL262272 ONH262272 OXD262272 PGZ262272 PQV262272 QAR262272 QKN262272 QUJ262272 REF262272 ROB262272 RXX262272 SHT262272 SRP262272 TBL262272 TLH262272 TVD262272 UEZ262272 UOV262272 UYR262272 VIN262272 VSJ262272 WCF262272 WMB262272 WVX262272 P327808 JL327808 TH327808 ADD327808 AMZ327808 AWV327808 BGR327808 BQN327808 CAJ327808 CKF327808 CUB327808 DDX327808 DNT327808 DXP327808 EHL327808 ERH327808 FBD327808 FKZ327808 FUV327808 GER327808 GON327808 GYJ327808 HIF327808 HSB327808 IBX327808 ILT327808 IVP327808 JFL327808 JPH327808 JZD327808 KIZ327808 KSV327808 LCR327808 LMN327808 LWJ327808 MGF327808 MQB327808 MZX327808 NJT327808 NTP327808 ODL327808 ONH327808 OXD327808 PGZ327808 PQV327808 QAR327808 QKN327808 QUJ327808 REF327808 ROB327808 RXX327808 SHT327808 SRP327808 TBL327808 TLH327808 TVD327808 UEZ327808 UOV327808 UYR327808 VIN327808 VSJ327808 WCF327808 WMB327808 WVX327808 P393344 JL393344 TH393344 ADD393344 AMZ393344 AWV393344 BGR393344 BQN393344 CAJ393344 CKF393344 CUB393344 DDX393344 DNT393344 DXP393344 EHL393344 ERH393344 FBD393344 FKZ393344 FUV393344 GER393344 GON393344 GYJ393344 HIF393344 HSB393344 IBX393344 ILT393344 IVP393344 JFL393344 JPH393344 JZD393344 KIZ393344 KSV393344 LCR393344 LMN393344 LWJ393344 MGF393344 MQB393344 MZX393344 NJT393344 NTP393344 ODL393344 ONH393344 OXD393344 PGZ393344 PQV393344 QAR393344 QKN393344 QUJ393344 REF393344 ROB393344 RXX393344 SHT393344 SRP393344 TBL393344 TLH393344 TVD393344 UEZ393344 UOV393344 UYR393344 VIN393344 VSJ393344 WCF393344 WMB393344 WVX393344 P458880 JL458880 TH458880 ADD458880 AMZ458880 AWV458880 BGR458880 BQN458880 CAJ458880 CKF458880 CUB458880 DDX458880 DNT458880 DXP458880 EHL458880 ERH458880 FBD458880 FKZ458880 FUV458880 GER458880 GON458880 GYJ458880 HIF458880 HSB458880 IBX458880 ILT458880 IVP458880 JFL458880 JPH458880 JZD458880 KIZ458880 KSV458880 LCR458880 LMN458880 LWJ458880 MGF458880 MQB458880 MZX458880 NJT458880 NTP458880 ODL458880 ONH458880 OXD458880 PGZ458880 PQV458880 QAR458880 QKN458880 QUJ458880 REF458880 ROB458880 RXX458880 SHT458880 SRP458880 TBL458880 TLH458880 TVD458880 UEZ458880 UOV458880 UYR458880 VIN458880 VSJ458880 WCF458880 WMB458880 WVX458880 P524416 JL524416 TH524416 ADD524416 AMZ524416 AWV524416 BGR524416 BQN524416 CAJ524416 CKF524416 CUB524416 DDX524416 DNT524416 DXP524416 EHL524416 ERH524416 FBD524416 FKZ524416 FUV524416 GER524416 GON524416 GYJ524416 HIF524416 HSB524416 IBX524416 ILT524416 IVP524416 JFL524416 JPH524416 JZD524416 KIZ524416 KSV524416 LCR524416 LMN524416 LWJ524416 MGF524416 MQB524416 MZX524416 NJT524416 NTP524416 ODL524416 ONH524416 OXD524416 PGZ524416 PQV524416 QAR524416 QKN524416 QUJ524416 REF524416 ROB524416 RXX524416 SHT524416 SRP524416 TBL524416 TLH524416 TVD524416 UEZ524416 UOV524416 UYR524416 VIN524416 VSJ524416 WCF524416 WMB524416 WVX524416 P589952 JL589952 TH589952 ADD589952 AMZ589952 AWV589952 BGR589952 BQN589952 CAJ589952 CKF589952 CUB589952 DDX589952 DNT589952 DXP589952 EHL589952 ERH589952 FBD589952 FKZ589952 FUV589952 GER589952 GON589952 GYJ589952 HIF589952 HSB589952 IBX589952 ILT589952 IVP589952 JFL589952 JPH589952 JZD589952 KIZ589952 KSV589952 LCR589952 LMN589952 LWJ589952 MGF589952 MQB589952 MZX589952 NJT589952 NTP589952 ODL589952 ONH589952 OXD589952 PGZ589952 PQV589952 QAR589952 QKN589952 QUJ589952 REF589952 ROB589952 RXX589952 SHT589952 SRP589952 TBL589952 TLH589952 TVD589952 UEZ589952 UOV589952 UYR589952 VIN589952 VSJ589952 WCF589952 WMB589952 WVX589952 P655488 JL655488 TH655488 ADD655488 AMZ655488 AWV655488 BGR655488 BQN655488 CAJ655488 CKF655488 CUB655488 DDX655488 DNT655488 DXP655488 EHL655488 ERH655488 FBD655488 FKZ655488 FUV655488 GER655488 GON655488 GYJ655488 HIF655488 HSB655488 IBX655488 ILT655488 IVP655488 JFL655488 JPH655488 JZD655488 KIZ655488 KSV655488 LCR655488 LMN655488 LWJ655488 MGF655488 MQB655488 MZX655488 NJT655488 NTP655488 ODL655488 ONH655488 OXD655488 PGZ655488 PQV655488 QAR655488 QKN655488 QUJ655488 REF655488 ROB655488 RXX655488 SHT655488 SRP655488 TBL655488 TLH655488 TVD655488 UEZ655488 UOV655488 UYR655488 VIN655488 VSJ655488 WCF655488 WMB655488 WVX655488 P721024 JL721024 TH721024 ADD721024 AMZ721024 AWV721024 BGR721024 BQN721024 CAJ721024 CKF721024 CUB721024 DDX721024 DNT721024 DXP721024 EHL721024 ERH721024 FBD721024 FKZ721024 FUV721024 GER721024 GON721024 GYJ721024 HIF721024 HSB721024 IBX721024 ILT721024 IVP721024 JFL721024 JPH721024 JZD721024 KIZ721024 KSV721024 LCR721024 LMN721024 LWJ721024 MGF721024 MQB721024 MZX721024 NJT721024 NTP721024 ODL721024 ONH721024 OXD721024 PGZ721024 PQV721024 QAR721024 QKN721024 QUJ721024 REF721024 ROB721024 RXX721024 SHT721024 SRP721024 TBL721024 TLH721024 TVD721024 UEZ721024 UOV721024 UYR721024 VIN721024 VSJ721024 WCF721024 WMB721024 WVX721024 P786560 JL786560 TH786560 ADD786560 AMZ786560 AWV786560 BGR786560 BQN786560 CAJ786560 CKF786560 CUB786560 DDX786560 DNT786560 DXP786560 EHL786560 ERH786560 FBD786560 FKZ786560 FUV786560 GER786560 GON786560 GYJ786560 HIF786560 HSB786560 IBX786560 ILT786560 IVP786560 JFL786560 JPH786560 JZD786560 KIZ786560 KSV786560 LCR786560 LMN786560 LWJ786560 MGF786560 MQB786560 MZX786560 NJT786560 NTP786560 ODL786560 ONH786560 OXD786560 PGZ786560 PQV786560 QAR786560 QKN786560 QUJ786560 REF786560 ROB786560 RXX786560 SHT786560 SRP786560 TBL786560 TLH786560 TVD786560 UEZ786560 UOV786560 UYR786560 VIN786560 VSJ786560 WCF786560 WMB786560 WVX786560 P852096 JL852096 TH852096 ADD852096 AMZ852096 AWV852096 BGR852096 BQN852096 CAJ852096 CKF852096 CUB852096 DDX852096 DNT852096 DXP852096 EHL852096 ERH852096 FBD852096 FKZ852096 FUV852096 GER852096 GON852096 GYJ852096 HIF852096 HSB852096 IBX852096 ILT852096 IVP852096 JFL852096 JPH852096 JZD852096 KIZ852096 KSV852096 LCR852096 LMN852096 LWJ852096 MGF852096 MQB852096 MZX852096 NJT852096 NTP852096 ODL852096 ONH852096 OXD852096 PGZ852096 PQV852096 QAR852096 QKN852096 QUJ852096 REF852096 ROB852096 RXX852096 SHT852096 SRP852096 TBL852096 TLH852096 TVD852096 UEZ852096 UOV852096 UYR852096 VIN852096 VSJ852096 WCF852096 WMB852096 WVX852096 P917632 JL917632 TH917632 ADD917632 AMZ917632 AWV917632 BGR917632 BQN917632 CAJ917632 CKF917632 CUB917632 DDX917632 DNT917632 DXP917632 EHL917632 ERH917632 FBD917632 FKZ917632 FUV917632 GER917632 GON917632 GYJ917632 HIF917632 HSB917632 IBX917632 ILT917632 IVP917632 JFL917632 JPH917632 JZD917632 KIZ917632 KSV917632 LCR917632 LMN917632 LWJ917632 MGF917632 MQB917632 MZX917632 NJT917632 NTP917632 ODL917632 ONH917632 OXD917632 PGZ917632 PQV917632 QAR917632 QKN917632 QUJ917632 REF917632 ROB917632 RXX917632 SHT917632 SRP917632 TBL917632 TLH917632 TVD917632 UEZ917632 UOV917632 UYR917632 VIN917632 VSJ917632 WCF917632 WMB917632 WVX917632 P983168 JL983168 TH983168 ADD983168 AMZ983168 AWV983168 BGR983168 BQN983168 CAJ983168 CKF983168 CUB983168 DDX983168 DNT983168 DXP983168 EHL983168 ERH983168 FBD983168 FKZ983168 FUV983168 GER983168 GON983168 GYJ983168 HIF983168 HSB983168 IBX983168 ILT983168 IVP983168 JFL983168 JPH983168 JZD983168 KIZ983168 KSV983168 LCR983168 LMN983168 LWJ983168 MGF983168 MQB983168 MZX983168 NJT983168 NTP983168 ODL983168 ONH983168 OXD983168 PGZ983168 PQV983168 QAR983168 QKN983168 QUJ983168 REF983168 ROB983168 RXX983168 SHT983168 SRP983168 TBL983168 TLH983168 TVD983168 UEZ983168 UOV983168 UYR983168 VIN983168 VSJ983168 WCF983168 WMB983168 WVX983168 P124:P125 JL124:JL125 TH124:TH125 ADD124:ADD125 AMZ124:AMZ125 AWV124:AWV125 BGR124:BGR125 BQN124:BQN125 CAJ124:CAJ125 CKF124:CKF125 CUB124:CUB125 DDX124:DDX125 DNT124:DNT125 DXP124:DXP125 EHL124:EHL125 ERH124:ERH125 FBD124:FBD125 FKZ124:FKZ125 FUV124:FUV125 GER124:GER125 GON124:GON125 GYJ124:GYJ125 HIF124:HIF125 HSB124:HSB125 IBX124:IBX125 ILT124:ILT125 IVP124:IVP125 JFL124:JFL125 JPH124:JPH125 JZD124:JZD125 KIZ124:KIZ125 KSV124:KSV125 LCR124:LCR125 LMN124:LMN125 LWJ124:LWJ125 MGF124:MGF125 MQB124:MQB125 MZX124:MZX125 NJT124:NJT125 NTP124:NTP125 ODL124:ODL125 ONH124:ONH125 OXD124:OXD125 PGZ124:PGZ125 PQV124:PQV125 QAR124:QAR125 QKN124:QKN125 QUJ124:QUJ125 REF124:REF125 ROB124:ROB125 RXX124:RXX125 SHT124:SHT125 SRP124:SRP125 TBL124:TBL125 TLH124:TLH125 TVD124:TVD125 UEZ124:UEZ125 UOV124:UOV125 UYR124:UYR125 VIN124:VIN125 VSJ124:VSJ125 WCF124:WCF125 WMB124:WMB125 WVX124:WVX125 P65660:P65661 JL65660:JL65661 TH65660:TH65661 ADD65660:ADD65661 AMZ65660:AMZ65661 AWV65660:AWV65661 BGR65660:BGR65661 BQN65660:BQN65661 CAJ65660:CAJ65661 CKF65660:CKF65661 CUB65660:CUB65661 DDX65660:DDX65661 DNT65660:DNT65661 DXP65660:DXP65661 EHL65660:EHL65661 ERH65660:ERH65661 FBD65660:FBD65661 FKZ65660:FKZ65661 FUV65660:FUV65661 GER65660:GER65661 GON65660:GON65661 GYJ65660:GYJ65661 HIF65660:HIF65661 HSB65660:HSB65661 IBX65660:IBX65661 ILT65660:ILT65661 IVP65660:IVP65661 JFL65660:JFL65661 JPH65660:JPH65661 JZD65660:JZD65661 KIZ65660:KIZ65661 KSV65660:KSV65661 LCR65660:LCR65661 LMN65660:LMN65661 LWJ65660:LWJ65661 MGF65660:MGF65661 MQB65660:MQB65661 MZX65660:MZX65661 NJT65660:NJT65661 NTP65660:NTP65661 ODL65660:ODL65661 ONH65660:ONH65661 OXD65660:OXD65661 PGZ65660:PGZ65661 PQV65660:PQV65661 QAR65660:QAR65661 QKN65660:QKN65661 QUJ65660:QUJ65661 REF65660:REF65661 ROB65660:ROB65661 RXX65660:RXX65661 SHT65660:SHT65661 SRP65660:SRP65661 TBL65660:TBL65661 TLH65660:TLH65661 TVD65660:TVD65661 UEZ65660:UEZ65661 UOV65660:UOV65661 UYR65660:UYR65661 VIN65660:VIN65661 VSJ65660:VSJ65661 WCF65660:WCF65661 WMB65660:WMB65661 WVX65660:WVX65661 P131196:P131197 JL131196:JL131197 TH131196:TH131197 ADD131196:ADD131197 AMZ131196:AMZ131197 AWV131196:AWV131197 BGR131196:BGR131197 BQN131196:BQN131197 CAJ131196:CAJ131197 CKF131196:CKF131197 CUB131196:CUB131197 DDX131196:DDX131197 DNT131196:DNT131197 DXP131196:DXP131197 EHL131196:EHL131197 ERH131196:ERH131197 FBD131196:FBD131197 FKZ131196:FKZ131197 FUV131196:FUV131197 GER131196:GER131197 GON131196:GON131197 GYJ131196:GYJ131197 HIF131196:HIF131197 HSB131196:HSB131197 IBX131196:IBX131197 ILT131196:ILT131197 IVP131196:IVP131197 JFL131196:JFL131197 JPH131196:JPH131197 JZD131196:JZD131197 KIZ131196:KIZ131197 KSV131196:KSV131197 LCR131196:LCR131197 LMN131196:LMN131197 LWJ131196:LWJ131197 MGF131196:MGF131197 MQB131196:MQB131197 MZX131196:MZX131197 NJT131196:NJT131197 NTP131196:NTP131197 ODL131196:ODL131197 ONH131196:ONH131197 OXD131196:OXD131197 PGZ131196:PGZ131197 PQV131196:PQV131197 QAR131196:QAR131197 QKN131196:QKN131197 QUJ131196:QUJ131197 REF131196:REF131197 ROB131196:ROB131197 RXX131196:RXX131197 SHT131196:SHT131197 SRP131196:SRP131197 TBL131196:TBL131197 TLH131196:TLH131197 TVD131196:TVD131197 UEZ131196:UEZ131197 UOV131196:UOV131197 UYR131196:UYR131197 VIN131196:VIN131197 VSJ131196:VSJ131197 WCF131196:WCF131197 WMB131196:WMB131197 WVX131196:WVX131197 P196732:P196733 JL196732:JL196733 TH196732:TH196733 ADD196732:ADD196733 AMZ196732:AMZ196733 AWV196732:AWV196733 BGR196732:BGR196733 BQN196732:BQN196733 CAJ196732:CAJ196733 CKF196732:CKF196733 CUB196732:CUB196733 DDX196732:DDX196733 DNT196732:DNT196733 DXP196732:DXP196733 EHL196732:EHL196733 ERH196732:ERH196733 FBD196732:FBD196733 FKZ196732:FKZ196733 FUV196732:FUV196733 GER196732:GER196733 GON196732:GON196733 GYJ196732:GYJ196733 HIF196732:HIF196733 HSB196732:HSB196733 IBX196732:IBX196733 ILT196732:ILT196733 IVP196732:IVP196733 JFL196732:JFL196733 JPH196732:JPH196733 JZD196732:JZD196733 KIZ196732:KIZ196733 KSV196732:KSV196733 LCR196732:LCR196733 LMN196732:LMN196733 LWJ196732:LWJ196733 MGF196732:MGF196733 MQB196732:MQB196733 MZX196732:MZX196733 NJT196732:NJT196733 NTP196732:NTP196733 ODL196732:ODL196733 ONH196732:ONH196733 OXD196732:OXD196733 PGZ196732:PGZ196733 PQV196732:PQV196733 QAR196732:QAR196733 QKN196732:QKN196733 QUJ196732:QUJ196733 REF196732:REF196733 ROB196732:ROB196733 RXX196732:RXX196733 SHT196732:SHT196733 SRP196732:SRP196733 TBL196732:TBL196733 TLH196732:TLH196733 TVD196732:TVD196733 UEZ196732:UEZ196733 UOV196732:UOV196733 UYR196732:UYR196733 VIN196732:VIN196733 VSJ196732:VSJ196733 WCF196732:WCF196733 WMB196732:WMB196733 WVX196732:WVX196733 P262268:P262269 JL262268:JL262269 TH262268:TH262269 ADD262268:ADD262269 AMZ262268:AMZ262269 AWV262268:AWV262269 BGR262268:BGR262269 BQN262268:BQN262269 CAJ262268:CAJ262269 CKF262268:CKF262269 CUB262268:CUB262269 DDX262268:DDX262269 DNT262268:DNT262269 DXP262268:DXP262269 EHL262268:EHL262269 ERH262268:ERH262269 FBD262268:FBD262269 FKZ262268:FKZ262269 FUV262268:FUV262269 GER262268:GER262269 GON262268:GON262269 GYJ262268:GYJ262269 HIF262268:HIF262269 HSB262268:HSB262269 IBX262268:IBX262269 ILT262268:ILT262269 IVP262268:IVP262269 JFL262268:JFL262269 JPH262268:JPH262269 JZD262268:JZD262269 KIZ262268:KIZ262269 KSV262268:KSV262269 LCR262268:LCR262269 LMN262268:LMN262269 LWJ262268:LWJ262269 MGF262268:MGF262269 MQB262268:MQB262269 MZX262268:MZX262269 NJT262268:NJT262269 NTP262268:NTP262269 ODL262268:ODL262269 ONH262268:ONH262269 OXD262268:OXD262269 PGZ262268:PGZ262269 PQV262268:PQV262269 QAR262268:QAR262269 QKN262268:QKN262269 QUJ262268:QUJ262269 REF262268:REF262269 ROB262268:ROB262269 RXX262268:RXX262269 SHT262268:SHT262269 SRP262268:SRP262269 TBL262268:TBL262269 TLH262268:TLH262269 TVD262268:TVD262269 UEZ262268:UEZ262269 UOV262268:UOV262269 UYR262268:UYR262269 VIN262268:VIN262269 VSJ262268:VSJ262269 WCF262268:WCF262269 WMB262268:WMB262269 WVX262268:WVX262269 P327804:P327805 JL327804:JL327805 TH327804:TH327805 ADD327804:ADD327805 AMZ327804:AMZ327805 AWV327804:AWV327805 BGR327804:BGR327805 BQN327804:BQN327805 CAJ327804:CAJ327805 CKF327804:CKF327805 CUB327804:CUB327805 DDX327804:DDX327805 DNT327804:DNT327805 DXP327804:DXP327805 EHL327804:EHL327805 ERH327804:ERH327805 FBD327804:FBD327805 FKZ327804:FKZ327805 FUV327804:FUV327805 GER327804:GER327805 GON327804:GON327805 GYJ327804:GYJ327805 HIF327804:HIF327805 HSB327804:HSB327805 IBX327804:IBX327805 ILT327804:ILT327805 IVP327804:IVP327805 JFL327804:JFL327805 JPH327804:JPH327805 JZD327804:JZD327805 KIZ327804:KIZ327805 KSV327804:KSV327805 LCR327804:LCR327805 LMN327804:LMN327805 LWJ327804:LWJ327805 MGF327804:MGF327805 MQB327804:MQB327805 MZX327804:MZX327805 NJT327804:NJT327805 NTP327804:NTP327805 ODL327804:ODL327805 ONH327804:ONH327805 OXD327804:OXD327805 PGZ327804:PGZ327805 PQV327804:PQV327805 QAR327804:QAR327805 QKN327804:QKN327805 QUJ327804:QUJ327805 REF327804:REF327805 ROB327804:ROB327805 RXX327804:RXX327805 SHT327804:SHT327805 SRP327804:SRP327805 TBL327804:TBL327805 TLH327804:TLH327805 TVD327804:TVD327805 UEZ327804:UEZ327805 UOV327804:UOV327805 UYR327804:UYR327805 VIN327804:VIN327805 VSJ327804:VSJ327805 WCF327804:WCF327805 WMB327804:WMB327805 WVX327804:WVX327805 P393340:P393341 JL393340:JL393341 TH393340:TH393341 ADD393340:ADD393341 AMZ393340:AMZ393341 AWV393340:AWV393341 BGR393340:BGR393341 BQN393340:BQN393341 CAJ393340:CAJ393341 CKF393340:CKF393341 CUB393340:CUB393341 DDX393340:DDX393341 DNT393340:DNT393341 DXP393340:DXP393341 EHL393340:EHL393341 ERH393340:ERH393341 FBD393340:FBD393341 FKZ393340:FKZ393341 FUV393340:FUV393341 GER393340:GER393341 GON393340:GON393341 GYJ393340:GYJ393341 HIF393340:HIF393341 HSB393340:HSB393341 IBX393340:IBX393341 ILT393340:ILT393341 IVP393340:IVP393341 JFL393340:JFL393341 JPH393340:JPH393341 JZD393340:JZD393341 KIZ393340:KIZ393341 KSV393340:KSV393341 LCR393340:LCR393341 LMN393340:LMN393341 LWJ393340:LWJ393341 MGF393340:MGF393341 MQB393340:MQB393341 MZX393340:MZX393341 NJT393340:NJT393341 NTP393340:NTP393341 ODL393340:ODL393341 ONH393340:ONH393341 OXD393340:OXD393341 PGZ393340:PGZ393341 PQV393340:PQV393341 QAR393340:QAR393341 QKN393340:QKN393341 QUJ393340:QUJ393341 REF393340:REF393341 ROB393340:ROB393341 RXX393340:RXX393341 SHT393340:SHT393341 SRP393340:SRP393341 TBL393340:TBL393341 TLH393340:TLH393341 TVD393340:TVD393341 UEZ393340:UEZ393341 UOV393340:UOV393341 UYR393340:UYR393341 VIN393340:VIN393341 VSJ393340:VSJ393341 WCF393340:WCF393341 WMB393340:WMB393341 WVX393340:WVX393341 P458876:P458877 JL458876:JL458877 TH458876:TH458877 ADD458876:ADD458877 AMZ458876:AMZ458877 AWV458876:AWV458877 BGR458876:BGR458877 BQN458876:BQN458877 CAJ458876:CAJ458877 CKF458876:CKF458877 CUB458876:CUB458877 DDX458876:DDX458877 DNT458876:DNT458877 DXP458876:DXP458877 EHL458876:EHL458877 ERH458876:ERH458877 FBD458876:FBD458877 FKZ458876:FKZ458877 FUV458876:FUV458877 GER458876:GER458877 GON458876:GON458877 GYJ458876:GYJ458877 HIF458876:HIF458877 HSB458876:HSB458877 IBX458876:IBX458877 ILT458876:ILT458877 IVP458876:IVP458877 JFL458876:JFL458877 JPH458876:JPH458877 JZD458876:JZD458877 KIZ458876:KIZ458877 KSV458876:KSV458877 LCR458876:LCR458877 LMN458876:LMN458877 LWJ458876:LWJ458877 MGF458876:MGF458877 MQB458876:MQB458877 MZX458876:MZX458877 NJT458876:NJT458877 NTP458876:NTP458877 ODL458876:ODL458877 ONH458876:ONH458877 OXD458876:OXD458877 PGZ458876:PGZ458877 PQV458876:PQV458877 QAR458876:QAR458877 QKN458876:QKN458877 QUJ458876:QUJ458877 REF458876:REF458877 ROB458876:ROB458877 RXX458876:RXX458877 SHT458876:SHT458877 SRP458876:SRP458877 TBL458876:TBL458877 TLH458876:TLH458877 TVD458876:TVD458877 UEZ458876:UEZ458877 UOV458876:UOV458877 UYR458876:UYR458877 VIN458876:VIN458877 VSJ458876:VSJ458877 WCF458876:WCF458877 WMB458876:WMB458877 WVX458876:WVX458877 P524412:P524413 JL524412:JL524413 TH524412:TH524413 ADD524412:ADD524413 AMZ524412:AMZ524413 AWV524412:AWV524413 BGR524412:BGR524413 BQN524412:BQN524413 CAJ524412:CAJ524413 CKF524412:CKF524413 CUB524412:CUB524413 DDX524412:DDX524413 DNT524412:DNT524413 DXP524412:DXP524413 EHL524412:EHL524413 ERH524412:ERH524413 FBD524412:FBD524413 FKZ524412:FKZ524413 FUV524412:FUV524413 GER524412:GER524413 GON524412:GON524413 GYJ524412:GYJ524413 HIF524412:HIF524413 HSB524412:HSB524413 IBX524412:IBX524413 ILT524412:ILT524413 IVP524412:IVP524413 JFL524412:JFL524413 JPH524412:JPH524413 JZD524412:JZD524413 KIZ524412:KIZ524413 KSV524412:KSV524413 LCR524412:LCR524413 LMN524412:LMN524413 LWJ524412:LWJ524413 MGF524412:MGF524413 MQB524412:MQB524413 MZX524412:MZX524413 NJT524412:NJT524413 NTP524412:NTP524413 ODL524412:ODL524413 ONH524412:ONH524413 OXD524412:OXD524413 PGZ524412:PGZ524413 PQV524412:PQV524413 QAR524412:QAR524413 QKN524412:QKN524413 QUJ524412:QUJ524413 REF524412:REF524413 ROB524412:ROB524413 RXX524412:RXX524413 SHT524412:SHT524413 SRP524412:SRP524413 TBL524412:TBL524413 TLH524412:TLH524413 TVD524412:TVD524413 UEZ524412:UEZ524413 UOV524412:UOV524413 UYR524412:UYR524413 VIN524412:VIN524413 VSJ524412:VSJ524413 WCF524412:WCF524413 WMB524412:WMB524413 WVX524412:WVX524413 P589948:P589949 JL589948:JL589949 TH589948:TH589949 ADD589948:ADD589949 AMZ589948:AMZ589949 AWV589948:AWV589949 BGR589948:BGR589949 BQN589948:BQN589949 CAJ589948:CAJ589949 CKF589948:CKF589949 CUB589948:CUB589949 DDX589948:DDX589949 DNT589948:DNT589949 DXP589948:DXP589949 EHL589948:EHL589949 ERH589948:ERH589949 FBD589948:FBD589949 FKZ589948:FKZ589949 FUV589948:FUV589949 GER589948:GER589949 GON589948:GON589949 GYJ589948:GYJ589949 HIF589948:HIF589949 HSB589948:HSB589949 IBX589948:IBX589949 ILT589948:ILT589949 IVP589948:IVP589949 JFL589948:JFL589949 JPH589948:JPH589949 JZD589948:JZD589949 KIZ589948:KIZ589949 KSV589948:KSV589949 LCR589948:LCR589949 LMN589948:LMN589949 LWJ589948:LWJ589949 MGF589948:MGF589949 MQB589948:MQB589949 MZX589948:MZX589949 NJT589948:NJT589949 NTP589948:NTP589949 ODL589948:ODL589949 ONH589948:ONH589949 OXD589948:OXD589949 PGZ589948:PGZ589949 PQV589948:PQV589949 QAR589948:QAR589949 QKN589948:QKN589949 QUJ589948:QUJ589949 REF589948:REF589949 ROB589948:ROB589949 RXX589948:RXX589949 SHT589948:SHT589949 SRP589948:SRP589949 TBL589948:TBL589949 TLH589948:TLH589949 TVD589948:TVD589949 UEZ589948:UEZ589949 UOV589948:UOV589949 UYR589948:UYR589949 VIN589948:VIN589949 VSJ589948:VSJ589949 WCF589948:WCF589949 WMB589948:WMB589949 WVX589948:WVX589949 P655484:P655485 JL655484:JL655485 TH655484:TH655485 ADD655484:ADD655485 AMZ655484:AMZ655485 AWV655484:AWV655485 BGR655484:BGR655485 BQN655484:BQN655485 CAJ655484:CAJ655485 CKF655484:CKF655485 CUB655484:CUB655485 DDX655484:DDX655485 DNT655484:DNT655485 DXP655484:DXP655485 EHL655484:EHL655485 ERH655484:ERH655485 FBD655484:FBD655485 FKZ655484:FKZ655485 FUV655484:FUV655485 GER655484:GER655485 GON655484:GON655485 GYJ655484:GYJ655485 HIF655484:HIF655485 HSB655484:HSB655485 IBX655484:IBX655485 ILT655484:ILT655485 IVP655484:IVP655485 JFL655484:JFL655485 JPH655484:JPH655485 JZD655484:JZD655485 KIZ655484:KIZ655485 KSV655484:KSV655485 LCR655484:LCR655485 LMN655484:LMN655485 LWJ655484:LWJ655485 MGF655484:MGF655485 MQB655484:MQB655485 MZX655484:MZX655485 NJT655484:NJT655485 NTP655484:NTP655485 ODL655484:ODL655485 ONH655484:ONH655485 OXD655484:OXD655485 PGZ655484:PGZ655485 PQV655484:PQV655485 QAR655484:QAR655485 QKN655484:QKN655485 QUJ655484:QUJ655485 REF655484:REF655485 ROB655484:ROB655485 RXX655484:RXX655485 SHT655484:SHT655485 SRP655484:SRP655485 TBL655484:TBL655485 TLH655484:TLH655485 TVD655484:TVD655485 UEZ655484:UEZ655485 UOV655484:UOV655485 UYR655484:UYR655485 VIN655484:VIN655485 VSJ655484:VSJ655485 WCF655484:WCF655485 WMB655484:WMB655485 WVX655484:WVX655485 P721020:P721021 JL721020:JL721021 TH721020:TH721021 ADD721020:ADD721021 AMZ721020:AMZ721021 AWV721020:AWV721021 BGR721020:BGR721021 BQN721020:BQN721021 CAJ721020:CAJ721021 CKF721020:CKF721021 CUB721020:CUB721021 DDX721020:DDX721021 DNT721020:DNT721021 DXP721020:DXP721021 EHL721020:EHL721021 ERH721020:ERH721021 FBD721020:FBD721021 FKZ721020:FKZ721021 FUV721020:FUV721021 GER721020:GER721021 GON721020:GON721021 GYJ721020:GYJ721021 HIF721020:HIF721021 HSB721020:HSB721021 IBX721020:IBX721021 ILT721020:ILT721021 IVP721020:IVP721021 JFL721020:JFL721021 JPH721020:JPH721021 JZD721020:JZD721021 KIZ721020:KIZ721021 KSV721020:KSV721021 LCR721020:LCR721021 LMN721020:LMN721021 LWJ721020:LWJ721021 MGF721020:MGF721021 MQB721020:MQB721021 MZX721020:MZX721021 NJT721020:NJT721021 NTP721020:NTP721021 ODL721020:ODL721021 ONH721020:ONH721021 OXD721020:OXD721021 PGZ721020:PGZ721021 PQV721020:PQV721021 QAR721020:QAR721021 QKN721020:QKN721021 QUJ721020:QUJ721021 REF721020:REF721021 ROB721020:ROB721021 RXX721020:RXX721021 SHT721020:SHT721021 SRP721020:SRP721021 TBL721020:TBL721021 TLH721020:TLH721021 TVD721020:TVD721021 UEZ721020:UEZ721021 UOV721020:UOV721021 UYR721020:UYR721021 VIN721020:VIN721021 VSJ721020:VSJ721021 WCF721020:WCF721021 WMB721020:WMB721021 WVX721020:WVX721021 P786556:P786557 JL786556:JL786557 TH786556:TH786557 ADD786556:ADD786557 AMZ786556:AMZ786557 AWV786556:AWV786557 BGR786556:BGR786557 BQN786556:BQN786557 CAJ786556:CAJ786557 CKF786556:CKF786557 CUB786556:CUB786557 DDX786556:DDX786557 DNT786556:DNT786557 DXP786556:DXP786557 EHL786556:EHL786557 ERH786556:ERH786557 FBD786556:FBD786557 FKZ786556:FKZ786557 FUV786556:FUV786557 GER786556:GER786557 GON786556:GON786557 GYJ786556:GYJ786557 HIF786556:HIF786557 HSB786556:HSB786557 IBX786556:IBX786557 ILT786556:ILT786557 IVP786556:IVP786557 JFL786556:JFL786557 JPH786556:JPH786557 JZD786556:JZD786557 KIZ786556:KIZ786557 KSV786556:KSV786557 LCR786556:LCR786557 LMN786556:LMN786557 LWJ786556:LWJ786557 MGF786556:MGF786557 MQB786556:MQB786557 MZX786556:MZX786557 NJT786556:NJT786557 NTP786556:NTP786557 ODL786556:ODL786557 ONH786556:ONH786557 OXD786556:OXD786557 PGZ786556:PGZ786557 PQV786556:PQV786557 QAR786556:QAR786557 QKN786556:QKN786557 QUJ786556:QUJ786557 REF786556:REF786557 ROB786556:ROB786557 RXX786556:RXX786557 SHT786556:SHT786557 SRP786556:SRP786557 TBL786556:TBL786557 TLH786556:TLH786557 TVD786556:TVD786557 UEZ786556:UEZ786557 UOV786556:UOV786557 UYR786556:UYR786557 VIN786556:VIN786557 VSJ786556:VSJ786557 WCF786556:WCF786557 WMB786556:WMB786557 WVX786556:WVX786557 P852092:P852093 JL852092:JL852093 TH852092:TH852093 ADD852092:ADD852093 AMZ852092:AMZ852093 AWV852092:AWV852093 BGR852092:BGR852093 BQN852092:BQN852093 CAJ852092:CAJ852093 CKF852092:CKF852093 CUB852092:CUB852093 DDX852092:DDX852093 DNT852092:DNT852093 DXP852092:DXP852093 EHL852092:EHL852093 ERH852092:ERH852093 FBD852092:FBD852093 FKZ852092:FKZ852093 FUV852092:FUV852093 GER852092:GER852093 GON852092:GON852093 GYJ852092:GYJ852093 HIF852092:HIF852093 HSB852092:HSB852093 IBX852092:IBX852093 ILT852092:ILT852093 IVP852092:IVP852093 JFL852092:JFL852093 JPH852092:JPH852093 JZD852092:JZD852093 KIZ852092:KIZ852093 KSV852092:KSV852093 LCR852092:LCR852093 LMN852092:LMN852093 LWJ852092:LWJ852093 MGF852092:MGF852093 MQB852092:MQB852093 MZX852092:MZX852093 NJT852092:NJT852093 NTP852092:NTP852093 ODL852092:ODL852093 ONH852092:ONH852093 OXD852092:OXD852093 PGZ852092:PGZ852093 PQV852092:PQV852093 QAR852092:QAR852093 QKN852092:QKN852093 QUJ852092:QUJ852093 REF852092:REF852093 ROB852092:ROB852093 RXX852092:RXX852093 SHT852092:SHT852093 SRP852092:SRP852093 TBL852092:TBL852093 TLH852092:TLH852093 TVD852092:TVD852093 UEZ852092:UEZ852093 UOV852092:UOV852093 UYR852092:UYR852093 VIN852092:VIN852093 VSJ852092:VSJ852093 WCF852092:WCF852093 WMB852092:WMB852093 WVX852092:WVX852093 P917628:P917629 JL917628:JL917629 TH917628:TH917629 ADD917628:ADD917629 AMZ917628:AMZ917629 AWV917628:AWV917629 BGR917628:BGR917629 BQN917628:BQN917629 CAJ917628:CAJ917629 CKF917628:CKF917629 CUB917628:CUB917629 DDX917628:DDX917629 DNT917628:DNT917629 DXP917628:DXP917629 EHL917628:EHL917629 ERH917628:ERH917629 FBD917628:FBD917629 FKZ917628:FKZ917629 FUV917628:FUV917629 GER917628:GER917629 GON917628:GON917629 GYJ917628:GYJ917629 HIF917628:HIF917629 HSB917628:HSB917629 IBX917628:IBX917629 ILT917628:ILT917629 IVP917628:IVP917629 JFL917628:JFL917629 JPH917628:JPH917629 JZD917628:JZD917629 KIZ917628:KIZ917629 KSV917628:KSV917629 LCR917628:LCR917629 LMN917628:LMN917629 LWJ917628:LWJ917629 MGF917628:MGF917629 MQB917628:MQB917629 MZX917628:MZX917629 NJT917628:NJT917629 NTP917628:NTP917629 ODL917628:ODL917629 ONH917628:ONH917629 OXD917628:OXD917629 PGZ917628:PGZ917629 PQV917628:PQV917629 QAR917628:QAR917629 QKN917628:QKN917629 QUJ917628:QUJ917629 REF917628:REF917629 ROB917628:ROB917629 RXX917628:RXX917629 SHT917628:SHT917629 SRP917628:SRP917629 TBL917628:TBL917629 TLH917628:TLH917629 TVD917628:TVD917629 UEZ917628:UEZ917629 UOV917628:UOV917629 UYR917628:UYR917629 VIN917628:VIN917629 VSJ917628:VSJ917629 WCF917628:WCF917629 WMB917628:WMB917629 WVX917628:WVX917629 P983164:P983165 JL983164:JL983165 TH983164:TH983165 ADD983164:ADD983165 AMZ983164:AMZ983165 AWV983164:AWV983165 BGR983164:BGR983165 BQN983164:BQN983165 CAJ983164:CAJ983165 CKF983164:CKF983165 CUB983164:CUB983165 DDX983164:DDX983165 DNT983164:DNT983165 DXP983164:DXP983165 EHL983164:EHL983165 ERH983164:ERH983165 FBD983164:FBD983165 FKZ983164:FKZ983165 FUV983164:FUV983165 GER983164:GER983165 GON983164:GON983165 GYJ983164:GYJ983165 HIF983164:HIF983165 HSB983164:HSB983165 IBX983164:IBX983165 ILT983164:ILT983165 IVP983164:IVP983165 JFL983164:JFL983165 JPH983164:JPH983165 JZD983164:JZD983165 KIZ983164:KIZ983165 KSV983164:KSV983165 LCR983164:LCR983165 LMN983164:LMN983165 LWJ983164:LWJ983165 MGF983164:MGF983165 MQB983164:MQB983165 MZX983164:MZX983165 NJT983164:NJT983165 NTP983164:NTP983165 ODL983164:ODL983165 ONH983164:ONH983165 OXD983164:OXD983165 PGZ983164:PGZ983165 PQV983164:PQV983165 QAR983164:QAR983165 QKN983164:QKN983165 QUJ983164:QUJ983165 REF983164:REF983165 ROB983164:ROB983165 RXX983164:RXX983165 SHT983164:SHT983165 SRP983164:SRP983165 TBL983164:TBL983165 TLH983164:TLH983165 TVD983164:TVD983165 UEZ983164:UEZ983165 UOV983164:UOV983165 UYR983164:UYR983165 VIN983164:VIN983165 VSJ983164:VSJ983165 WCF983164:WCF983165 WMB983164:WMB983165 WVX983164:WVX983165 AC124:AC125 JY124:JY125 TU124:TU125 ADQ124:ADQ125 ANM124:ANM125 AXI124:AXI125 BHE124:BHE125 BRA124:BRA125 CAW124:CAW125 CKS124:CKS125 CUO124:CUO125 DEK124:DEK125 DOG124:DOG125 DYC124:DYC125 EHY124:EHY125 ERU124:ERU125 FBQ124:FBQ125 FLM124:FLM125 FVI124:FVI125 GFE124:GFE125 GPA124:GPA125 GYW124:GYW125 HIS124:HIS125 HSO124:HSO125 ICK124:ICK125 IMG124:IMG125 IWC124:IWC125 JFY124:JFY125 JPU124:JPU125 JZQ124:JZQ125 KJM124:KJM125 KTI124:KTI125 LDE124:LDE125 LNA124:LNA125 LWW124:LWW125 MGS124:MGS125 MQO124:MQO125 NAK124:NAK125 NKG124:NKG125 NUC124:NUC125 ODY124:ODY125 ONU124:ONU125 OXQ124:OXQ125 PHM124:PHM125 PRI124:PRI125 QBE124:QBE125 QLA124:QLA125 QUW124:QUW125 RES124:RES125 ROO124:ROO125 RYK124:RYK125 SIG124:SIG125 SSC124:SSC125 TBY124:TBY125 TLU124:TLU125 TVQ124:TVQ125 UFM124:UFM125 UPI124:UPI125 UZE124:UZE125 VJA124:VJA125 VSW124:VSW125 WCS124:WCS125 WMO124:WMO125 WWK124:WWK125 AC65660:AC65661 JY65660:JY65661 TU65660:TU65661 ADQ65660:ADQ65661 ANM65660:ANM65661 AXI65660:AXI65661 BHE65660:BHE65661 BRA65660:BRA65661 CAW65660:CAW65661 CKS65660:CKS65661 CUO65660:CUO65661 DEK65660:DEK65661 DOG65660:DOG65661 DYC65660:DYC65661 EHY65660:EHY65661 ERU65660:ERU65661 FBQ65660:FBQ65661 FLM65660:FLM65661 FVI65660:FVI65661 GFE65660:GFE65661 GPA65660:GPA65661 GYW65660:GYW65661 HIS65660:HIS65661 HSO65660:HSO65661 ICK65660:ICK65661 IMG65660:IMG65661 IWC65660:IWC65661 JFY65660:JFY65661 JPU65660:JPU65661 JZQ65660:JZQ65661 KJM65660:KJM65661 KTI65660:KTI65661 LDE65660:LDE65661 LNA65660:LNA65661 LWW65660:LWW65661 MGS65660:MGS65661 MQO65660:MQO65661 NAK65660:NAK65661 NKG65660:NKG65661 NUC65660:NUC65661 ODY65660:ODY65661 ONU65660:ONU65661 OXQ65660:OXQ65661 PHM65660:PHM65661 PRI65660:PRI65661 QBE65660:QBE65661 QLA65660:QLA65661 QUW65660:QUW65661 RES65660:RES65661 ROO65660:ROO65661 RYK65660:RYK65661 SIG65660:SIG65661 SSC65660:SSC65661 TBY65660:TBY65661 TLU65660:TLU65661 TVQ65660:TVQ65661 UFM65660:UFM65661 UPI65660:UPI65661 UZE65660:UZE65661 VJA65660:VJA65661 VSW65660:VSW65661 WCS65660:WCS65661 WMO65660:WMO65661 WWK65660:WWK65661 AC131196:AC131197 JY131196:JY131197 TU131196:TU131197 ADQ131196:ADQ131197 ANM131196:ANM131197 AXI131196:AXI131197 BHE131196:BHE131197 BRA131196:BRA131197 CAW131196:CAW131197 CKS131196:CKS131197 CUO131196:CUO131197 DEK131196:DEK131197 DOG131196:DOG131197 DYC131196:DYC131197 EHY131196:EHY131197 ERU131196:ERU131197 FBQ131196:FBQ131197 FLM131196:FLM131197 FVI131196:FVI131197 GFE131196:GFE131197 GPA131196:GPA131197 GYW131196:GYW131197 HIS131196:HIS131197 HSO131196:HSO131197 ICK131196:ICK131197 IMG131196:IMG131197 IWC131196:IWC131197 JFY131196:JFY131197 JPU131196:JPU131197 JZQ131196:JZQ131197 KJM131196:KJM131197 KTI131196:KTI131197 LDE131196:LDE131197 LNA131196:LNA131197 LWW131196:LWW131197 MGS131196:MGS131197 MQO131196:MQO131197 NAK131196:NAK131197 NKG131196:NKG131197 NUC131196:NUC131197 ODY131196:ODY131197 ONU131196:ONU131197 OXQ131196:OXQ131197 PHM131196:PHM131197 PRI131196:PRI131197 QBE131196:QBE131197 QLA131196:QLA131197 QUW131196:QUW131197 RES131196:RES131197 ROO131196:ROO131197 RYK131196:RYK131197 SIG131196:SIG131197 SSC131196:SSC131197 TBY131196:TBY131197 TLU131196:TLU131197 TVQ131196:TVQ131197 UFM131196:UFM131197 UPI131196:UPI131197 UZE131196:UZE131197 VJA131196:VJA131197 VSW131196:VSW131197 WCS131196:WCS131197 WMO131196:WMO131197 WWK131196:WWK131197 AC196732:AC196733 JY196732:JY196733 TU196732:TU196733 ADQ196732:ADQ196733 ANM196732:ANM196733 AXI196732:AXI196733 BHE196732:BHE196733 BRA196732:BRA196733 CAW196732:CAW196733 CKS196732:CKS196733 CUO196732:CUO196733 DEK196732:DEK196733 DOG196732:DOG196733 DYC196732:DYC196733 EHY196732:EHY196733 ERU196732:ERU196733 FBQ196732:FBQ196733 FLM196732:FLM196733 FVI196732:FVI196733 GFE196732:GFE196733 GPA196732:GPA196733 GYW196732:GYW196733 HIS196732:HIS196733 HSO196732:HSO196733 ICK196732:ICK196733 IMG196732:IMG196733 IWC196732:IWC196733 JFY196732:JFY196733 JPU196732:JPU196733 JZQ196732:JZQ196733 KJM196732:KJM196733 KTI196732:KTI196733 LDE196732:LDE196733 LNA196732:LNA196733 LWW196732:LWW196733 MGS196732:MGS196733 MQO196732:MQO196733 NAK196732:NAK196733 NKG196732:NKG196733 NUC196732:NUC196733 ODY196732:ODY196733 ONU196732:ONU196733 OXQ196732:OXQ196733 PHM196732:PHM196733 PRI196732:PRI196733 QBE196732:QBE196733 QLA196732:QLA196733 QUW196732:QUW196733 RES196732:RES196733 ROO196732:ROO196733 RYK196732:RYK196733 SIG196732:SIG196733 SSC196732:SSC196733 TBY196732:TBY196733 TLU196732:TLU196733 TVQ196732:TVQ196733 UFM196732:UFM196733 UPI196732:UPI196733 UZE196732:UZE196733 VJA196732:VJA196733 VSW196732:VSW196733 WCS196732:WCS196733 WMO196732:WMO196733 WWK196732:WWK196733 AC262268:AC262269 JY262268:JY262269 TU262268:TU262269 ADQ262268:ADQ262269 ANM262268:ANM262269 AXI262268:AXI262269 BHE262268:BHE262269 BRA262268:BRA262269 CAW262268:CAW262269 CKS262268:CKS262269 CUO262268:CUO262269 DEK262268:DEK262269 DOG262268:DOG262269 DYC262268:DYC262269 EHY262268:EHY262269 ERU262268:ERU262269 FBQ262268:FBQ262269 FLM262268:FLM262269 FVI262268:FVI262269 GFE262268:GFE262269 GPA262268:GPA262269 GYW262268:GYW262269 HIS262268:HIS262269 HSO262268:HSO262269 ICK262268:ICK262269 IMG262268:IMG262269 IWC262268:IWC262269 JFY262268:JFY262269 JPU262268:JPU262269 JZQ262268:JZQ262269 KJM262268:KJM262269 KTI262268:KTI262269 LDE262268:LDE262269 LNA262268:LNA262269 LWW262268:LWW262269 MGS262268:MGS262269 MQO262268:MQO262269 NAK262268:NAK262269 NKG262268:NKG262269 NUC262268:NUC262269 ODY262268:ODY262269 ONU262268:ONU262269 OXQ262268:OXQ262269 PHM262268:PHM262269 PRI262268:PRI262269 QBE262268:QBE262269 QLA262268:QLA262269 QUW262268:QUW262269 RES262268:RES262269 ROO262268:ROO262269 RYK262268:RYK262269 SIG262268:SIG262269 SSC262268:SSC262269 TBY262268:TBY262269 TLU262268:TLU262269 TVQ262268:TVQ262269 UFM262268:UFM262269 UPI262268:UPI262269 UZE262268:UZE262269 VJA262268:VJA262269 VSW262268:VSW262269 WCS262268:WCS262269 WMO262268:WMO262269 WWK262268:WWK262269 AC327804:AC327805 JY327804:JY327805 TU327804:TU327805 ADQ327804:ADQ327805 ANM327804:ANM327805 AXI327804:AXI327805 BHE327804:BHE327805 BRA327804:BRA327805 CAW327804:CAW327805 CKS327804:CKS327805 CUO327804:CUO327805 DEK327804:DEK327805 DOG327804:DOG327805 DYC327804:DYC327805 EHY327804:EHY327805 ERU327804:ERU327805 FBQ327804:FBQ327805 FLM327804:FLM327805 FVI327804:FVI327805 GFE327804:GFE327805 GPA327804:GPA327805 GYW327804:GYW327805 HIS327804:HIS327805 HSO327804:HSO327805 ICK327804:ICK327805 IMG327804:IMG327805 IWC327804:IWC327805 JFY327804:JFY327805 JPU327804:JPU327805 JZQ327804:JZQ327805 KJM327804:KJM327805 KTI327804:KTI327805 LDE327804:LDE327805 LNA327804:LNA327805 LWW327804:LWW327805 MGS327804:MGS327805 MQO327804:MQO327805 NAK327804:NAK327805 NKG327804:NKG327805 NUC327804:NUC327805 ODY327804:ODY327805 ONU327804:ONU327805 OXQ327804:OXQ327805 PHM327804:PHM327805 PRI327804:PRI327805 QBE327804:QBE327805 QLA327804:QLA327805 QUW327804:QUW327805 RES327804:RES327805 ROO327804:ROO327805 RYK327804:RYK327805 SIG327804:SIG327805 SSC327804:SSC327805 TBY327804:TBY327805 TLU327804:TLU327805 TVQ327804:TVQ327805 UFM327804:UFM327805 UPI327804:UPI327805 UZE327804:UZE327805 VJA327804:VJA327805 VSW327804:VSW327805 WCS327804:WCS327805 WMO327804:WMO327805 WWK327804:WWK327805 AC393340:AC393341 JY393340:JY393341 TU393340:TU393341 ADQ393340:ADQ393341 ANM393340:ANM393341 AXI393340:AXI393341 BHE393340:BHE393341 BRA393340:BRA393341 CAW393340:CAW393341 CKS393340:CKS393341 CUO393340:CUO393341 DEK393340:DEK393341 DOG393340:DOG393341 DYC393340:DYC393341 EHY393340:EHY393341 ERU393340:ERU393341 FBQ393340:FBQ393341 FLM393340:FLM393341 FVI393340:FVI393341 GFE393340:GFE393341 GPA393340:GPA393341 GYW393340:GYW393341 HIS393340:HIS393341 HSO393340:HSO393341 ICK393340:ICK393341 IMG393340:IMG393341 IWC393340:IWC393341 JFY393340:JFY393341 JPU393340:JPU393341 JZQ393340:JZQ393341 KJM393340:KJM393341 KTI393340:KTI393341 LDE393340:LDE393341 LNA393340:LNA393341 LWW393340:LWW393341 MGS393340:MGS393341 MQO393340:MQO393341 NAK393340:NAK393341 NKG393340:NKG393341 NUC393340:NUC393341 ODY393340:ODY393341 ONU393340:ONU393341 OXQ393340:OXQ393341 PHM393340:PHM393341 PRI393340:PRI393341 QBE393340:QBE393341 QLA393340:QLA393341 QUW393340:QUW393341 RES393340:RES393341 ROO393340:ROO393341 RYK393340:RYK393341 SIG393340:SIG393341 SSC393340:SSC393341 TBY393340:TBY393341 TLU393340:TLU393341 TVQ393340:TVQ393341 UFM393340:UFM393341 UPI393340:UPI393341 UZE393340:UZE393341 VJA393340:VJA393341 VSW393340:VSW393341 WCS393340:WCS393341 WMO393340:WMO393341 WWK393340:WWK393341 AC458876:AC458877 JY458876:JY458877 TU458876:TU458877 ADQ458876:ADQ458877 ANM458876:ANM458877 AXI458876:AXI458877 BHE458876:BHE458877 BRA458876:BRA458877 CAW458876:CAW458877 CKS458876:CKS458877 CUO458876:CUO458877 DEK458876:DEK458877 DOG458876:DOG458877 DYC458876:DYC458877 EHY458876:EHY458877 ERU458876:ERU458877 FBQ458876:FBQ458877 FLM458876:FLM458877 FVI458876:FVI458877 GFE458876:GFE458877 GPA458876:GPA458877 GYW458876:GYW458877 HIS458876:HIS458877 HSO458876:HSO458877 ICK458876:ICK458877 IMG458876:IMG458877 IWC458876:IWC458877 JFY458876:JFY458877 JPU458876:JPU458877 JZQ458876:JZQ458877 KJM458876:KJM458877 KTI458876:KTI458877 LDE458876:LDE458877 LNA458876:LNA458877 LWW458876:LWW458877 MGS458876:MGS458877 MQO458876:MQO458877 NAK458876:NAK458877 NKG458876:NKG458877 NUC458876:NUC458877 ODY458876:ODY458877 ONU458876:ONU458877 OXQ458876:OXQ458877 PHM458876:PHM458877 PRI458876:PRI458877 QBE458876:QBE458877 QLA458876:QLA458877 QUW458876:QUW458877 RES458876:RES458877 ROO458876:ROO458877 RYK458876:RYK458877 SIG458876:SIG458877 SSC458876:SSC458877 TBY458876:TBY458877 TLU458876:TLU458877 TVQ458876:TVQ458877 UFM458876:UFM458877 UPI458876:UPI458877 UZE458876:UZE458877 VJA458876:VJA458877 VSW458876:VSW458877 WCS458876:WCS458877 WMO458876:WMO458877 WWK458876:WWK458877 AC524412:AC524413 JY524412:JY524413 TU524412:TU524413 ADQ524412:ADQ524413 ANM524412:ANM524413 AXI524412:AXI524413 BHE524412:BHE524413 BRA524412:BRA524413 CAW524412:CAW524413 CKS524412:CKS524413 CUO524412:CUO524413 DEK524412:DEK524413 DOG524412:DOG524413 DYC524412:DYC524413 EHY524412:EHY524413 ERU524412:ERU524413 FBQ524412:FBQ524413 FLM524412:FLM524413 FVI524412:FVI524413 GFE524412:GFE524413 GPA524412:GPA524413 GYW524412:GYW524413 HIS524412:HIS524413 HSO524412:HSO524413 ICK524412:ICK524413 IMG524412:IMG524413 IWC524412:IWC524413 JFY524412:JFY524413 JPU524412:JPU524413 JZQ524412:JZQ524413 KJM524412:KJM524413 KTI524412:KTI524413 LDE524412:LDE524413 LNA524412:LNA524413 LWW524412:LWW524413 MGS524412:MGS524413 MQO524412:MQO524413 NAK524412:NAK524413 NKG524412:NKG524413 NUC524412:NUC524413 ODY524412:ODY524413 ONU524412:ONU524413 OXQ524412:OXQ524413 PHM524412:PHM524413 PRI524412:PRI524413 QBE524412:QBE524413 QLA524412:QLA524413 QUW524412:QUW524413 RES524412:RES524413 ROO524412:ROO524413 RYK524412:RYK524413 SIG524412:SIG524413 SSC524412:SSC524413 TBY524412:TBY524413 TLU524412:TLU524413 TVQ524412:TVQ524413 UFM524412:UFM524413 UPI524412:UPI524413 UZE524412:UZE524413 VJA524412:VJA524413 VSW524412:VSW524413 WCS524412:WCS524413 WMO524412:WMO524413 WWK524412:WWK524413 AC589948:AC589949 JY589948:JY589949 TU589948:TU589949 ADQ589948:ADQ589949 ANM589948:ANM589949 AXI589948:AXI589949 BHE589948:BHE589949 BRA589948:BRA589949 CAW589948:CAW589949 CKS589948:CKS589949 CUO589948:CUO589949 DEK589948:DEK589949 DOG589948:DOG589949 DYC589948:DYC589949 EHY589948:EHY589949 ERU589948:ERU589949 FBQ589948:FBQ589949 FLM589948:FLM589949 FVI589948:FVI589949 GFE589948:GFE589949 GPA589948:GPA589949 GYW589948:GYW589949 HIS589948:HIS589949 HSO589948:HSO589949 ICK589948:ICK589949 IMG589948:IMG589949 IWC589948:IWC589949 JFY589948:JFY589949 JPU589948:JPU589949 JZQ589948:JZQ589949 KJM589948:KJM589949 KTI589948:KTI589949 LDE589948:LDE589949 LNA589948:LNA589949 LWW589948:LWW589949 MGS589948:MGS589949 MQO589948:MQO589949 NAK589948:NAK589949 NKG589948:NKG589949 NUC589948:NUC589949 ODY589948:ODY589949 ONU589948:ONU589949 OXQ589948:OXQ589949 PHM589948:PHM589949 PRI589948:PRI589949 QBE589948:QBE589949 QLA589948:QLA589949 QUW589948:QUW589949 RES589948:RES589949 ROO589948:ROO589949 RYK589948:RYK589949 SIG589948:SIG589949 SSC589948:SSC589949 TBY589948:TBY589949 TLU589948:TLU589949 TVQ589948:TVQ589949 UFM589948:UFM589949 UPI589948:UPI589949 UZE589948:UZE589949 VJA589948:VJA589949 VSW589948:VSW589949 WCS589948:WCS589949 WMO589948:WMO589949 WWK589948:WWK589949 AC655484:AC655485 JY655484:JY655485 TU655484:TU655485 ADQ655484:ADQ655485 ANM655484:ANM655485 AXI655484:AXI655485 BHE655484:BHE655485 BRA655484:BRA655485 CAW655484:CAW655485 CKS655484:CKS655485 CUO655484:CUO655485 DEK655484:DEK655485 DOG655484:DOG655485 DYC655484:DYC655485 EHY655484:EHY655485 ERU655484:ERU655485 FBQ655484:FBQ655485 FLM655484:FLM655485 FVI655484:FVI655485 GFE655484:GFE655485 GPA655484:GPA655485 GYW655484:GYW655485 HIS655484:HIS655485 HSO655484:HSO655485 ICK655484:ICK655485 IMG655484:IMG655485 IWC655484:IWC655485 JFY655484:JFY655485 JPU655484:JPU655485 JZQ655484:JZQ655485 KJM655484:KJM655485 KTI655484:KTI655485 LDE655484:LDE655485 LNA655484:LNA655485 LWW655484:LWW655485 MGS655484:MGS655485 MQO655484:MQO655485 NAK655484:NAK655485 NKG655484:NKG655485 NUC655484:NUC655485 ODY655484:ODY655485 ONU655484:ONU655485 OXQ655484:OXQ655485 PHM655484:PHM655485 PRI655484:PRI655485 QBE655484:QBE655485 QLA655484:QLA655485 QUW655484:QUW655485 RES655484:RES655485 ROO655484:ROO655485 RYK655484:RYK655485 SIG655484:SIG655485 SSC655484:SSC655485 TBY655484:TBY655485 TLU655484:TLU655485 TVQ655484:TVQ655485 UFM655484:UFM655485 UPI655484:UPI655485 UZE655484:UZE655485 VJA655484:VJA655485 VSW655484:VSW655485 WCS655484:WCS655485 WMO655484:WMO655485 WWK655484:WWK655485 AC721020:AC721021 JY721020:JY721021 TU721020:TU721021 ADQ721020:ADQ721021 ANM721020:ANM721021 AXI721020:AXI721021 BHE721020:BHE721021 BRA721020:BRA721021 CAW721020:CAW721021 CKS721020:CKS721021 CUO721020:CUO721021 DEK721020:DEK721021 DOG721020:DOG721021 DYC721020:DYC721021 EHY721020:EHY721021 ERU721020:ERU721021 FBQ721020:FBQ721021 FLM721020:FLM721021 FVI721020:FVI721021 GFE721020:GFE721021 GPA721020:GPA721021 GYW721020:GYW721021 HIS721020:HIS721021 HSO721020:HSO721021 ICK721020:ICK721021 IMG721020:IMG721021 IWC721020:IWC721021 JFY721020:JFY721021 JPU721020:JPU721021 JZQ721020:JZQ721021 KJM721020:KJM721021 KTI721020:KTI721021 LDE721020:LDE721021 LNA721020:LNA721021 LWW721020:LWW721021 MGS721020:MGS721021 MQO721020:MQO721021 NAK721020:NAK721021 NKG721020:NKG721021 NUC721020:NUC721021 ODY721020:ODY721021 ONU721020:ONU721021 OXQ721020:OXQ721021 PHM721020:PHM721021 PRI721020:PRI721021 QBE721020:QBE721021 QLA721020:QLA721021 QUW721020:QUW721021 RES721020:RES721021 ROO721020:ROO721021 RYK721020:RYK721021 SIG721020:SIG721021 SSC721020:SSC721021 TBY721020:TBY721021 TLU721020:TLU721021 TVQ721020:TVQ721021 UFM721020:UFM721021 UPI721020:UPI721021 UZE721020:UZE721021 VJA721020:VJA721021 VSW721020:VSW721021 WCS721020:WCS721021 WMO721020:WMO721021 WWK721020:WWK721021 AC786556:AC786557 JY786556:JY786557 TU786556:TU786557 ADQ786556:ADQ786557 ANM786556:ANM786557 AXI786556:AXI786557 BHE786556:BHE786557 BRA786556:BRA786557 CAW786556:CAW786557 CKS786556:CKS786557 CUO786556:CUO786557 DEK786556:DEK786557 DOG786556:DOG786557 DYC786556:DYC786557 EHY786556:EHY786557 ERU786556:ERU786557 FBQ786556:FBQ786557 FLM786556:FLM786557 FVI786556:FVI786557 GFE786556:GFE786557 GPA786556:GPA786557 GYW786556:GYW786557 HIS786556:HIS786557 HSO786556:HSO786557 ICK786556:ICK786557 IMG786556:IMG786557 IWC786556:IWC786557 JFY786556:JFY786557 JPU786556:JPU786557 JZQ786556:JZQ786557 KJM786556:KJM786557 KTI786556:KTI786557 LDE786556:LDE786557 LNA786556:LNA786557 LWW786556:LWW786557 MGS786556:MGS786557 MQO786556:MQO786557 NAK786556:NAK786557 NKG786556:NKG786557 NUC786556:NUC786557 ODY786556:ODY786557 ONU786556:ONU786557 OXQ786556:OXQ786557 PHM786556:PHM786557 PRI786556:PRI786557 QBE786556:QBE786557 QLA786556:QLA786557 QUW786556:QUW786557 RES786556:RES786557 ROO786556:ROO786557 RYK786556:RYK786557 SIG786556:SIG786557 SSC786556:SSC786557 TBY786556:TBY786557 TLU786556:TLU786557 TVQ786556:TVQ786557 UFM786556:UFM786557 UPI786556:UPI786557 UZE786556:UZE786557 VJA786556:VJA786557 VSW786556:VSW786557 WCS786556:WCS786557 WMO786556:WMO786557 WWK786556:WWK786557 AC852092:AC852093 JY852092:JY852093 TU852092:TU852093 ADQ852092:ADQ852093 ANM852092:ANM852093 AXI852092:AXI852093 BHE852092:BHE852093 BRA852092:BRA852093 CAW852092:CAW852093 CKS852092:CKS852093 CUO852092:CUO852093 DEK852092:DEK852093 DOG852092:DOG852093 DYC852092:DYC852093 EHY852092:EHY852093 ERU852092:ERU852093 FBQ852092:FBQ852093 FLM852092:FLM852093 FVI852092:FVI852093 GFE852092:GFE852093 GPA852092:GPA852093 GYW852092:GYW852093 HIS852092:HIS852093 HSO852092:HSO852093 ICK852092:ICK852093 IMG852092:IMG852093 IWC852092:IWC852093 JFY852092:JFY852093 JPU852092:JPU852093 JZQ852092:JZQ852093 KJM852092:KJM852093 KTI852092:KTI852093 LDE852092:LDE852093 LNA852092:LNA852093 LWW852092:LWW852093 MGS852092:MGS852093 MQO852092:MQO852093 NAK852092:NAK852093 NKG852092:NKG852093 NUC852092:NUC852093 ODY852092:ODY852093 ONU852092:ONU852093 OXQ852092:OXQ852093 PHM852092:PHM852093 PRI852092:PRI852093 QBE852092:QBE852093 QLA852092:QLA852093 QUW852092:QUW852093 RES852092:RES852093 ROO852092:ROO852093 RYK852092:RYK852093 SIG852092:SIG852093 SSC852092:SSC852093 TBY852092:TBY852093 TLU852092:TLU852093 TVQ852092:TVQ852093 UFM852092:UFM852093 UPI852092:UPI852093 UZE852092:UZE852093 VJA852092:VJA852093 VSW852092:VSW852093 WCS852092:WCS852093 WMO852092:WMO852093 WWK852092:WWK852093 AC917628:AC917629 JY917628:JY917629 TU917628:TU917629 ADQ917628:ADQ917629 ANM917628:ANM917629 AXI917628:AXI917629 BHE917628:BHE917629 BRA917628:BRA917629 CAW917628:CAW917629 CKS917628:CKS917629 CUO917628:CUO917629 DEK917628:DEK917629 DOG917628:DOG917629 DYC917628:DYC917629 EHY917628:EHY917629 ERU917628:ERU917629 FBQ917628:FBQ917629 FLM917628:FLM917629 FVI917628:FVI917629 GFE917628:GFE917629 GPA917628:GPA917629 GYW917628:GYW917629 HIS917628:HIS917629 HSO917628:HSO917629 ICK917628:ICK917629 IMG917628:IMG917629 IWC917628:IWC917629 JFY917628:JFY917629 JPU917628:JPU917629 JZQ917628:JZQ917629 KJM917628:KJM917629 KTI917628:KTI917629 LDE917628:LDE917629 LNA917628:LNA917629 LWW917628:LWW917629 MGS917628:MGS917629 MQO917628:MQO917629 NAK917628:NAK917629 NKG917628:NKG917629 NUC917628:NUC917629 ODY917628:ODY917629 ONU917628:ONU917629 OXQ917628:OXQ917629 PHM917628:PHM917629 PRI917628:PRI917629 QBE917628:QBE917629 QLA917628:QLA917629 QUW917628:QUW917629 RES917628:RES917629 ROO917628:ROO917629 RYK917628:RYK917629 SIG917628:SIG917629 SSC917628:SSC917629 TBY917628:TBY917629 TLU917628:TLU917629 TVQ917628:TVQ917629 UFM917628:UFM917629 UPI917628:UPI917629 UZE917628:UZE917629 VJA917628:VJA917629 VSW917628:VSW917629 WCS917628:WCS917629 WMO917628:WMO917629 WWK917628:WWK917629 AC983164:AC983165 JY983164:JY983165 TU983164:TU983165 ADQ983164:ADQ983165 ANM983164:ANM983165 AXI983164:AXI983165 BHE983164:BHE983165 BRA983164:BRA983165 CAW983164:CAW983165 CKS983164:CKS983165 CUO983164:CUO983165 DEK983164:DEK983165 DOG983164:DOG983165 DYC983164:DYC983165 EHY983164:EHY983165 ERU983164:ERU983165 FBQ983164:FBQ983165 FLM983164:FLM983165 FVI983164:FVI983165 GFE983164:GFE983165 GPA983164:GPA983165 GYW983164:GYW983165 HIS983164:HIS983165 HSO983164:HSO983165 ICK983164:ICK983165 IMG983164:IMG983165 IWC983164:IWC983165 JFY983164:JFY983165 JPU983164:JPU983165 JZQ983164:JZQ983165 KJM983164:KJM983165 KTI983164:KTI983165 LDE983164:LDE983165 LNA983164:LNA983165 LWW983164:LWW983165 MGS983164:MGS983165 MQO983164:MQO983165 NAK983164:NAK983165 NKG983164:NKG983165 NUC983164:NUC983165 ODY983164:ODY983165 ONU983164:ONU983165 OXQ983164:OXQ983165 PHM983164:PHM983165 PRI983164:PRI983165 QBE983164:QBE983165 QLA983164:QLA983165 QUW983164:QUW983165 RES983164:RES983165 ROO983164:ROO983165 RYK983164:RYK983165 SIG983164:SIG983165 SSC983164:SSC983165 TBY983164:TBY983165 TLU983164:TLU983165 TVQ983164:TVQ983165 UFM983164:UFM983165 UPI983164:UPI983165 UZE983164:UZE983165 VJA983164:VJA983165 VSW983164:VSW983165 WCS983164:WCS983165 WMO983164:WMO983165 WWK983164:WWK983165 S118 JO118 TK118 ADG118 ANC118 AWY118 BGU118 BQQ118 CAM118 CKI118 CUE118 DEA118 DNW118 DXS118 EHO118 ERK118 FBG118 FLC118 FUY118 GEU118 GOQ118 GYM118 HII118 HSE118 ICA118 ILW118 IVS118 JFO118 JPK118 JZG118 KJC118 KSY118 LCU118 LMQ118 LWM118 MGI118 MQE118 NAA118 NJW118 NTS118 ODO118 ONK118 OXG118 PHC118 PQY118 QAU118 QKQ118 QUM118 REI118 ROE118 RYA118 SHW118 SRS118 TBO118 TLK118 TVG118 UFC118 UOY118 UYU118 VIQ118 VSM118 WCI118 WME118 WWA118 S65654 JO65654 TK65654 ADG65654 ANC65654 AWY65654 BGU65654 BQQ65654 CAM65654 CKI65654 CUE65654 DEA65654 DNW65654 DXS65654 EHO65654 ERK65654 FBG65654 FLC65654 FUY65654 GEU65654 GOQ65654 GYM65654 HII65654 HSE65654 ICA65654 ILW65654 IVS65654 JFO65654 JPK65654 JZG65654 KJC65654 KSY65654 LCU65654 LMQ65654 LWM65654 MGI65654 MQE65654 NAA65654 NJW65654 NTS65654 ODO65654 ONK65654 OXG65654 PHC65654 PQY65654 QAU65654 QKQ65654 QUM65654 REI65654 ROE65654 RYA65654 SHW65654 SRS65654 TBO65654 TLK65654 TVG65654 UFC65654 UOY65654 UYU65654 VIQ65654 VSM65654 WCI65654 WME65654 WWA65654 S131190 JO131190 TK131190 ADG131190 ANC131190 AWY131190 BGU131190 BQQ131190 CAM131190 CKI131190 CUE131190 DEA131190 DNW131190 DXS131190 EHO131190 ERK131190 FBG131190 FLC131190 FUY131190 GEU131190 GOQ131190 GYM131190 HII131190 HSE131190 ICA131190 ILW131190 IVS131190 JFO131190 JPK131190 JZG131190 KJC131190 KSY131190 LCU131190 LMQ131190 LWM131190 MGI131190 MQE131190 NAA131190 NJW131190 NTS131190 ODO131190 ONK131190 OXG131190 PHC131190 PQY131190 QAU131190 QKQ131190 QUM131190 REI131190 ROE131190 RYA131190 SHW131190 SRS131190 TBO131190 TLK131190 TVG131190 UFC131190 UOY131190 UYU131190 VIQ131190 VSM131190 WCI131190 WME131190 WWA131190 S196726 JO196726 TK196726 ADG196726 ANC196726 AWY196726 BGU196726 BQQ196726 CAM196726 CKI196726 CUE196726 DEA196726 DNW196726 DXS196726 EHO196726 ERK196726 FBG196726 FLC196726 FUY196726 GEU196726 GOQ196726 GYM196726 HII196726 HSE196726 ICA196726 ILW196726 IVS196726 JFO196726 JPK196726 JZG196726 KJC196726 KSY196726 LCU196726 LMQ196726 LWM196726 MGI196726 MQE196726 NAA196726 NJW196726 NTS196726 ODO196726 ONK196726 OXG196726 PHC196726 PQY196726 QAU196726 QKQ196726 QUM196726 REI196726 ROE196726 RYA196726 SHW196726 SRS196726 TBO196726 TLK196726 TVG196726 UFC196726 UOY196726 UYU196726 VIQ196726 VSM196726 WCI196726 WME196726 WWA196726 S262262 JO262262 TK262262 ADG262262 ANC262262 AWY262262 BGU262262 BQQ262262 CAM262262 CKI262262 CUE262262 DEA262262 DNW262262 DXS262262 EHO262262 ERK262262 FBG262262 FLC262262 FUY262262 GEU262262 GOQ262262 GYM262262 HII262262 HSE262262 ICA262262 ILW262262 IVS262262 JFO262262 JPK262262 JZG262262 KJC262262 KSY262262 LCU262262 LMQ262262 LWM262262 MGI262262 MQE262262 NAA262262 NJW262262 NTS262262 ODO262262 ONK262262 OXG262262 PHC262262 PQY262262 QAU262262 QKQ262262 QUM262262 REI262262 ROE262262 RYA262262 SHW262262 SRS262262 TBO262262 TLK262262 TVG262262 UFC262262 UOY262262 UYU262262 VIQ262262 VSM262262 WCI262262 WME262262 WWA262262 S327798 JO327798 TK327798 ADG327798 ANC327798 AWY327798 BGU327798 BQQ327798 CAM327798 CKI327798 CUE327798 DEA327798 DNW327798 DXS327798 EHO327798 ERK327798 FBG327798 FLC327798 FUY327798 GEU327798 GOQ327798 GYM327798 HII327798 HSE327798 ICA327798 ILW327798 IVS327798 JFO327798 JPK327798 JZG327798 KJC327798 KSY327798 LCU327798 LMQ327798 LWM327798 MGI327798 MQE327798 NAA327798 NJW327798 NTS327798 ODO327798 ONK327798 OXG327798 PHC327798 PQY327798 QAU327798 QKQ327798 QUM327798 REI327798 ROE327798 RYA327798 SHW327798 SRS327798 TBO327798 TLK327798 TVG327798 UFC327798 UOY327798 UYU327798 VIQ327798 VSM327798 WCI327798 WME327798 WWA327798 S393334 JO393334 TK393334 ADG393334 ANC393334 AWY393334 BGU393334 BQQ393334 CAM393334 CKI393334 CUE393334 DEA393334 DNW393334 DXS393334 EHO393334 ERK393334 FBG393334 FLC393334 FUY393334 GEU393334 GOQ393334 GYM393334 HII393334 HSE393334 ICA393334 ILW393334 IVS393334 JFO393334 JPK393334 JZG393334 KJC393334 KSY393334 LCU393334 LMQ393334 LWM393334 MGI393334 MQE393334 NAA393334 NJW393334 NTS393334 ODO393334 ONK393334 OXG393334 PHC393334 PQY393334 QAU393334 QKQ393334 QUM393334 REI393334 ROE393334 RYA393334 SHW393334 SRS393334 TBO393334 TLK393334 TVG393334 UFC393334 UOY393334 UYU393334 VIQ393334 VSM393334 WCI393334 WME393334 WWA393334 S458870 JO458870 TK458870 ADG458870 ANC458870 AWY458870 BGU458870 BQQ458870 CAM458870 CKI458870 CUE458870 DEA458870 DNW458870 DXS458870 EHO458870 ERK458870 FBG458870 FLC458870 FUY458870 GEU458870 GOQ458870 GYM458870 HII458870 HSE458870 ICA458870 ILW458870 IVS458870 JFO458870 JPK458870 JZG458870 KJC458870 KSY458870 LCU458870 LMQ458870 LWM458870 MGI458870 MQE458870 NAA458870 NJW458870 NTS458870 ODO458870 ONK458870 OXG458870 PHC458870 PQY458870 QAU458870 QKQ458870 QUM458870 REI458870 ROE458870 RYA458870 SHW458870 SRS458870 TBO458870 TLK458870 TVG458870 UFC458870 UOY458870 UYU458870 VIQ458870 VSM458870 WCI458870 WME458870 WWA458870 S524406 JO524406 TK524406 ADG524406 ANC524406 AWY524406 BGU524406 BQQ524406 CAM524406 CKI524406 CUE524406 DEA524406 DNW524406 DXS524406 EHO524406 ERK524406 FBG524406 FLC524406 FUY524406 GEU524406 GOQ524406 GYM524406 HII524406 HSE524406 ICA524406 ILW524406 IVS524406 JFO524406 JPK524406 JZG524406 KJC524406 KSY524406 LCU524406 LMQ524406 LWM524406 MGI524406 MQE524406 NAA524406 NJW524406 NTS524406 ODO524406 ONK524406 OXG524406 PHC524406 PQY524406 QAU524406 QKQ524406 QUM524406 REI524406 ROE524406 RYA524406 SHW524406 SRS524406 TBO524406 TLK524406 TVG524406 UFC524406 UOY524406 UYU524406 VIQ524406 VSM524406 WCI524406 WME524406 WWA524406 S589942 JO589942 TK589942 ADG589942 ANC589942 AWY589942 BGU589942 BQQ589942 CAM589942 CKI589942 CUE589942 DEA589942 DNW589942 DXS589942 EHO589942 ERK589942 FBG589942 FLC589942 FUY589942 GEU589942 GOQ589942 GYM589942 HII589942 HSE589942 ICA589942 ILW589942 IVS589942 JFO589942 JPK589942 JZG589942 KJC589942 KSY589942 LCU589942 LMQ589942 LWM589942 MGI589942 MQE589942 NAA589942 NJW589942 NTS589942 ODO589942 ONK589942 OXG589942 PHC589942 PQY589942 QAU589942 QKQ589942 QUM589942 REI589942 ROE589942 RYA589942 SHW589942 SRS589942 TBO589942 TLK589942 TVG589942 UFC589942 UOY589942 UYU589942 VIQ589942 VSM589942 WCI589942 WME589942 WWA589942 S655478 JO655478 TK655478 ADG655478 ANC655478 AWY655478 BGU655478 BQQ655478 CAM655478 CKI655478 CUE655478 DEA655478 DNW655478 DXS655478 EHO655478 ERK655478 FBG655478 FLC655478 FUY655478 GEU655478 GOQ655478 GYM655478 HII655478 HSE655478 ICA655478 ILW655478 IVS655478 JFO655478 JPK655478 JZG655478 KJC655478 KSY655478 LCU655478 LMQ655478 LWM655478 MGI655478 MQE655478 NAA655478 NJW655478 NTS655478 ODO655478 ONK655478 OXG655478 PHC655478 PQY655478 QAU655478 QKQ655478 QUM655478 REI655478 ROE655478 RYA655478 SHW655478 SRS655478 TBO655478 TLK655478 TVG655478 UFC655478 UOY655478 UYU655478 VIQ655478 VSM655478 WCI655478 WME655478 WWA655478 S721014 JO721014 TK721014 ADG721014 ANC721014 AWY721014 BGU721014 BQQ721014 CAM721014 CKI721014 CUE721014 DEA721014 DNW721014 DXS721014 EHO721014 ERK721014 FBG721014 FLC721014 FUY721014 GEU721014 GOQ721014 GYM721014 HII721014 HSE721014 ICA721014 ILW721014 IVS721014 JFO721014 JPK721014 JZG721014 KJC721014 KSY721014 LCU721014 LMQ721014 LWM721014 MGI721014 MQE721014 NAA721014 NJW721014 NTS721014 ODO721014 ONK721014 OXG721014 PHC721014 PQY721014 QAU721014 QKQ721014 QUM721014 REI721014 ROE721014 RYA721014 SHW721014 SRS721014 TBO721014 TLK721014 TVG721014 UFC721014 UOY721014 UYU721014 VIQ721014 VSM721014 WCI721014 WME721014 WWA721014 S786550 JO786550 TK786550 ADG786550 ANC786550 AWY786550 BGU786550 BQQ786550 CAM786550 CKI786550 CUE786550 DEA786550 DNW786550 DXS786550 EHO786550 ERK786550 FBG786550 FLC786550 FUY786550 GEU786550 GOQ786550 GYM786550 HII786550 HSE786550 ICA786550 ILW786550 IVS786550 JFO786550 JPK786550 JZG786550 KJC786550 KSY786550 LCU786550 LMQ786550 LWM786550 MGI786550 MQE786550 NAA786550 NJW786550 NTS786550 ODO786550 ONK786550 OXG786550 PHC786550 PQY786550 QAU786550 QKQ786550 QUM786550 REI786550 ROE786550 RYA786550 SHW786550 SRS786550 TBO786550 TLK786550 TVG786550 UFC786550 UOY786550 UYU786550 VIQ786550 VSM786550 WCI786550 WME786550 WWA786550 S852086 JO852086 TK852086 ADG852086 ANC852086 AWY852086 BGU852086 BQQ852086 CAM852086 CKI852086 CUE852086 DEA852086 DNW852086 DXS852086 EHO852086 ERK852086 FBG852086 FLC852086 FUY852086 GEU852086 GOQ852086 GYM852086 HII852086 HSE852086 ICA852086 ILW852086 IVS852086 JFO852086 JPK852086 JZG852086 KJC852086 KSY852086 LCU852086 LMQ852086 LWM852086 MGI852086 MQE852086 NAA852086 NJW852086 NTS852086 ODO852086 ONK852086 OXG852086 PHC852086 PQY852086 QAU852086 QKQ852086 QUM852086 REI852086 ROE852086 RYA852086 SHW852086 SRS852086 TBO852086 TLK852086 TVG852086 UFC852086 UOY852086 UYU852086 VIQ852086 VSM852086 WCI852086 WME852086 WWA852086 S917622 JO917622 TK917622 ADG917622 ANC917622 AWY917622 BGU917622 BQQ917622 CAM917622 CKI917622 CUE917622 DEA917622 DNW917622 DXS917622 EHO917622 ERK917622 FBG917622 FLC917622 FUY917622 GEU917622 GOQ917622 GYM917622 HII917622 HSE917622 ICA917622 ILW917622 IVS917622 JFO917622 JPK917622 JZG917622 KJC917622 KSY917622 LCU917622 LMQ917622 LWM917622 MGI917622 MQE917622 NAA917622 NJW917622 NTS917622 ODO917622 ONK917622 OXG917622 PHC917622 PQY917622 QAU917622 QKQ917622 QUM917622 REI917622 ROE917622 RYA917622 SHW917622 SRS917622 TBO917622 TLK917622 TVG917622 UFC917622 UOY917622 UYU917622 VIQ917622 VSM917622 WCI917622 WME917622 WWA917622 S983158 JO983158 TK983158 ADG983158 ANC983158 AWY983158 BGU983158 BQQ983158 CAM983158 CKI983158 CUE983158 DEA983158 DNW983158 DXS983158 EHO983158 ERK983158 FBG983158 FLC983158 FUY983158 GEU983158 GOQ983158 GYM983158 HII983158 HSE983158 ICA983158 ILW983158 IVS983158 JFO983158 JPK983158 JZG983158 KJC983158 KSY983158 LCU983158 LMQ983158 LWM983158 MGI983158 MQE983158 NAA983158 NJW983158 NTS983158 ODO983158 ONK983158 OXG983158 PHC983158 PQY983158 QAU983158 QKQ983158 QUM983158 REI983158 ROE983158 RYA983158 SHW983158 SRS983158 TBO983158 TLK983158 TVG983158 UFC983158 UOY983158 UYU983158 VIQ983158 VSM983158 WCI983158 WME983158 WWA983158 E72:E88 JA72:JA88 SW72:SW88 ACS72:ACS88 AMO72:AMO88 AWK72:AWK88 BGG72:BGG88 BQC72:BQC88 BZY72:BZY88 CJU72:CJU88 CTQ72:CTQ88 DDM72:DDM88 DNI72:DNI88 DXE72:DXE88 EHA72:EHA88 EQW72:EQW88 FAS72:FAS88 FKO72:FKO88 FUK72:FUK88 GEG72:GEG88 GOC72:GOC88 GXY72:GXY88 HHU72:HHU88 HRQ72:HRQ88 IBM72:IBM88 ILI72:ILI88 IVE72:IVE88 JFA72:JFA88 JOW72:JOW88 JYS72:JYS88 KIO72:KIO88 KSK72:KSK88 LCG72:LCG88 LMC72:LMC88 LVY72:LVY88 MFU72:MFU88 MPQ72:MPQ88 MZM72:MZM88 NJI72:NJI88 NTE72:NTE88 ODA72:ODA88 OMW72:OMW88 OWS72:OWS88 PGO72:PGO88 PQK72:PQK88 QAG72:QAG88 QKC72:QKC88 QTY72:QTY88 RDU72:RDU88 RNQ72:RNQ88 RXM72:RXM88 SHI72:SHI88 SRE72:SRE88 TBA72:TBA88 TKW72:TKW88 TUS72:TUS88 UEO72:UEO88 UOK72:UOK88 UYG72:UYG88 VIC72:VIC88 VRY72:VRY88 WBU72:WBU88 WLQ72:WLQ88 WVM72:WVM88 E65608:E65624 JA65608:JA65624 SW65608:SW65624 ACS65608:ACS65624 AMO65608:AMO65624 AWK65608:AWK65624 BGG65608:BGG65624 BQC65608:BQC65624 BZY65608:BZY65624 CJU65608:CJU65624 CTQ65608:CTQ65624 DDM65608:DDM65624 DNI65608:DNI65624 DXE65608:DXE65624 EHA65608:EHA65624 EQW65608:EQW65624 FAS65608:FAS65624 FKO65608:FKO65624 FUK65608:FUK65624 GEG65608:GEG65624 GOC65608:GOC65624 GXY65608:GXY65624 HHU65608:HHU65624 HRQ65608:HRQ65624 IBM65608:IBM65624 ILI65608:ILI65624 IVE65608:IVE65624 JFA65608:JFA65624 JOW65608:JOW65624 JYS65608:JYS65624 KIO65608:KIO65624 KSK65608:KSK65624 LCG65608:LCG65624 LMC65608:LMC65624 LVY65608:LVY65624 MFU65608:MFU65624 MPQ65608:MPQ65624 MZM65608:MZM65624 NJI65608:NJI65624 NTE65608:NTE65624 ODA65608:ODA65624 OMW65608:OMW65624 OWS65608:OWS65624 PGO65608:PGO65624 PQK65608:PQK65624 QAG65608:QAG65624 QKC65608:QKC65624 QTY65608:QTY65624 RDU65608:RDU65624 RNQ65608:RNQ65624 RXM65608:RXM65624 SHI65608:SHI65624 SRE65608:SRE65624 TBA65608:TBA65624 TKW65608:TKW65624 TUS65608:TUS65624 UEO65608:UEO65624 UOK65608:UOK65624 UYG65608:UYG65624 VIC65608:VIC65624 VRY65608:VRY65624 WBU65608:WBU65624 WLQ65608:WLQ65624 WVM65608:WVM65624 E131144:E131160 JA131144:JA131160 SW131144:SW131160 ACS131144:ACS131160 AMO131144:AMO131160 AWK131144:AWK131160 BGG131144:BGG131160 BQC131144:BQC131160 BZY131144:BZY131160 CJU131144:CJU131160 CTQ131144:CTQ131160 DDM131144:DDM131160 DNI131144:DNI131160 DXE131144:DXE131160 EHA131144:EHA131160 EQW131144:EQW131160 FAS131144:FAS131160 FKO131144:FKO131160 FUK131144:FUK131160 GEG131144:GEG131160 GOC131144:GOC131160 GXY131144:GXY131160 HHU131144:HHU131160 HRQ131144:HRQ131160 IBM131144:IBM131160 ILI131144:ILI131160 IVE131144:IVE131160 JFA131144:JFA131160 JOW131144:JOW131160 JYS131144:JYS131160 KIO131144:KIO131160 KSK131144:KSK131160 LCG131144:LCG131160 LMC131144:LMC131160 LVY131144:LVY131160 MFU131144:MFU131160 MPQ131144:MPQ131160 MZM131144:MZM131160 NJI131144:NJI131160 NTE131144:NTE131160 ODA131144:ODA131160 OMW131144:OMW131160 OWS131144:OWS131160 PGO131144:PGO131160 PQK131144:PQK131160 QAG131144:QAG131160 QKC131144:QKC131160 QTY131144:QTY131160 RDU131144:RDU131160 RNQ131144:RNQ131160 RXM131144:RXM131160 SHI131144:SHI131160 SRE131144:SRE131160 TBA131144:TBA131160 TKW131144:TKW131160 TUS131144:TUS131160 UEO131144:UEO131160 UOK131144:UOK131160 UYG131144:UYG131160 VIC131144:VIC131160 VRY131144:VRY131160 WBU131144:WBU131160 WLQ131144:WLQ131160 WVM131144:WVM131160 E196680:E196696 JA196680:JA196696 SW196680:SW196696 ACS196680:ACS196696 AMO196680:AMO196696 AWK196680:AWK196696 BGG196680:BGG196696 BQC196680:BQC196696 BZY196680:BZY196696 CJU196680:CJU196696 CTQ196680:CTQ196696 DDM196680:DDM196696 DNI196680:DNI196696 DXE196680:DXE196696 EHA196680:EHA196696 EQW196680:EQW196696 FAS196680:FAS196696 FKO196680:FKO196696 FUK196680:FUK196696 GEG196680:GEG196696 GOC196680:GOC196696 GXY196680:GXY196696 HHU196680:HHU196696 HRQ196680:HRQ196696 IBM196680:IBM196696 ILI196680:ILI196696 IVE196680:IVE196696 JFA196680:JFA196696 JOW196680:JOW196696 JYS196680:JYS196696 KIO196680:KIO196696 KSK196680:KSK196696 LCG196680:LCG196696 LMC196680:LMC196696 LVY196680:LVY196696 MFU196680:MFU196696 MPQ196680:MPQ196696 MZM196680:MZM196696 NJI196680:NJI196696 NTE196680:NTE196696 ODA196680:ODA196696 OMW196680:OMW196696 OWS196680:OWS196696 PGO196680:PGO196696 PQK196680:PQK196696 QAG196680:QAG196696 QKC196680:QKC196696 QTY196680:QTY196696 RDU196680:RDU196696 RNQ196680:RNQ196696 RXM196680:RXM196696 SHI196680:SHI196696 SRE196680:SRE196696 TBA196680:TBA196696 TKW196680:TKW196696 TUS196680:TUS196696 UEO196680:UEO196696 UOK196680:UOK196696 UYG196680:UYG196696 VIC196680:VIC196696 VRY196680:VRY196696 WBU196680:WBU196696 WLQ196680:WLQ196696 WVM196680:WVM196696 E262216:E262232 JA262216:JA262232 SW262216:SW262232 ACS262216:ACS262232 AMO262216:AMO262232 AWK262216:AWK262232 BGG262216:BGG262232 BQC262216:BQC262232 BZY262216:BZY262232 CJU262216:CJU262232 CTQ262216:CTQ262232 DDM262216:DDM262232 DNI262216:DNI262232 DXE262216:DXE262232 EHA262216:EHA262232 EQW262216:EQW262232 FAS262216:FAS262232 FKO262216:FKO262232 FUK262216:FUK262232 GEG262216:GEG262232 GOC262216:GOC262232 GXY262216:GXY262232 HHU262216:HHU262232 HRQ262216:HRQ262232 IBM262216:IBM262232 ILI262216:ILI262232 IVE262216:IVE262232 JFA262216:JFA262232 JOW262216:JOW262232 JYS262216:JYS262232 KIO262216:KIO262232 KSK262216:KSK262232 LCG262216:LCG262232 LMC262216:LMC262232 LVY262216:LVY262232 MFU262216:MFU262232 MPQ262216:MPQ262232 MZM262216:MZM262232 NJI262216:NJI262232 NTE262216:NTE262232 ODA262216:ODA262232 OMW262216:OMW262232 OWS262216:OWS262232 PGO262216:PGO262232 PQK262216:PQK262232 QAG262216:QAG262232 QKC262216:QKC262232 QTY262216:QTY262232 RDU262216:RDU262232 RNQ262216:RNQ262232 RXM262216:RXM262232 SHI262216:SHI262232 SRE262216:SRE262232 TBA262216:TBA262232 TKW262216:TKW262232 TUS262216:TUS262232 UEO262216:UEO262232 UOK262216:UOK262232 UYG262216:UYG262232 VIC262216:VIC262232 VRY262216:VRY262232 WBU262216:WBU262232 WLQ262216:WLQ262232 WVM262216:WVM262232 E327752:E327768 JA327752:JA327768 SW327752:SW327768 ACS327752:ACS327768 AMO327752:AMO327768 AWK327752:AWK327768 BGG327752:BGG327768 BQC327752:BQC327768 BZY327752:BZY327768 CJU327752:CJU327768 CTQ327752:CTQ327768 DDM327752:DDM327768 DNI327752:DNI327768 DXE327752:DXE327768 EHA327752:EHA327768 EQW327752:EQW327768 FAS327752:FAS327768 FKO327752:FKO327768 FUK327752:FUK327768 GEG327752:GEG327768 GOC327752:GOC327768 GXY327752:GXY327768 HHU327752:HHU327768 HRQ327752:HRQ327768 IBM327752:IBM327768 ILI327752:ILI327768 IVE327752:IVE327768 JFA327752:JFA327768 JOW327752:JOW327768 JYS327752:JYS327768 KIO327752:KIO327768 KSK327752:KSK327768 LCG327752:LCG327768 LMC327752:LMC327768 LVY327752:LVY327768 MFU327752:MFU327768 MPQ327752:MPQ327768 MZM327752:MZM327768 NJI327752:NJI327768 NTE327752:NTE327768 ODA327752:ODA327768 OMW327752:OMW327768 OWS327752:OWS327768 PGO327752:PGO327768 PQK327752:PQK327768 QAG327752:QAG327768 QKC327752:QKC327768 QTY327752:QTY327768 RDU327752:RDU327768 RNQ327752:RNQ327768 RXM327752:RXM327768 SHI327752:SHI327768 SRE327752:SRE327768 TBA327752:TBA327768 TKW327752:TKW327768 TUS327752:TUS327768 UEO327752:UEO327768 UOK327752:UOK327768 UYG327752:UYG327768 VIC327752:VIC327768 VRY327752:VRY327768 WBU327752:WBU327768 WLQ327752:WLQ327768 WVM327752:WVM327768 E393288:E393304 JA393288:JA393304 SW393288:SW393304 ACS393288:ACS393304 AMO393288:AMO393304 AWK393288:AWK393304 BGG393288:BGG393304 BQC393288:BQC393304 BZY393288:BZY393304 CJU393288:CJU393304 CTQ393288:CTQ393304 DDM393288:DDM393304 DNI393288:DNI393304 DXE393288:DXE393304 EHA393288:EHA393304 EQW393288:EQW393304 FAS393288:FAS393304 FKO393288:FKO393304 FUK393288:FUK393304 GEG393288:GEG393304 GOC393288:GOC393304 GXY393288:GXY393304 HHU393288:HHU393304 HRQ393288:HRQ393304 IBM393288:IBM393304 ILI393288:ILI393304 IVE393288:IVE393304 JFA393288:JFA393304 JOW393288:JOW393304 JYS393288:JYS393304 KIO393288:KIO393304 KSK393288:KSK393304 LCG393288:LCG393304 LMC393288:LMC393304 LVY393288:LVY393304 MFU393288:MFU393304 MPQ393288:MPQ393304 MZM393288:MZM393304 NJI393288:NJI393304 NTE393288:NTE393304 ODA393288:ODA393304 OMW393288:OMW393304 OWS393288:OWS393304 PGO393288:PGO393304 PQK393288:PQK393304 QAG393288:QAG393304 QKC393288:QKC393304 QTY393288:QTY393304 RDU393288:RDU393304 RNQ393288:RNQ393304 RXM393288:RXM393304 SHI393288:SHI393304 SRE393288:SRE393304 TBA393288:TBA393304 TKW393288:TKW393304 TUS393288:TUS393304 UEO393288:UEO393304 UOK393288:UOK393304 UYG393288:UYG393304 VIC393288:VIC393304 VRY393288:VRY393304 WBU393288:WBU393304 WLQ393288:WLQ393304 WVM393288:WVM393304 E458824:E458840 JA458824:JA458840 SW458824:SW458840 ACS458824:ACS458840 AMO458824:AMO458840 AWK458824:AWK458840 BGG458824:BGG458840 BQC458824:BQC458840 BZY458824:BZY458840 CJU458824:CJU458840 CTQ458824:CTQ458840 DDM458824:DDM458840 DNI458824:DNI458840 DXE458824:DXE458840 EHA458824:EHA458840 EQW458824:EQW458840 FAS458824:FAS458840 FKO458824:FKO458840 FUK458824:FUK458840 GEG458824:GEG458840 GOC458824:GOC458840 GXY458824:GXY458840 HHU458824:HHU458840 HRQ458824:HRQ458840 IBM458824:IBM458840 ILI458824:ILI458840 IVE458824:IVE458840 JFA458824:JFA458840 JOW458824:JOW458840 JYS458824:JYS458840 KIO458824:KIO458840 KSK458824:KSK458840 LCG458824:LCG458840 LMC458824:LMC458840 LVY458824:LVY458840 MFU458824:MFU458840 MPQ458824:MPQ458840 MZM458824:MZM458840 NJI458824:NJI458840 NTE458824:NTE458840 ODA458824:ODA458840 OMW458824:OMW458840 OWS458824:OWS458840 PGO458824:PGO458840 PQK458824:PQK458840 QAG458824:QAG458840 QKC458824:QKC458840 QTY458824:QTY458840 RDU458824:RDU458840 RNQ458824:RNQ458840 RXM458824:RXM458840 SHI458824:SHI458840 SRE458824:SRE458840 TBA458824:TBA458840 TKW458824:TKW458840 TUS458824:TUS458840 UEO458824:UEO458840 UOK458824:UOK458840 UYG458824:UYG458840 VIC458824:VIC458840 VRY458824:VRY458840 WBU458824:WBU458840 WLQ458824:WLQ458840 WVM458824:WVM458840 E524360:E524376 JA524360:JA524376 SW524360:SW524376 ACS524360:ACS524376 AMO524360:AMO524376 AWK524360:AWK524376 BGG524360:BGG524376 BQC524360:BQC524376 BZY524360:BZY524376 CJU524360:CJU524376 CTQ524360:CTQ524376 DDM524360:DDM524376 DNI524360:DNI524376 DXE524360:DXE524376 EHA524360:EHA524376 EQW524360:EQW524376 FAS524360:FAS524376 FKO524360:FKO524376 FUK524360:FUK524376 GEG524360:GEG524376 GOC524360:GOC524376 GXY524360:GXY524376 HHU524360:HHU524376 HRQ524360:HRQ524376 IBM524360:IBM524376 ILI524360:ILI524376 IVE524360:IVE524376 JFA524360:JFA524376 JOW524360:JOW524376 JYS524360:JYS524376 KIO524360:KIO524376 KSK524360:KSK524376 LCG524360:LCG524376 LMC524360:LMC524376 LVY524360:LVY524376 MFU524360:MFU524376 MPQ524360:MPQ524376 MZM524360:MZM524376 NJI524360:NJI524376 NTE524360:NTE524376 ODA524360:ODA524376 OMW524360:OMW524376 OWS524360:OWS524376 PGO524360:PGO524376 PQK524360:PQK524376 QAG524360:QAG524376 QKC524360:QKC524376 QTY524360:QTY524376 RDU524360:RDU524376 RNQ524360:RNQ524376 RXM524360:RXM524376 SHI524360:SHI524376 SRE524360:SRE524376 TBA524360:TBA524376 TKW524360:TKW524376 TUS524360:TUS524376 UEO524360:UEO524376 UOK524360:UOK524376 UYG524360:UYG524376 VIC524360:VIC524376 VRY524360:VRY524376 WBU524360:WBU524376 WLQ524360:WLQ524376 WVM524360:WVM524376 E589896:E589912 JA589896:JA589912 SW589896:SW589912 ACS589896:ACS589912 AMO589896:AMO589912 AWK589896:AWK589912 BGG589896:BGG589912 BQC589896:BQC589912 BZY589896:BZY589912 CJU589896:CJU589912 CTQ589896:CTQ589912 DDM589896:DDM589912 DNI589896:DNI589912 DXE589896:DXE589912 EHA589896:EHA589912 EQW589896:EQW589912 FAS589896:FAS589912 FKO589896:FKO589912 FUK589896:FUK589912 GEG589896:GEG589912 GOC589896:GOC589912 GXY589896:GXY589912 HHU589896:HHU589912 HRQ589896:HRQ589912 IBM589896:IBM589912 ILI589896:ILI589912 IVE589896:IVE589912 JFA589896:JFA589912 JOW589896:JOW589912 JYS589896:JYS589912 KIO589896:KIO589912 KSK589896:KSK589912 LCG589896:LCG589912 LMC589896:LMC589912 LVY589896:LVY589912 MFU589896:MFU589912 MPQ589896:MPQ589912 MZM589896:MZM589912 NJI589896:NJI589912 NTE589896:NTE589912 ODA589896:ODA589912 OMW589896:OMW589912 OWS589896:OWS589912 PGO589896:PGO589912 PQK589896:PQK589912 QAG589896:QAG589912 QKC589896:QKC589912 QTY589896:QTY589912 RDU589896:RDU589912 RNQ589896:RNQ589912 RXM589896:RXM589912 SHI589896:SHI589912 SRE589896:SRE589912 TBA589896:TBA589912 TKW589896:TKW589912 TUS589896:TUS589912 UEO589896:UEO589912 UOK589896:UOK589912 UYG589896:UYG589912 VIC589896:VIC589912 VRY589896:VRY589912 WBU589896:WBU589912 WLQ589896:WLQ589912 WVM589896:WVM589912 E655432:E655448 JA655432:JA655448 SW655432:SW655448 ACS655432:ACS655448 AMO655432:AMO655448 AWK655432:AWK655448 BGG655432:BGG655448 BQC655432:BQC655448 BZY655432:BZY655448 CJU655432:CJU655448 CTQ655432:CTQ655448 DDM655432:DDM655448 DNI655432:DNI655448 DXE655432:DXE655448 EHA655432:EHA655448 EQW655432:EQW655448 FAS655432:FAS655448 FKO655432:FKO655448 FUK655432:FUK655448 GEG655432:GEG655448 GOC655432:GOC655448 GXY655432:GXY655448 HHU655432:HHU655448 HRQ655432:HRQ655448 IBM655432:IBM655448 ILI655432:ILI655448 IVE655432:IVE655448 JFA655432:JFA655448 JOW655432:JOW655448 JYS655432:JYS655448 KIO655432:KIO655448 KSK655432:KSK655448 LCG655432:LCG655448 LMC655432:LMC655448 LVY655432:LVY655448 MFU655432:MFU655448 MPQ655432:MPQ655448 MZM655432:MZM655448 NJI655432:NJI655448 NTE655432:NTE655448 ODA655432:ODA655448 OMW655432:OMW655448 OWS655432:OWS655448 PGO655432:PGO655448 PQK655432:PQK655448 QAG655432:QAG655448 QKC655432:QKC655448 QTY655432:QTY655448 RDU655432:RDU655448 RNQ655432:RNQ655448 RXM655432:RXM655448 SHI655432:SHI655448 SRE655432:SRE655448 TBA655432:TBA655448 TKW655432:TKW655448 TUS655432:TUS655448 UEO655432:UEO655448 UOK655432:UOK655448 UYG655432:UYG655448 VIC655432:VIC655448 VRY655432:VRY655448 WBU655432:WBU655448 WLQ655432:WLQ655448 WVM655432:WVM655448 E720968:E720984 JA720968:JA720984 SW720968:SW720984 ACS720968:ACS720984 AMO720968:AMO720984 AWK720968:AWK720984 BGG720968:BGG720984 BQC720968:BQC720984 BZY720968:BZY720984 CJU720968:CJU720984 CTQ720968:CTQ720984 DDM720968:DDM720984 DNI720968:DNI720984 DXE720968:DXE720984 EHA720968:EHA720984 EQW720968:EQW720984 FAS720968:FAS720984 FKO720968:FKO720984 FUK720968:FUK720984 GEG720968:GEG720984 GOC720968:GOC720984 GXY720968:GXY720984 HHU720968:HHU720984 HRQ720968:HRQ720984 IBM720968:IBM720984 ILI720968:ILI720984 IVE720968:IVE720984 JFA720968:JFA720984 JOW720968:JOW720984 JYS720968:JYS720984 KIO720968:KIO720984 KSK720968:KSK720984 LCG720968:LCG720984 LMC720968:LMC720984 LVY720968:LVY720984 MFU720968:MFU720984 MPQ720968:MPQ720984 MZM720968:MZM720984 NJI720968:NJI720984 NTE720968:NTE720984 ODA720968:ODA720984 OMW720968:OMW720984 OWS720968:OWS720984 PGO720968:PGO720984 PQK720968:PQK720984 QAG720968:QAG720984 QKC720968:QKC720984 QTY720968:QTY720984 RDU720968:RDU720984 RNQ720968:RNQ720984 RXM720968:RXM720984 SHI720968:SHI720984 SRE720968:SRE720984 TBA720968:TBA720984 TKW720968:TKW720984 TUS720968:TUS720984 UEO720968:UEO720984 UOK720968:UOK720984 UYG720968:UYG720984 VIC720968:VIC720984 VRY720968:VRY720984 WBU720968:WBU720984 WLQ720968:WLQ720984 WVM720968:WVM720984 E786504:E786520 JA786504:JA786520 SW786504:SW786520 ACS786504:ACS786520 AMO786504:AMO786520 AWK786504:AWK786520 BGG786504:BGG786520 BQC786504:BQC786520 BZY786504:BZY786520 CJU786504:CJU786520 CTQ786504:CTQ786520 DDM786504:DDM786520 DNI786504:DNI786520 DXE786504:DXE786520 EHA786504:EHA786520 EQW786504:EQW786520 FAS786504:FAS786520 FKO786504:FKO786520 FUK786504:FUK786520 GEG786504:GEG786520 GOC786504:GOC786520 GXY786504:GXY786520 HHU786504:HHU786520 HRQ786504:HRQ786520 IBM786504:IBM786520 ILI786504:ILI786520 IVE786504:IVE786520 JFA786504:JFA786520 JOW786504:JOW786520 JYS786504:JYS786520 KIO786504:KIO786520 KSK786504:KSK786520 LCG786504:LCG786520 LMC786504:LMC786520 LVY786504:LVY786520 MFU786504:MFU786520 MPQ786504:MPQ786520 MZM786504:MZM786520 NJI786504:NJI786520 NTE786504:NTE786520 ODA786504:ODA786520 OMW786504:OMW786520 OWS786504:OWS786520 PGO786504:PGO786520 PQK786504:PQK786520 QAG786504:QAG786520 QKC786504:QKC786520 QTY786504:QTY786520 RDU786504:RDU786520 RNQ786504:RNQ786520 RXM786504:RXM786520 SHI786504:SHI786520 SRE786504:SRE786520 TBA786504:TBA786520 TKW786504:TKW786520 TUS786504:TUS786520 UEO786504:UEO786520 UOK786504:UOK786520 UYG786504:UYG786520 VIC786504:VIC786520 VRY786504:VRY786520 WBU786504:WBU786520 WLQ786504:WLQ786520 WVM786504:WVM786520 E852040:E852056 JA852040:JA852056 SW852040:SW852056 ACS852040:ACS852056 AMO852040:AMO852056 AWK852040:AWK852056 BGG852040:BGG852056 BQC852040:BQC852056 BZY852040:BZY852056 CJU852040:CJU852056 CTQ852040:CTQ852056 DDM852040:DDM852056 DNI852040:DNI852056 DXE852040:DXE852056 EHA852040:EHA852056 EQW852040:EQW852056 FAS852040:FAS852056 FKO852040:FKO852056 FUK852040:FUK852056 GEG852040:GEG852056 GOC852040:GOC852056 GXY852040:GXY852056 HHU852040:HHU852056 HRQ852040:HRQ852056 IBM852040:IBM852056 ILI852040:ILI852056 IVE852040:IVE852056 JFA852040:JFA852056 JOW852040:JOW852056 JYS852040:JYS852056 KIO852040:KIO852056 KSK852040:KSK852056 LCG852040:LCG852056 LMC852040:LMC852056 LVY852040:LVY852056 MFU852040:MFU852056 MPQ852040:MPQ852056 MZM852040:MZM852056 NJI852040:NJI852056 NTE852040:NTE852056 ODA852040:ODA852056 OMW852040:OMW852056 OWS852040:OWS852056 PGO852040:PGO852056 PQK852040:PQK852056 QAG852040:QAG852056 QKC852040:QKC852056 QTY852040:QTY852056 RDU852040:RDU852056 RNQ852040:RNQ852056 RXM852040:RXM852056 SHI852040:SHI852056 SRE852040:SRE852056 TBA852040:TBA852056 TKW852040:TKW852056 TUS852040:TUS852056 UEO852040:UEO852056 UOK852040:UOK852056 UYG852040:UYG852056 VIC852040:VIC852056 VRY852040:VRY852056 WBU852040:WBU852056 WLQ852040:WLQ852056 WVM852040:WVM852056 E917576:E917592 JA917576:JA917592 SW917576:SW917592 ACS917576:ACS917592 AMO917576:AMO917592 AWK917576:AWK917592 BGG917576:BGG917592 BQC917576:BQC917592 BZY917576:BZY917592 CJU917576:CJU917592 CTQ917576:CTQ917592 DDM917576:DDM917592 DNI917576:DNI917592 DXE917576:DXE917592 EHA917576:EHA917592 EQW917576:EQW917592 FAS917576:FAS917592 FKO917576:FKO917592 FUK917576:FUK917592 GEG917576:GEG917592 GOC917576:GOC917592 GXY917576:GXY917592 HHU917576:HHU917592 HRQ917576:HRQ917592 IBM917576:IBM917592 ILI917576:ILI917592 IVE917576:IVE917592 JFA917576:JFA917592 JOW917576:JOW917592 JYS917576:JYS917592 KIO917576:KIO917592 KSK917576:KSK917592 LCG917576:LCG917592 LMC917576:LMC917592 LVY917576:LVY917592 MFU917576:MFU917592 MPQ917576:MPQ917592 MZM917576:MZM917592 NJI917576:NJI917592 NTE917576:NTE917592 ODA917576:ODA917592 OMW917576:OMW917592 OWS917576:OWS917592 PGO917576:PGO917592 PQK917576:PQK917592 QAG917576:QAG917592 QKC917576:QKC917592 QTY917576:QTY917592 RDU917576:RDU917592 RNQ917576:RNQ917592 RXM917576:RXM917592 SHI917576:SHI917592 SRE917576:SRE917592 TBA917576:TBA917592 TKW917576:TKW917592 TUS917576:TUS917592 UEO917576:UEO917592 UOK917576:UOK917592 UYG917576:UYG917592 VIC917576:VIC917592 VRY917576:VRY917592 WBU917576:WBU917592 WLQ917576:WLQ917592 WVM917576:WVM917592 E983112:E983128 JA983112:JA983128 SW983112:SW983128 ACS983112:ACS983128 AMO983112:AMO983128 AWK983112:AWK983128 BGG983112:BGG983128 BQC983112:BQC983128 BZY983112:BZY983128 CJU983112:CJU983128 CTQ983112:CTQ983128 DDM983112:DDM983128 DNI983112:DNI983128 DXE983112:DXE983128 EHA983112:EHA983128 EQW983112:EQW983128 FAS983112:FAS983128 FKO983112:FKO983128 FUK983112:FUK983128 GEG983112:GEG983128 GOC983112:GOC983128 GXY983112:GXY983128 HHU983112:HHU983128 HRQ983112:HRQ983128 IBM983112:IBM983128 ILI983112:ILI983128 IVE983112:IVE983128 JFA983112:JFA983128 JOW983112:JOW983128 JYS983112:JYS983128 KIO983112:KIO983128 KSK983112:KSK983128 LCG983112:LCG983128 LMC983112:LMC983128 LVY983112:LVY983128 MFU983112:MFU983128 MPQ983112:MPQ983128 MZM983112:MZM983128 NJI983112:NJI983128 NTE983112:NTE983128 ODA983112:ODA983128 OMW983112:OMW983128 OWS983112:OWS983128 PGO983112:PGO983128 PQK983112:PQK983128 QAG983112:QAG983128 QKC983112:QKC983128 QTY983112:QTY983128 RDU983112:RDU983128 RNQ983112:RNQ983128 RXM983112:RXM983128 SHI983112:SHI983128 SRE983112:SRE983128 TBA983112:TBA983128 TKW983112:TKW983128 TUS983112:TUS983128 UEO983112:UEO983128 UOK983112:UOK983128 UYG983112:UYG983128 VIC983112:VIC983128 VRY983112:VRY983128 WBU983112:WBU983128 WLQ983112:WLQ983128 WVM983112:WVM983128 E90:E115 JA90:JA115 SW90:SW115 ACS90:ACS115 AMO90:AMO115 AWK90:AWK115 BGG90:BGG115 BQC90:BQC115 BZY90:BZY115 CJU90:CJU115 CTQ90:CTQ115 DDM90:DDM115 DNI90:DNI115 DXE90:DXE115 EHA90:EHA115 EQW90:EQW115 FAS90:FAS115 FKO90:FKO115 FUK90:FUK115 GEG90:GEG115 GOC90:GOC115 GXY90:GXY115 HHU90:HHU115 HRQ90:HRQ115 IBM90:IBM115 ILI90:ILI115 IVE90:IVE115 JFA90:JFA115 JOW90:JOW115 JYS90:JYS115 KIO90:KIO115 KSK90:KSK115 LCG90:LCG115 LMC90:LMC115 LVY90:LVY115 MFU90:MFU115 MPQ90:MPQ115 MZM90:MZM115 NJI90:NJI115 NTE90:NTE115 ODA90:ODA115 OMW90:OMW115 OWS90:OWS115 PGO90:PGO115 PQK90:PQK115 QAG90:QAG115 QKC90:QKC115 QTY90:QTY115 RDU90:RDU115 RNQ90:RNQ115 RXM90:RXM115 SHI90:SHI115 SRE90:SRE115 TBA90:TBA115 TKW90:TKW115 TUS90:TUS115 UEO90:UEO115 UOK90:UOK115 UYG90:UYG115 VIC90:VIC115 VRY90:VRY115 WBU90:WBU115 WLQ90:WLQ115 WVM90:WVM115 E65626:E65651 JA65626:JA65651 SW65626:SW65651 ACS65626:ACS65651 AMO65626:AMO65651 AWK65626:AWK65651 BGG65626:BGG65651 BQC65626:BQC65651 BZY65626:BZY65651 CJU65626:CJU65651 CTQ65626:CTQ65651 DDM65626:DDM65651 DNI65626:DNI65651 DXE65626:DXE65651 EHA65626:EHA65651 EQW65626:EQW65651 FAS65626:FAS65651 FKO65626:FKO65651 FUK65626:FUK65651 GEG65626:GEG65651 GOC65626:GOC65651 GXY65626:GXY65651 HHU65626:HHU65651 HRQ65626:HRQ65651 IBM65626:IBM65651 ILI65626:ILI65651 IVE65626:IVE65651 JFA65626:JFA65651 JOW65626:JOW65651 JYS65626:JYS65651 KIO65626:KIO65651 KSK65626:KSK65651 LCG65626:LCG65651 LMC65626:LMC65651 LVY65626:LVY65651 MFU65626:MFU65651 MPQ65626:MPQ65651 MZM65626:MZM65651 NJI65626:NJI65651 NTE65626:NTE65651 ODA65626:ODA65651 OMW65626:OMW65651 OWS65626:OWS65651 PGO65626:PGO65651 PQK65626:PQK65651 QAG65626:QAG65651 QKC65626:QKC65651 QTY65626:QTY65651 RDU65626:RDU65651 RNQ65626:RNQ65651 RXM65626:RXM65651 SHI65626:SHI65651 SRE65626:SRE65651 TBA65626:TBA65651 TKW65626:TKW65651 TUS65626:TUS65651 UEO65626:UEO65651 UOK65626:UOK65651 UYG65626:UYG65651 VIC65626:VIC65651 VRY65626:VRY65651 WBU65626:WBU65651 WLQ65626:WLQ65651 WVM65626:WVM65651 E131162:E131187 JA131162:JA131187 SW131162:SW131187 ACS131162:ACS131187 AMO131162:AMO131187 AWK131162:AWK131187 BGG131162:BGG131187 BQC131162:BQC131187 BZY131162:BZY131187 CJU131162:CJU131187 CTQ131162:CTQ131187 DDM131162:DDM131187 DNI131162:DNI131187 DXE131162:DXE131187 EHA131162:EHA131187 EQW131162:EQW131187 FAS131162:FAS131187 FKO131162:FKO131187 FUK131162:FUK131187 GEG131162:GEG131187 GOC131162:GOC131187 GXY131162:GXY131187 HHU131162:HHU131187 HRQ131162:HRQ131187 IBM131162:IBM131187 ILI131162:ILI131187 IVE131162:IVE131187 JFA131162:JFA131187 JOW131162:JOW131187 JYS131162:JYS131187 KIO131162:KIO131187 KSK131162:KSK131187 LCG131162:LCG131187 LMC131162:LMC131187 LVY131162:LVY131187 MFU131162:MFU131187 MPQ131162:MPQ131187 MZM131162:MZM131187 NJI131162:NJI131187 NTE131162:NTE131187 ODA131162:ODA131187 OMW131162:OMW131187 OWS131162:OWS131187 PGO131162:PGO131187 PQK131162:PQK131187 QAG131162:QAG131187 QKC131162:QKC131187 QTY131162:QTY131187 RDU131162:RDU131187 RNQ131162:RNQ131187 RXM131162:RXM131187 SHI131162:SHI131187 SRE131162:SRE131187 TBA131162:TBA131187 TKW131162:TKW131187 TUS131162:TUS131187 UEO131162:UEO131187 UOK131162:UOK131187 UYG131162:UYG131187 VIC131162:VIC131187 VRY131162:VRY131187 WBU131162:WBU131187 WLQ131162:WLQ131187 WVM131162:WVM131187 E196698:E196723 JA196698:JA196723 SW196698:SW196723 ACS196698:ACS196723 AMO196698:AMO196723 AWK196698:AWK196723 BGG196698:BGG196723 BQC196698:BQC196723 BZY196698:BZY196723 CJU196698:CJU196723 CTQ196698:CTQ196723 DDM196698:DDM196723 DNI196698:DNI196723 DXE196698:DXE196723 EHA196698:EHA196723 EQW196698:EQW196723 FAS196698:FAS196723 FKO196698:FKO196723 FUK196698:FUK196723 GEG196698:GEG196723 GOC196698:GOC196723 GXY196698:GXY196723 HHU196698:HHU196723 HRQ196698:HRQ196723 IBM196698:IBM196723 ILI196698:ILI196723 IVE196698:IVE196723 JFA196698:JFA196723 JOW196698:JOW196723 JYS196698:JYS196723 KIO196698:KIO196723 KSK196698:KSK196723 LCG196698:LCG196723 LMC196698:LMC196723 LVY196698:LVY196723 MFU196698:MFU196723 MPQ196698:MPQ196723 MZM196698:MZM196723 NJI196698:NJI196723 NTE196698:NTE196723 ODA196698:ODA196723 OMW196698:OMW196723 OWS196698:OWS196723 PGO196698:PGO196723 PQK196698:PQK196723 QAG196698:QAG196723 QKC196698:QKC196723 QTY196698:QTY196723 RDU196698:RDU196723 RNQ196698:RNQ196723 RXM196698:RXM196723 SHI196698:SHI196723 SRE196698:SRE196723 TBA196698:TBA196723 TKW196698:TKW196723 TUS196698:TUS196723 UEO196698:UEO196723 UOK196698:UOK196723 UYG196698:UYG196723 VIC196698:VIC196723 VRY196698:VRY196723 WBU196698:WBU196723 WLQ196698:WLQ196723 WVM196698:WVM196723 E262234:E262259 JA262234:JA262259 SW262234:SW262259 ACS262234:ACS262259 AMO262234:AMO262259 AWK262234:AWK262259 BGG262234:BGG262259 BQC262234:BQC262259 BZY262234:BZY262259 CJU262234:CJU262259 CTQ262234:CTQ262259 DDM262234:DDM262259 DNI262234:DNI262259 DXE262234:DXE262259 EHA262234:EHA262259 EQW262234:EQW262259 FAS262234:FAS262259 FKO262234:FKO262259 FUK262234:FUK262259 GEG262234:GEG262259 GOC262234:GOC262259 GXY262234:GXY262259 HHU262234:HHU262259 HRQ262234:HRQ262259 IBM262234:IBM262259 ILI262234:ILI262259 IVE262234:IVE262259 JFA262234:JFA262259 JOW262234:JOW262259 JYS262234:JYS262259 KIO262234:KIO262259 KSK262234:KSK262259 LCG262234:LCG262259 LMC262234:LMC262259 LVY262234:LVY262259 MFU262234:MFU262259 MPQ262234:MPQ262259 MZM262234:MZM262259 NJI262234:NJI262259 NTE262234:NTE262259 ODA262234:ODA262259 OMW262234:OMW262259 OWS262234:OWS262259 PGO262234:PGO262259 PQK262234:PQK262259 QAG262234:QAG262259 QKC262234:QKC262259 QTY262234:QTY262259 RDU262234:RDU262259 RNQ262234:RNQ262259 RXM262234:RXM262259 SHI262234:SHI262259 SRE262234:SRE262259 TBA262234:TBA262259 TKW262234:TKW262259 TUS262234:TUS262259 UEO262234:UEO262259 UOK262234:UOK262259 UYG262234:UYG262259 VIC262234:VIC262259 VRY262234:VRY262259 WBU262234:WBU262259 WLQ262234:WLQ262259 WVM262234:WVM262259 E327770:E327795 JA327770:JA327795 SW327770:SW327795 ACS327770:ACS327795 AMO327770:AMO327795 AWK327770:AWK327795 BGG327770:BGG327795 BQC327770:BQC327795 BZY327770:BZY327795 CJU327770:CJU327795 CTQ327770:CTQ327795 DDM327770:DDM327795 DNI327770:DNI327795 DXE327770:DXE327795 EHA327770:EHA327795 EQW327770:EQW327795 FAS327770:FAS327795 FKO327770:FKO327795 FUK327770:FUK327795 GEG327770:GEG327795 GOC327770:GOC327795 GXY327770:GXY327795 HHU327770:HHU327795 HRQ327770:HRQ327795 IBM327770:IBM327795 ILI327770:ILI327795 IVE327770:IVE327795 JFA327770:JFA327795 JOW327770:JOW327795 JYS327770:JYS327795 KIO327770:KIO327795 KSK327770:KSK327795 LCG327770:LCG327795 LMC327770:LMC327795 LVY327770:LVY327795 MFU327770:MFU327795 MPQ327770:MPQ327795 MZM327770:MZM327795 NJI327770:NJI327795 NTE327770:NTE327795 ODA327770:ODA327795 OMW327770:OMW327795 OWS327770:OWS327795 PGO327770:PGO327795 PQK327770:PQK327795 QAG327770:QAG327795 QKC327770:QKC327795 QTY327770:QTY327795 RDU327770:RDU327795 RNQ327770:RNQ327795 RXM327770:RXM327795 SHI327770:SHI327795 SRE327770:SRE327795 TBA327770:TBA327795 TKW327770:TKW327795 TUS327770:TUS327795 UEO327770:UEO327795 UOK327770:UOK327795 UYG327770:UYG327795 VIC327770:VIC327795 VRY327770:VRY327795 WBU327770:WBU327795 WLQ327770:WLQ327795 WVM327770:WVM327795 E393306:E393331 JA393306:JA393331 SW393306:SW393331 ACS393306:ACS393331 AMO393306:AMO393331 AWK393306:AWK393331 BGG393306:BGG393331 BQC393306:BQC393331 BZY393306:BZY393331 CJU393306:CJU393331 CTQ393306:CTQ393331 DDM393306:DDM393331 DNI393306:DNI393331 DXE393306:DXE393331 EHA393306:EHA393331 EQW393306:EQW393331 FAS393306:FAS393331 FKO393306:FKO393331 FUK393306:FUK393331 GEG393306:GEG393331 GOC393306:GOC393331 GXY393306:GXY393331 HHU393306:HHU393331 HRQ393306:HRQ393331 IBM393306:IBM393331 ILI393306:ILI393331 IVE393306:IVE393331 JFA393306:JFA393331 JOW393306:JOW393331 JYS393306:JYS393331 KIO393306:KIO393331 KSK393306:KSK393331 LCG393306:LCG393331 LMC393306:LMC393331 LVY393306:LVY393331 MFU393306:MFU393331 MPQ393306:MPQ393331 MZM393306:MZM393331 NJI393306:NJI393331 NTE393306:NTE393331 ODA393306:ODA393331 OMW393306:OMW393331 OWS393306:OWS393331 PGO393306:PGO393331 PQK393306:PQK393331 QAG393306:QAG393331 QKC393306:QKC393331 QTY393306:QTY393331 RDU393306:RDU393331 RNQ393306:RNQ393331 RXM393306:RXM393331 SHI393306:SHI393331 SRE393306:SRE393331 TBA393306:TBA393331 TKW393306:TKW393331 TUS393306:TUS393331 UEO393306:UEO393331 UOK393306:UOK393331 UYG393306:UYG393331 VIC393306:VIC393331 VRY393306:VRY393331 WBU393306:WBU393331 WLQ393306:WLQ393331 WVM393306:WVM393331 E458842:E458867 JA458842:JA458867 SW458842:SW458867 ACS458842:ACS458867 AMO458842:AMO458867 AWK458842:AWK458867 BGG458842:BGG458867 BQC458842:BQC458867 BZY458842:BZY458867 CJU458842:CJU458867 CTQ458842:CTQ458867 DDM458842:DDM458867 DNI458842:DNI458867 DXE458842:DXE458867 EHA458842:EHA458867 EQW458842:EQW458867 FAS458842:FAS458867 FKO458842:FKO458867 FUK458842:FUK458867 GEG458842:GEG458867 GOC458842:GOC458867 GXY458842:GXY458867 HHU458842:HHU458867 HRQ458842:HRQ458867 IBM458842:IBM458867 ILI458842:ILI458867 IVE458842:IVE458867 JFA458842:JFA458867 JOW458842:JOW458867 JYS458842:JYS458867 KIO458842:KIO458867 KSK458842:KSK458867 LCG458842:LCG458867 LMC458842:LMC458867 LVY458842:LVY458867 MFU458842:MFU458867 MPQ458842:MPQ458867 MZM458842:MZM458867 NJI458842:NJI458867 NTE458842:NTE458867 ODA458842:ODA458867 OMW458842:OMW458867 OWS458842:OWS458867 PGO458842:PGO458867 PQK458842:PQK458867 QAG458842:QAG458867 QKC458842:QKC458867 QTY458842:QTY458867 RDU458842:RDU458867 RNQ458842:RNQ458867 RXM458842:RXM458867 SHI458842:SHI458867 SRE458842:SRE458867 TBA458842:TBA458867 TKW458842:TKW458867 TUS458842:TUS458867 UEO458842:UEO458867 UOK458842:UOK458867 UYG458842:UYG458867 VIC458842:VIC458867 VRY458842:VRY458867 WBU458842:WBU458867 WLQ458842:WLQ458867 WVM458842:WVM458867 E524378:E524403 JA524378:JA524403 SW524378:SW524403 ACS524378:ACS524403 AMO524378:AMO524403 AWK524378:AWK524403 BGG524378:BGG524403 BQC524378:BQC524403 BZY524378:BZY524403 CJU524378:CJU524403 CTQ524378:CTQ524403 DDM524378:DDM524403 DNI524378:DNI524403 DXE524378:DXE524403 EHA524378:EHA524403 EQW524378:EQW524403 FAS524378:FAS524403 FKO524378:FKO524403 FUK524378:FUK524403 GEG524378:GEG524403 GOC524378:GOC524403 GXY524378:GXY524403 HHU524378:HHU524403 HRQ524378:HRQ524403 IBM524378:IBM524403 ILI524378:ILI524403 IVE524378:IVE524403 JFA524378:JFA524403 JOW524378:JOW524403 JYS524378:JYS524403 KIO524378:KIO524403 KSK524378:KSK524403 LCG524378:LCG524403 LMC524378:LMC524403 LVY524378:LVY524403 MFU524378:MFU524403 MPQ524378:MPQ524403 MZM524378:MZM524403 NJI524378:NJI524403 NTE524378:NTE524403 ODA524378:ODA524403 OMW524378:OMW524403 OWS524378:OWS524403 PGO524378:PGO524403 PQK524378:PQK524403 QAG524378:QAG524403 QKC524378:QKC524403 QTY524378:QTY524403 RDU524378:RDU524403 RNQ524378:RNQ524403 RXM524378:RXM524403 SHI524378:SHI524403 SRE524378:SRE524403 TBA524378:TBA524403 TKW524378:TKW524403 TUS524378:TUS524403 UEO524378:UEO524403 UOK524378:UOK524403 UYG524378:UYG524403 VIC524378:VIC524403 VRY524378:VRY524403 WBU524378:WBU524403 WLQ524378:WLQ524403 WVM524378:WVM524403 E589914:E589939 JA589914:JA589939 SW589914:SW589939 ACS589914:ACS589939 AMO589914:AMO589939 AWK589914:AWK589939 BGG589914:BGG589939 BQC589914:BQC589939 BZY589914:BZY589939 CJU589914:CJU589939 CTQ589914:CTQ589939 DDM589914:DDM589939 DNI589914:DNI589939 DXE589914:DXE589939 EHA589914:EHA589939 EQW589914:EQW589939 FAS589914:FAS589939 FKO589914:FKO589939 FUK589914:FUK589939 GEG589914:GEG589939 GOC589914:GOC589939 GXY589914:GXY589939 HHU589914:HHU589939 HRQ589914:HRQ589939 IBM589914:IBM589939 ILI589914:ILI589939 IVE589914:IVE589939 JFA589914:JFA589939 JOW589914:JOW589939 JYS589914:JYS589939 KIO589914:KIO589939 KSK589914:KSK589939 LCG589914:LCG589939 LMC589914:LMC589939 LVY589914:LVY589939 MFU589914:MFU589939 MPQ589914:MPQ589939 MZM589914:MZM589939 NJI589914:NJI589939 NTE589914:NTE589939 ODA589914:ODA589939 OMW589914:OMW589939 OWS589914:OWS589939 PGO589914:PGO589939 PQK589914:PQK589939 QAG589914:QAG589939 QKC589914:QKC589939 QTY589914:QTY589939 RDU589914:RDU589939 RNQ589914:RNQ589939 RXM589914:RXM589939 SHI589914:SHI589939 SRE589914:SRE589939 TBA589914:TBA589939 TKW589914:TKW589939 TUS589914:TUS589939 UEO589914:UEO589939 UOK589914:UOK589939 UYG589914:UYG589939 VIC589914:VIC589939 VRY589914:VRY589939 WBU589914:WBU589939 WLQ589914:WLQ589939 WVM589914:WVM589939 E655450:E655475 JA655450:JA655475 SW655450:SW655475 ACS655450:ACS655475 AMO655450:AMO655475 AWK655450:AWK655475 BGG655450:BGG655475 BQC655450:BQC655475 BZY655450:BZY655475 CJU655450:CJU655475 CTQ655450:CTQ655475 DDM655450:DDM655475 DNI655450:DNI655475 DXE655450:DXE655475 EHA655450:EHA655475 EQW655450:EQW655475 FAS655450:FAS655475 FKO655450:FKO655475 FUK655450:FUK655475 GEG655450:GEG655475 GOC655450:GOC655475 GXY655450:GXY655475 HHU655450:HHU655475 HRQ655450:HRQ655475 IBM655450:IBM655475 ILI655450:ILI655475 IVE655450:IVE655475 JFA655450:JFA655475 JOW655450:JOW655475 JYS655450:JYS655475 KIO655450:KIO655475 KSK655450:KSK655475 LCG655450:LCG655475 LMC655450:LMC655475 LVY655450:LVY655475 MFU655450:MFU655475 MPQ655450:MPQ655475 MZM655450:MZM655475 NJI655450:NJI655475 NTE655450:NTE655475 ODA655450:ODA655475 OMW655450:OMW655475 OWS655450:OWS655475 PGO655450:PGO655475 PQK655450:PQK655475 QAG655450:QAG655475 QKC655450:QKC655475 QTY655450:QTY655475 RDU655450:RDU655475 RNQ655450:RNQ655475 RXM655450:RXM655475 SHI655450:SHI655475 SRE655450:SRE655475 TBA655450:TBA655475 TKW655450:TKW655475 TUS655450:TUS655475 UEO655450:UEO655475 UOK655450:UOK655475 UYG655450:UYG655475 VIC655450:VIC655475 VRY655450:VRY655475 WBU655450:WBU655475 WLQ655450:WLQ655475 WVM655450:WVM655475 E720986:E721011 JA720986:JA721011 SW720986:SW721011 ACS720986:ACS721011 AMO720986:AMO721011 AWK720986:AWK721011 BGG720986:BGG721011 BQC720986:BQC721011 BZY720986:BZY721011 CJU720986:CJU721011 CTQ720986:CTQ721011 DDM720986:DDM721011 DNI720986:DNI721011 DXE720986:DXE721011 EHA720986:EHA721011 EQW720986:EQW721011 FAS720986:FAS721011 FKO720986:FKO721011 FUK720986:FUK721011 GEG720986:GEG721011 GOC720986:GOC721011 GXY720986:GXY721011 HHU720986:HHU721011 HRQ720986:HRQ721011 IBM720986:IBM721011 ILI720986:ILI721011 IVE720986:IVE721011 JFA720986:JFA721011 JOW720986:JOW721011 JYS720986:JYS721011 KIO720986:KIO721011 KSK720986:KSK721011 LCG720986:LCG721011 LMC720986:LMC721011 LVY720986:LVY721011 MFU720986:MFU721011 MPQ720986:MPQ721011 MZM720986:MZM721011 NJI720986:NJI721011 NTE720986:NTE721011 ODA720986:ODA721011 OMW720986:OMW721011 OWS720986:OWS721011 PGO720986:PGO721011 PQK720986:PQK721011 QAG720986:QAG721011 QKC720986:QKC721011 QTY720986:QTY721011 RDU720986:RDU721011 RNQ720986:RNQ721011 RXM720986:RXM721011 SHI720986:SHI721011 SRE720986:SRE721011 TBA720986:TBA721011 TKW720986:TKW721011 TUS720986:TUS721011 UEO720986:UEO721011 UOK720986:UOK721011 UYG720986:UYG721011 VIC720986:VIC721011 VRY720986:VRY721011 WBU720986:WBU721011 WLQ720986:WLQ721011 WVM720986:WVM721011 E786522:E786547 JA786522:JA786547 SW786522:SW786547 ACS786522:ACS786547 AMO786522:AMO786547 AWK786522:AWK786547 BGG786522:BGG786547 BQC786522:BQC786547 BZY786522:BZY786547 CJU786522:CJU786547 CTQ786522:CTQ786547 DDM786522:DDM786547 DNI786522:DNI786547 DXE786522:DXE786547 EHA786522:EHA786547 EQW786522:EQW786547 FAS786522:FAS786547 FKO786522:FKO786547 FUK786522:FUK786547 GEG786522:GEG786547 GOC786522:GOC786547 GXY786522:GXY786547 HHU786522:HHU786547 HRQ786522:HRQ786547 IBM786522:IBM786547 ILI786522:ILI786547 IVE786522:IVE786547 JFA786522:JFA786547 JOW786522:JOW786547 JYS786522:JYS786547 KIO786522:KIO786547 KSK786522:KSK786547 LCG786522:LCG786547 LMC786522:LMC786547 LVY786522:LVY786547 MFU786522:MFU786547 MPQ786522:MPQ786547 MZM786522:MZM786547 NJI786522:NJI786547 NTE786522:NTE786547 ODA786522:ODA786547 OMW786522:OMW786547 OWS786522:OWS786547 PGO786522:PGO786547 PQK786522:PQK786547 QAG786522:QAG786547 QKC786522:QKC786547 QTY786522:QTY786547 RDU786522:RDU786547 RNQ786522:RNQ786547 RXM786522:RXM786547 SHI786522:SHI786547 SRE786522:SRE786547 TBA786522:TBA786547 TKW786522:TKW786547 TUS786522:TUS786547 UEO786522:UEO786547 UOK786522:UOK786547 UYG786522:UYG786547 VIC786522:VIC786547 VRY786522:VRY786547 WBU786522:WBU786547 WLQ786522:WLQ786547 WVM786522:WVM786547 E852058:E852083 JA852058:JA852083 SW852058:SW852083 ACS852058:ACS852083 AMO852058:AMO852083 AWK852058:AWK852083 BGG852058:BGG852083 BQC852058:BQC852083 BZY852058:BZY852083 CJU852058:CJU852083 CTQ852058:CTQ852083 DDM852058:DDM852083 DNI852058:DNI852083 DXE852058:DXE852083 EHA852058:EHA852083 EQW852058:EQW852083 FAS852058:FAS852083 FKO852058:FKO852083 FUK852058:FUK852083 GEG852058:GEG852083 GOC852058:GOC852083 GXY852058:GXY852083 HHU852058:HHU852083 HRQ852058:HRQ852083 IBM852058:IBM852083 ILI852058:ILI852083 IVE852058:IVE852083 JFA852058:JFA852083 JOW852058:JOW852083 JYS852058:JYS852083 KIO852058:KIO852083 KSK852058:KSK852083 LCG852058:LCG852083 LMC852058:LMC852083 LVY852058:LVY852083 MFU852058:MFU852083 MPQ852058:MPQ852083 MZM852058:MZM852083 NJI852058:NJI852083 NTE852058:NTE852083 ODA852058:ODA852083 OMW852058:OMW852083 OWS852058:OWS852083 PGO852058:PGO852083 PQK852058:PQK852083 QAG852058:QAG852083 QKC852058:QKC852083 QTY852058:QTY852083 RDU852058:RDU852083 RNQ852058:RNQ852083 RXM852058:RXM852083 SHI852058:SHI852083 SRE852058:SRE852083 TBA852058:TBA852083 TKW852058:TKW852083 TUS852058:TUS852083 UEO852058:UEO852083 UOK852058:UOK852083 UYG852058:UYG852083 VIC852058:VIC852083 VRY852058:VRY852083 WBU852058:WBU852083 WLQ852058:WLQ852083 WVM852058:WVM852083 E917594:E917619 JA917594:JA917619 SW917594:SW917619 ACS917594:ACS917619 AMO917594:AMO917619 AWK917594:AWK917619 BGG917594:BGG917619 BQC917594:BQC917619 BZY917594:BZY917619 CJU917594:CJU917619 CTQ917594:CTQ917619 DDM917594:DDM917619 DNI917594:DNI917619 DXE917594:DXE917619 EHA917594:EHA917619 EQW917594:EQW917619 FAS917594:FAS917619 FKO917594:FKO917619 FUK917594:FUK917619 GEG917594:GEG917619 GOC917594:GOC917619 GXY917594:GXY917619 HHU917594:HHU917619 HRQ917594:HRQ917619 IBM917594:IBM917619 ILI917594:ILI917619 IVE917594:IVE917619 JFA917594:JFA917619 JOW917594:JOW917619 JYS917594:JYS917619 KIO917594:KIO917619 KSK917594:KSK917619 LCG917594:LCG917619 LMC917594:LMC917619 LVY917594:LVY917619 MFU917594:MFU917619 MPQ917594:MPQ917619 MZM917594:MZM917619 NJI917594:NJI917619 NTE917594:NTE917619 ODA917594:ODA917619 OMW917594:OMW917619 OWS917594:OWS917619 PGO917594:PGO917619 PQK917594:PQK917619 QAG917594:QAG917619 QKC917594:QKC917619 QTY917594:QTY917619 RDU917594:RDU917619 RNQ917594:RNQ917619 RXM917594:RXM917619 SHI917594:SHI917619 SRE917594:SRE917619 TBA917594:TBA917619 TKW917594:TKW917619 TUS917594:TUS917619 UEO917594:UEO917619 UOK917594:UOK917619 UYG917594:UYG917619 VIC917594:VIC917619 VRY917594:VRY917619 WBU917594:WBU917619 WLQ917594:WLQ917619 WVM917594:WVM917619 E983130:E983155 JA983130:JA983155 SW983130:SW983155 ACS983130:ACS983155 AMO983130:AMO983155 AWK983130:AWK983155 BGG983130:BGG983155 BQC983130:BQC983155 BZY983130:BZY983155 CJU983130:CJU983155 CTQ983130:CTQ983155 DDM983130:DDM983155 DNI983130:DNI983155 DXE983130:DXE983155 EHA983130:EHA983155 EQW983130:EQW983155 FAS983130:FAS983155 FKO983130:FKO983155 FUK983130:FUK983155 GEG983130:GEG983155 GOC983130:GOC983155 GXY983130:GXY983155 HHU983130:HHU983155 HRQ983130:HRQ983155 IBM983130:IBM983155 ILI983130:ILI983155 IVE983130:IVE983155 JFA983130:JFA983155 JOW983130:JOW983155 JYS983130:JYS983155 KIO983130:KIO983155 KSK983130:KSK983155 LCG983130:LCG983155 LMC983130:LMC983155 LVY983130:LVY983155 MFU983130:MFU983155 MPQ983130:MPQ983155 MZM983130:MZM983155 NJI983130:NJI983155 NTE983130:NTE983155 ODA983130:ODA983155 OMW983130:OMW983155 OWS983130:OWS983155 PGO983130:PGO983155 PQK983130:PQK983155 QAG983130:QAG983155 QKC983130:QKC983155 QTY983130:QTY983155 RDU983130:RDU983155 RNQ983130:RNQ983155 RXM983130:RXM983155 SHI983130:SHI983155 SRE983130:SRE983155 TBA983130:TBA983155 TKW983130:TKW983155 TUS983130:TUS983155 UEO983130:UEO983155 UOK983130:UOK983155 UYG983130:UYG983155 VIC983130:VIC983155 VRY983130:VRY983155 WBU983130:WBU983155 WLQ983130:WLQ983155 WVM983130:WVM983155 P132 JL132 TH132 ADD132 AMZ132 AWV132 BGR132 BQN132 CAJ132 CKF132 CUB132 DDX132 DNT132 DXP132 EHL132 ERH132 FBD132 FKZ132 FUV132 GER132 GON132 GYJ132 HIF132 HSB132 IBX132 ILT132 IVP132 JFL132 JPH132 JZD132 KIZ132 KSV132 LCR132 LMN132 LWJ132 MGF132 MQB132 MZX132 NJT132 NTP132 ODL132 ONH132 OXD132 PGZ132 PQV132 QAR132 QKN132 QUJ132 REF132 ROB132 RXX132 SHT132 SRP132 TBL132 TLH132 TVD132 UEZ132 UOV132 UYR132 VIN132 VSJ132 WCF132 WMB132 WVX132 P65668 JL65668 TH65668 ADD65668 AMZ65668 AWV65668 BGR65668 BQN65668 CAJ65668 CKF65668 CUB65668 DDX65668 DNT65668 DXP65668 EHL65668 ERH65668 FBD65668 FKZ65668 FUV65668 GER65668 GON65668 GYJ65668 HIF65668 HSB65668 IBX65668 ILT65668 IVP65668 JFL65668 JPH65668 JZD65668 KIZ65668 KSV65668 LCR65668 LMN65668 LWJ65668 MGF65668 MQB65668 MZX65668 NJT65668 NTP65668 ODL65668 ONH65668 OXD65668 PGZ65668 PQV65668 QAR65668 QKN65668 QUJ65668 REF65668 ROB65668 RXX65668 SHT65668 SRP65668 TBL65668 TLH65668 TVD65668 UEZ65668 UOV65668 UYR65668 VIN65668 VSJ65668 WCF65668 WMB65668 WVX65668 P131204 JL131204 TH131204 ADD131204 AMZ131204 AWV131204 BGR131204 BQN131204 CAJ131204 CKF131204 CUB131204 DDX131204 DNT131204 DXP131204 EHL131204 ERH131204 FBD131204 FKZ131204 FUV131204 GER131204 GON131204 GYJ131204 HIF131204 HSB131204 IBX131204 ILT131204 IVP131204 JFL131204 JPH131204 JZD131204 KIZ131204 KSV131204 LCR131204 LMN131204 LWJ131204 MGF131204 MQB131204 MZX131204 NJT131204 NTP131204 ODL131204 ONH131204 OXD131204 PGZ131204 PQV131204 QAR131204 QKN131204 QUJ131204 REF131204 ROB131204 RXX131204 SHT131204 SRP131204 TBL131204 TLH131204 TVD131204 UEZ131204 UOV131204 UYR131204 VIN131204 VSJ131204 WCF131204 WMB131204 WVX131204 P196740 JL196740 TH196740 ADD196740 AMZ196740 AWV196740 BGR196740 BQN196740 CAJ196740 CKF196740 CUB196740 DDX196740 DNT196740 DXP196740 EHL196740 ERH196740 FBD196740 FKZ196740 FUV196740 GER196740 GON196740 GYJ196740 HIF196740 HSB196740 IBX196740 ILT196740 IVP196740 JFL196740 JPH196740 JZD196740 KIZ196740 KSV196740 LCR196740 LMN196740 LWJ196740 MGF196740 MQB196740 MZX196740 NJT196740 NTP196740 ODL196740 ONH196740 OXD196740 PGZ196740 PQV196740 QAR196740 QKN196740 QUJ196740 REF196740 ROB196740 RXX196740 SHT196740 SRP196740 TBL196740 TLH196740 TVD196740 UEZ196740 UOV196740 UYR196740 VIN196740 VSJ196740 WCF196740 WMB196740 WVX196740 P262276 JL262276 TH262276 ADD262276 AMZ262276 AWV262276 BGR262276 BQN262276 CAJ262276 CKF262276 CUB262276 DDX262276 DNT262276 DXP262276 EHL262276 ERH262276 FBD262276 FKZ262276 FUV262276 GER262276 GON262276 GYJ262276 HIF262276 HSB262276 IBX262276 ILT262276 IVP262276 JFL262276 JPH262276 JZD262276 KIZ262276 KSV262276 LCR262276 LMN262276 LWJ262276 MGF262276 MQB262276 MZX262276 NJT262276 NTP262276 ODL262276 ONH262276 OXD262276 PGZ262276 PQV262276 QAR262276 QKN262276 QUJ262276 REF262276 ROB262276 RXX262276 SHT262276 SRP262276 TBL262276 TLH262276 TVD262276 UEZ262276 UOV262276 UYR262276 VIN262276 VSJ262276 WCF262276 WMB262276 WVX262276 P327812 JL327812 TH327812 ADD327812 AMZ327812 AWV327812 BGR327812 BQN327812 CAJ327812 CKF327812 CUB327812 DDX327812 DNT327812 DXP327812 EHL327812 ERH327812 FBD327812 FKZ327812 FUV327812 GER327812 GON327812 GYJ327812 HIF327812 HSB327812 IBX327812 ILT327812 IVP327812 JFL327812 JPH327812 JZD327812 KIZ327812 KSV327812 LCR327812 LMN327812 LWJ327812 MGF327812 MQB327812 MZX327812 NJT327812 NTP327812 ODL327812 ONH327812 OXD327812 PGZ327812 PQV327812 QAR327812 QKN327812 QUJ327812 REF327812 ROB327812 RXX327812 SHT327812 SRP327812 TBL327812 TLH327812 TVD327812 UEZ327812 UOV327812 UYR327812 VIN327812 VSJ327812 WCF327812 WMB327812 WVX327812 P393348 JL393348 TH393348 ADD393348 AMZ393348 AWV393348 BGR393348 BQN393348 CAJ393348 CKF393348 CUB393348 DDX393348 DNT393348 DXP393348 EHL393348 ERH393348 FBD393348 FKZ393348 FUV393348 GER393348 GON393348 GYJ393348 HIF393348 HSB393348 IBX393348 ILT393348 IVP393348 JFL393348 JPH393348 JZD393348 KIZ393348 KSV393348 LCR393348 LMN393348 LWJ393348 MGF393348 MQB393348 MZX393348 NJT393348 NTP393348 ODL393348 ONH393348 OXD393348 PGZ393348 PQV393348 QAR393348 QKN393348 QUJ393348 REF393348 ROB393348 RXX393348 SHT393348 SRP393348 TBL393348 TLH393348 TVD393348 UEZ393348 UOV393348 UYR393348 VIN393348 VSJ393348 WCF393348 WMB393348 WVX393348 P458884 JL458884 TH458884 ADD458884 AMZ458884 AWV458884 BGR458884 BQN458884 CAJ458884 CKF458884 CUB458884 DDX458884 DNT458884 DXP458884 EHL458884 ERH458884 FBD458884 FKZ458884 FUV458884 GER458884 GON458884 GYJ458884 HIF458884 HSB458884 IBX458884 ILT458884 IVP458884 JFL458884 JPH458884 JZD458884 KIZ458884 KSV458884 LCR458884 LMN458884 LWJ458884 MGF458884 MQB458884 MZX458884 NJT458884 NTP458884 ODL458884 ONH458884 OXD458884 PGZ458884 PQV458884 QAR458884 QKN458884 QUJ458884 REF458884 ROB458884 RXX458884 SHT458884 SRP458884 TBL458884 TLH458884 TVD458884 UEZ458884 UOV458884 UYR458884 VIN458884 VSJ458884 WCF458884 WMB458884 WVX458884 P524420 JL524420 TH524420 ADD524420 AMZ524420 AWV524420 BGR524420 BQN524420 CAJ524420 CKF524420 CUB524420 DDX524420 DNT524420 DXP524420 EHL524420 ERH524420 FBD524420 FKZ524420 FUV524420 GER524420 GON524420 GYJ524420 HIF524420 HSB524420 IBX524420 ILT524420 IVP524420 JFL524420 JPH524420 JZD524420 KIZ524420 KSV524420 LCR524420 LMN524420 LWJ524420 MGF524420 MQB524420 MZX524420 NJT524420 NTP524420 ODL524420 ONH524420 OXD524420 PGZ524420 PQV524420 QAR524420 QKN524420 QUJ524420 REF524420 ROB524420 RXX524420 SHT524420 SRP524420 TBL524420 TLH524420 TVD524420 UEZ524420 UOV524420 UYR524420 VIN524420 VSJ524420 WCF524420 WMB524420 WVX524420 P589956 JL589956 TH589956 ADD589956 AMZ589956 AWV589956 BGR589956 BQN589956 CAJ589956 CKF589956 CUB589956 DDX589956 DNT589956 DXP589956 EHL589956 ERH589956 FBD589956 FKZ589956 FUV589956 GER589956 GON589956 GYJ589956 HIF589956 HSB589956 IBX589956 ILT589956 IVP589956 JFL589956 JPH589956 JZD589956 KIZ589956 KSV589956 LCR589956 LMN589956 LWJ589956 MGF589956 MQB589956 MZX589956 NJT589956 NTP589956 ODL589956 ONH589956 OXD589956 PGZ589956 PQV589956 QAR589956 QKN589956 QUJ589956 REF589956 ROB589956 RXX589956 SHT589956 SRP589956 TBL589956 TLH589956 TVD589956 UEZ589956 UOV589956 UYR589956 VIN589956 VSJ589956 WCF589956 WMB589956 WVX589956 P655492 JL655492 TH655492 ADD655492 AMZ655492 AWV655492 BGR655492 BQN655492 CAJ655492 CKF655492 CUB655492 DDX655492 DNT655492 DXP655492 EHL655492 ERH655492 FBD655492 FKZ655492 FUV655492 GER655492 GON655492 GYJ655492 HIF655492 HSB655492 IBX655492 ILT655492 IVP655492 JFL655492 JPH655492 JZD655492 KIZ655492 KSV655492 LCR655492 LMN655492 LWJ655492 MGF655492 MQB655492 MZX655492 NJT655492 NTP655492 ODL655492 ONH655492 OXD655492 PGZ655492 PQV655492 QAR655492 QKN655492 QUJ655492 REF655492 ROB655492 RXX655492 SHT655492 SRP655492 TBL655492 TLH655492 TVD655492 UEZ655492 UOV655492 UYR655492 VIN655492 VSJ655492 WCF655492 WMB655492 WVX655492 P721028 JL721028 TH721028 ADD721028 AMZ721028 AWV721028 BGR721028 BQN721028 CAJ721028 CKF721028 CUB721028 DDX721028 DNT721028 DXP721028 EHL721028 ERH721028 FBD721028 FKZ721028 FUV721028 GER721028 GON721028 GYJ721028 HIF721028 HSB721028 IBX721028 ILT721028 IVP721028 JFL721028 JPH721028 JZD721028 KIZ721028 KSV721028 LCR721028 LMN721028 LWJ721028 MGF721028 MQB721028 MZX721028 NJT721028 NTP721028 ODL721028 ONH721028 OXD721028 PGZ721028 PQV721028 QAR721028 QKN721028 QUJ721028 REF721028 ROB721028 RXX721028 SHT721028 SRP721028 TBL721028 TLH721028 TVD721028 UEZ721028 UOV721028 UYR721028 VIN721028 VSJ721028 WCF721028 WMB721028 WVX721028 P786564 JL786564 TH786564 ADD786564 AMZ786564 AWV786564 BGR786564 BQN786564 CAJ786564 CKF786564 CUB786564 DDX786564 DNT786564 DXP786564 EHL786564 ERH786564 FBD786564 FKZ786564 FUV786564 GER786564 GON786564 GYJ786564 HIF786564 HSB786564 IBX786564 ILT786564 IVP786564 JFL786564 JPH786564 JZD786564 KIZ786564 KSV786564 LCR786564 LMN786564 LWJ786564 MGF786564 MQB786564 MZX786564 NJT786564 NTP786564 ODL786564 ONH786564 OXD786564 PGZ786564 PQV786564 QAR786564 QKN786564 QUJ786564 REF786564 ROB786564 RXX786564 SHT786564 SRP786564 TBL786564 TLH786564 TVD786564 UEZ786564 UOV786564 UYR786564 VIN786564 VSJ786564 WCF786564 WMB786564 WVX786564 P852100 JL852100 TH852100 ADD852100 AMZ852100 AWV852100 BGR852100 BQN852100 CAJ852100 CKF852100 CUB852100 DDX852100 DNT852100 DXP852100 EHL852100 ERH852100 FBD852100 FKZ852100 FUV852100 GER852100 GON852100 GYJ852100 HIF852100 HSB852100 IBX852100 ILT852100 IVP852100 JFL852100 JPH852100 JZD852100 KIZ852100 KSV852100 LCR852100 LMN852100 LWJ852100 MGF852100 MQB852100 MZX852100 NJT852100 NTP852100 ODL852100 ONH852100 OXD852100 PGZ852100 PQV852100 QAR852100 QKN852100 QUJ852100 REF852100 ROB852100 RXX852100 SHT852100 SRP852100 TBL852100 TLH852100 TVD852100 UEZ852100 UOV852100 UYR852100 VIN852100 VSJ852100 WCF852100 WMB852100 WVX852100 P917636 JL917636 TH917636 ADD917636 AMZ917636 AWV917636 BGR917636 BQN917636 CAJ917636 CKF917636 CUB917636 DDX917636 DNT917636 DXP917636 EHL917636 ERH917636 FBD917636 FKZ917636 FUV917636 GER917636 GON917636 GYJ917636 HIF917636 HSB917636 IBX917636 ILT917636 IVP917636 JFL917636 JPH917636 JZD917636 KIZ917636 KSV917636 LCR917636 LMN917636 LWJ917636 MGF917636 MQB917636 MZX917636 NJT917636 NTP917636 ODL917636 ONH917636 OXD917636 PGZ917636 PQV917636 QAR917636 QKN917636 QUJ917636 REF917636 ROB917636 RXX917636 SHT917636 SRP917636 TBL917636 TLH917636 TVD917636 UEZ917636 UOV917636 UYR917636 VIN917636 VSJ917636 WCF917636 WMB917636 WVX917636 P983172 JL983172 TH983172 ADD983172 AMZ983172 AWV983172 BGR983172 BQN983172 CAJ983172 CKF983172 CUB983172 DDX983172 DNT983172 DXP983172 EHL983172 ERH983172 FBD983172 FKZ983172 FUV983172 GER983172 GON983172 GYJ983172 HIF983172 HSB983172 IBX983172 ILT983172 IVP983172 JFL983172 JPH983172 JZD983172 KIZ983172 KSV983172 LCR983172 LMN983172 LWJ983172 MGF983172 MQB983172 MZX983172 NJT983172 NTP983172 ODL983172 ONH983172 OXD983172 PGZ983172 PQV983172 QAR983172 QKN983172 QUJ983172 REF983172 ROB983172 RXX983172 SHT983172 SRP983172 TBL983172 TLH983172 TVD983172 UEZ983172 UOV983172 UYR983172 VIN983172 VSJ983172 WCF983172 WMB983172 WVX983172 AC132 JY132 TU132 ADQ132 ANM132 AXI132 BHE132 BRA132 CAW132 CKS132 CUO132 DEK132 DOG132 DYC132 EHY132 ERU132 FBQ132 FLM132 FVI132 GFE132 GPA132 GYW132 HIS132 HSO132 ICK132 IMG132 IWC132 JFY132 JPU132 JZQ132 KJM132 KTI132 LDE132 LNA132 LWW132 MGS132 MQO132 NAK132 NKG132 NUC132 ODY132 ONU132 OXQ132 PHM132 PRI132 QBE132 QLA132 QUW132 RES132 ROO132 RYK132 SIG132 SSC132 TBY132 TLU132 TVQ132 UFM132 UPI132 UZE132 VJA132 VSW132 WCS132 WMO132 WWK132 AC65668 JY65668 TU65668 ADQ65668 ANM65668 AXI65668 BHE65668 BRA65668 CAW65668 CKS65668 CUO65668 DEK65668 DOG65668 DYC65668 EHY65668 ERU65668 FBQ65668 FLM65668 FVI65668 GFE65668 GPA65668 GYW65668 HIS65668 HSO65668 ICK65668 IMG65668 IWC65668 JFY65668 JPU65668 JZQ65668 KJM65668 KTI65668 LDE65668 LNA65668 LWW65668 MGS65668 MQO65668 NAK65668 NKG65668 NUC65668 ODY65668 ONU65668 OXQ65668 PHM65668 PRI65668 QBE65668 QLA65668 QUW65668 RES65668 ROO65668 RYK65668 SIG65668 SSC65668 TBY65668 TLU65668 TVQ65668 UFM65668 UPI65668 UZE65668 VJA65668 VSW65668 WCS65668 WMO65668 WWK65668 AC131204 JY131204 TU131204 ADQ131204 ANM131204 AXI131204 BHE131204 BRA131204 CAW131204 CKS131204 CUO131204 DEK131204 DOG131204 DYC131204 EHY131204 ERU131204 FBQ131204 FLM131204 FVI131204 GFE131204 GPA131204 GYW131204 HIS131204 HSO131204 ICK131204 IMG131204 IWC131204 JFY131204 JPU131204 JZQ131204 KJM131204 KTI131204 LDE131204 LNA131204 LWW131204 MGS131204 MQO131204 NAK131204 NKG131204 NUC131204 ODY131204 ONU131204 OXQ131204 PHM131204 PRI131204 QBE131204 QLA131204 QUW131204 RES131204 ROO131204 RYK131204 SIG131204 SSC131204 TBY131204 TLU131204 TVQ131204 UFM131204 UPI131204 UZE131204 VJA131204 VSW131204 WCS131204 WMO131204 WWK131204 AC196740 JY196740 TU196740 ADQ196740 ANM196740 AXI196740 BHE196740 BRA196740 CAW196740 CKS196740 CUO196740 DEK196740 DOG196740 DYC196740 EHY196740 ERU196740 FBQ196740 FLM196740 FVI196740 GFE196740 GPA196740 GYW196740 HIS196740 HSO196740 ICK196740 IMG196740 IWC196740 JFY196740 JPU196740 JZQ196740 KJM196740 KTI196740 LDE196740 LNA196740 LWW196740 MGS196740 MQO196740 NAK196740 NKG196740 NUC196740 ODY196740 ONU196740 OXQ196740 PHM196740 PRI196740 QBE196740 QLA196740 QUW196740 RES196740 ROO196740 RYK196740 SIG196740 SSC196740 TBY196740 TLU196740 TVQ196740 UFM196740 UPI196740 UZE196740 VJA196740 VSW196740 WCS196740 WMO196740 WWK196740 AC262276 JY262276 TU262276 ADQ262276 ANM262276 AXI262276 BHE262276 BRA262276 CAW262276 CKS262276 CUO262276 DEK262276 DOG262276 DYC262276 EHY262276 ERU262276 FBQ262276 FLM262276 FVI262276 GFE262276 GPA262276 GYW262276 HIS262276 HSO262276 ICK262276 IMG262276 IWC262276 JFY262276 JPU262276 JZQ262276 KJM262276 KTI262276 LDE262276 LNA262276 LWW262276 MGS262276 MQO262276 NAK262276 NKG262276 NUC262276 ODY262276 ONU262276 OXQ262276 PHM262276 PRI262276 QBE262276 QLA262276 QUW262276 RES262276 ROO262276 RYK262276 SIG262276 SSC262276 TBY262276 TLU262276 TVQ262276 UFM262276 UPI262276 UZE262276 VJA262276 VSW262276 WCS262276 WMO262276 WWK262276 AC327812 JY327812 TU327812 ADQ327812 ANM327812 AXI327812 BHE327812 BRA327812 CAW327812 CKS327812 CUO327812 DEK327812 DOG327812 DYC327812 EHY327812 ERU327812 FBQ327812 FLM327812 FVI327812 GFE327812 GPA327812 GYW327812 HIS327812 HSO327812 ICK327812 IMG327812 IWC327812 JFY327812 JPU327812 JZQ327812 KJM327812 KTI327812 LDE327812 LNA327812 LWW327812 MGS327812 MQO327812 NAK327812 NKG327812 NUC327812 ODY327812 ONU327812 OXQ327812 PHM327812 PRI327812 QBE327812 QLA327812 QUW327812 RES327812 ROO327812 RYK327812 SIG327812 SSC327812 TBY327812 TLU327812 TVQ327812 UFM327812 UPI327812 UZE327812 VJA327812 VSW327812 WCS327812 WMO327812 WWK327812 AC393348 JY393348 TU393348 ADQ393348 ANM393348 AXI393348 BHE393348 BRA393348 CAW393348 CKS393348 CUO393348 DEK393348 DOG393348 DYC393348 EHY393348 ERU393348 FBQ393348 FLM393348 FVI393348 GFE393348 GPA393348 GYW393348 HIS393348 HSO393348 ICK393348 IMG393348 IWC393348 JFY393348 JPU393348 JZQ393348 KJM393348 KTI393348 LDE393348 LNA393348 LWW393348 MGS393348 MQO393348 NAK393348 NKG393348 NUC393348 ODY393348 ONU393348 OXQ393348 PHM393348 PRI393348 QBE393348 QLA393348 QUW393348 RES393348 ROO393348 RYK393348 SIG393348 SSC393348 TBY393348 TLU393348 TVQ393348 UFM393348 UPI393348 UZE393348 VJA393348 VSW393348 WCS393348 WMO393348 WWK393348 AC458884 JY458884 TU458884 ADQ458884 ANM458884 AXI458884 BHE458884 BRA458884 CAW458884 CKS458884 CUO458884 DEK458884 DOG458884 DYC458884 EHY458884 ERU458884 FBQ458884 FLM458884 FVI458884 GFE458884 GPA458884 GYW458884 HIS458884 HSO458884 ICK458884 IMG458884 IWC458884 JFY458884 JPU458884 JZQ458884 KJM458884 KTI458884 LDE458884 LNA458884 LWW458884 MGS458884 MQO458884 NAK458884 NKG458884 NUC458884 ODY458884 ONU458884 OXQ458884 PHM458884 PRI458884 QBE458884 QLA458884 QUW458884 RES458884 ROO458884 RYK458884 SIG458884 SSC458884 TBY458884 TLU458884 TVQ458884 UFM458884 UPI458884 UZE458884 VJA458884 VSW458884 WCS458884 WMO458884 WWK458884 AC524420 JY524420 TU524420 ADQ524420 ANM524420 AXI524420 BHE524420 BRA524420 CAW524420 CKS524420 CUO524420 DEK524420 DOG524420 DYC524420 EHY524420 ERU524420 FBQ524420 FLM524420 FVI524420 GFE524420 GPA524420 GYW524420 HIS524420 HSO524420 ICK524420 IMG524420 IWC524420 JFY524420 JPU524420 JZQ524420 KJM524420 KTI524420 LDE524420 LNA524420 LWW524420 MGS524420 MQO524420 NAK524420 NKG524420 NUC524420 ODY524420 ONU524420 OXQ524420 PHM524420 PRI524420 QBE524420 QLA524420 QUW524420 RES524420 ROO524420 RYK524420 SIG524420 SSC524420 TBY524420 TLU524420 TVQ524420 UFM524420 UPI524420 UZE524420 VJA524420 VSW524420 WCS524420 WMO524420 WWK524420 AC589956 JY589956 TU589956 ADQ589956 ANM589956 AXI589956 BHE589956 BRA589956 CAW589956 CKS589956 CUO589956 DEK589956 DOG589956 DYC589956 EHY589956 ERU589956 FBQ589956 FLM589956 FVI589956 GFE589956 GPA589956 GYW589956 HIS589956 HSO589956 ICK589956 IMG589956 IWC589956 JFY589956 JPU589956 JZQ589956 KJM589956 KTI589956 LDE589956 LNA589956 LWW589956 MGS589956 MQO589956 NAK589956 NKG589956 NUC589956 ODY589956 ONU589956 OXQ589956 PHM589956 PRI589956 QBE589956 QLA589956 QUW589956 RES589956 ROO589956 RYK589956 SIG589956 SSC589956 TBY589956 TLU589956 TVQ589956 UFM589956 UPI589956 UZE589956 VJA589956 VSW589956 WCS589956 WMO589956 WWK589956 AC655492 JY655492 TU655492 ADQ655492 ANM655492 AXI655492 BHE655492 BRA655492 CAW655492 CKS655492 CUO655492 DEK655492 DOG655492 DYC655492 EHY655492 ERU655492 FBQ655492 FLM655492 FVI655492 GFE655492 GPA655492 GYW655492 HIS655492 HSO655492 ICK655492 IMG655492 IWC655492 JFY655492 JPU655492 JZQ655492 KJM655492 KTI655492 LDE655492 LNA655492 LWW655492 MGS655492 MQO655492 NAK655492 NKG655492 NUC655492 ODY655492 ONU655492 OXQ655492 PHM655492 PRI655492 QBE655492 QLA655492 QUW655492 RES655492 ROO655492 RYK655492 SIG655492 SSC655492 TBY655492 TLU655492 TVQ655492 UFM655492 UPI655492 UZE655492 VJA655492 VSW655492 WCS655492 WMO655492 WWK655492 AC721028 JY721028 TU721028 ADQ721028 ANM721028 AXI721028 BHE721028 BRA721028 CAW721028 CKS721028 CUO721028 DEK721028 DOG721028 DYC721028 EHY721028 ERU721028 FBQ721028 FLM721028 FVI721028 GFE721028 GPA721028 GYW721028 HIS721028 HSO721028 ICK721028 IMG721028 IWC721028 JFY721028 JPU721028 JZQ721028 KJM721028 KTI721028 LDE721028 LNA721028 LWW721028 MGS721028 MQO721028 NAK721028 NKG721028 NUC721028 ODY721028 ONU721028 OXQ721028 PHM721028 PRI721028 QBE721028 QLA721028 QUW721028 RES721028 ROO721028 RYK721028 SIG721028 SSC721028 TBY721028 TLU721028 TVQ721028 UFM721028 UPI721028 UZE721028 VJA721028 VSW721028 WCS721028 WMO721028 WWK721028 AC786564 JY786564 TU786564 ADQ786564 ANM786564 AXI786564 BHE786564 BRA786564 CAW786564 CKS786564 CUO786564 DEK786564 DOG786564 DYC786564 EHY786564 ERU786564 FBQ786564 FLM786564 FVI786564 GFE786564 GPA786564 GYW786564 HIS786564 HSO786564 ICK786564 IMG786564 IWC786564 JFY786564 JPU786564 JZQ786564 KJM786564 KTI786564 LDE786564 LNA786564 LWW786564 MGS786564 MQO786564 NAK786564 NKG786564 NUC786564 ODY786564 ONU786564 OXQ786564 PHM786564 PRI786564 QBE786564 QLA786564 QUW786564 RES786564 ROO786564 RYK786564 SIG786564 SSC786564 TBY786564 TLU786564 TVQ786564 UFM786564 UPI786564 UZE786564 VJA786564 VSW786564 WCS786564 WMO786564 WWK786564 AC852100 JY852100 TU852100 ADQ852100 ANM852100 AXI852100 BHE852100 BRA852100 CAW852100 CKS852100 CUO852100 DEK852100 DOG852100 DYC852100 EHY852100 ERU852100 FBQ852100 FLM852100 FVI852100 GFE852100 GPA852100 GYW852100 HIS852100 HSO852100 ICK852100 IMG852100 IWC852100 JFY852100 JPU852100 JZQ852100 KJM852100 KTI852100 LDE852100 LNA852100 LWW852100 MGS852100 MQO852100 NAK852100 NKG852100 NUC852100 ODY852100 ONU852100 OXQ852100 PHM852100 PRI852100 QBE852100 QLA852100 QUW852100 RES852100 ROO852100 RYK852100 SIG852100 SSC852100 TBY852100 TLU852100 TVQ852100 UFM852100 UPI852100 UZE852100 VJA852100 VSW852100 WCS852100 WMO852100 WWK852100 AC917636 JY917636 TU917636 ADQ917636 ANM917636 AXI917636 BHE917636 BRA917636 CAW917636 CKS917636 CUO917636 DEK917636 DOG917636 DYC917636 EHY917636 ERU917636 FBQ917636 FLM917636 FVI917636 GFE917636 GPA917636 GYW917636 HIS917636 HSO917636 ICK917636 IMG917636 IWC917636 JFY917636 JPU917636 JZQ917636 KJM917636 KTI917636 LDE917636 LNA917636 LWW917636 MGS917636 MQO917636 NAK917636 NKG917636 NUC917636 ODY917636 ONU917636 OXQ917636 PHM917636 PRI917636 QBE917636 QLA917636 QUW917636 RES917636 ROO917636 RYK917636 SIG917636 SSC917636 TBY917636 TLU917636 TVQ917636 UFM917636 UPI917636 UZE917636 VJA917636 VSW917636 WCS917636 WMO917636 WWK917636 AC983172 JY983172 TU983172 ADQ983172 ANM983172 AXI983172 BHE983172 BRA983172 CAW983172 CKS983172 CUO983172 DEK983172 DOG983172 DYC983172 EHY983172 ERU983172 FBQ983172 FLM983172 FVI983172 GFE983172 GPA983172 GYW983172 HIS983172 HSO983172 ICK983172 IMG983172 IWC983172 JFY983172 JPU983172 JZQ983172 KJM983172 KTI983172 LDE983172 LNA983172 LWW983172 MGS983172 MQO983172 NAK983172 NKG983172 NUC983172 ODY983172 ONU983172 OXQ983172 PHM983172 PRI983172 QBE983172 QLA983172 QUW983172 RES983172 ROO983172 RYK983172 SIG983172 SSC983172 TBY983172 TLU983172 TVQ983172 UFM983172 UPI983172 UZE983172 VJA983172 VSW983172 WCS983172 WMO983172 WWK983172</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92"/>
  <sheetViews>
    <sheetView showGridLines="0" view="pageBreakPreview" zoomScale="85" zoomScaleNormal="100" zoomScaleSheetLayoutView="85" workbookViewId="0">
      <selection activeCell="A4" sqref="A4"/>
    </sheetView>
  </sheetViews>
  <sheetFormatPr defaultColWidth="9" defaultRowHeight="13"/>
  <cols>
    <col min="1" max="40" width="3.08984375" style="116" customWidth="1"/>
    <col min="41" max="63" width="2.6328125" style="116" customWidth="1"/>
    <col min="64" max="256" width="9" style="116" customWidth="1"/>
    <col min="257" max="296" width="3.08984375" style="116" customWidth="1"/>
    <col min="297" max="319" width="2.6328125" style="116" customWidth="1"/>
    <col min="320" max="512" width="9" style="116" customWidth="1"/>
    <col min="513" max="552" width="3.08984375" style="116" customWidth="1"/>
    <col min="553" max="575" width="2.6328125" style="116" customWidth="1"/>
    <col min="576" max="768" width="9" style="116" customWidth="1"/>
    <col min="769" max="808" width="3.08984375" style="116" customWidth="1"/>
    <col min="809" max="831" width="2.6328125" style="116" customWidth="1"/>
    <col min="832" max="1024" width="9" style="116" customWidth="1"/>
    <col min="1025" max="1064" width="3.08984375" style="116" customWidth="1"/>
    <col min="1065" max="1087" width="2.6328125" style="116" customWidth="1"/>
    <col min="1088" max="1280" width="9" style="116" customWidth="1"/>
    <col min="1281" max="1320" width="3.08984375" style="116" customWidth="1"/>
    <col min="1321" max="1343" width="2.6328125" style="116" customWidth="1"/>
    <col min="1344" max="1536" width="9" style="116" customWidth="1"/>
    <col min="1537" max="1576" width="3.08984375" style="116" customWidth="1"/>
    <col min="1577" max="1599" width="2.6328125" style="116" customWidth="1"/>
    <col min="1600" max="1792" width="9" style="116" customWidth="1"/>
    <col min="1793" max="1832" width="3.08984375" style="116" customWidth="1"/>
    <col min="1833" max="1855" width="2.6328125" style="116" customWidth="1"/>
    <col min="1856" max="2048" width="9" style="116" customWidth="1"/>
    <col min="2049" max="2088" width="3.08984375" style="116" customWidth="1"/>
    <col min="2089" max="2111" width="2.6328125" style="116" customWidth="1"/>
    <col min="2112" max="2304" width="9" style="116" customWidth="1"/>
    <col min="2305" max="2344" width="3.08984375" style="116" customWidth="1"/>
    <col min="2345" max="2367" width="2.6328125" style="116" customWidth="1"/>
    <col min="2368" max="2560" width="9" style="116" customWidth="1"/>
    <col min="2561" max="2600" width="3.08984375" style="116" customWidth="1"/>
    <col min="2601" max="2623" width="2.6328125" style="116" customWidth="1"/>
    <col min="2624" max="2816" width="9" style="116" customWidth="1"/>
    <col min="2817" max="2856" width="3.08984375" style="116" customWidth="1"/>
    <col min="2857" max="2879" width="2.6328125" style="116" customWidth="1"/>
    <col min="2880" max="3072" width="9" style="116" customWidth="1"/>
    <col min="3073" max="3112" width="3.08984375" style="116" customWidth="1"/>
    <col min="3113" max="3135" width="2.6328125" style="116" customWidth="1"/>
    <col min="3136" max="3328" width="9" style="116" customWidth="1"/>
    <col min="3329" max="3368" width="3.08984375" style="116" customWidth="1"/>
    <col min="3369" max="3391" width="2.6328125" style="116" customWidth="1"/>
    <col min="3392" max="3584" width="9" style="116" customWidth="1"/>
    <col min="3585" max="3624" width="3.08984375" style="116" customWidth="1"/>
    <col min="3625" max="3647" width="2.6328125" style="116" customWidth="1"/>
    <col min="3648" max="3840" width="9" style="116" customWidth="1"/>
    <col min="3841" max="3880" width="3.08984375" style="116" customWidth="1"/>
    <col min="3881" max="3903" width="2.6328125" style="116" customWidth="1"/>
    <col min="3904" max="4096" width="9" style="116" customWidth="1"/>
    <col min="4097" max="4136" width="3.08984375" style="116" customWidth="1"/>
    <col min="4137" max="4159" width="2.6328125" style="116" customWidth="1"/>
    <col min="4160" max="4352" width="9" style="116" customWidth="1"/>
    <col min="4353" max="4392" width="3.08984375" style="116" customWidth="1"/>
    <col min="4393" max="4415" width="2.6328125" style="116" customWidth="1"/>
    <col min="4416" max="4608" width="9" style="116" customWidth="1"/>
    <col min="4609" max="4648" width="3.08984375" style="116" customWidth="1"/>
    <col min="4649" max="4671" width="2.6328125" style="116" customWidth="1"/>
    <col min="4672" max="4864" width="9" style="116" customWidth="1"/>
    <col min="4865" max="4904" width="3.08984375" style="116" customWidth="1"/>
    <col min="4905" max="4927" width="2.6328125" style="116" customWidth="1"/>
    <col min="4928" max="5120" width="9" style="116" customWidth="1"/>
    <col min="5121" max="5160" width="3.08984375" style="116" customWidth="1"/>
    <col min="5161" max="5183" width="2.6328125" style="116" customWidth="1"/>
    <col min="5184" max="5376" width="9" style="116" customWidth="1"/>
    <col min="5377" max="5416" width="3.08984375" style="116" customWidth="1"/>
    <col min="5417" max="5439" width="2.6328125" style="116" customWidth="1"/>
    <col min="5440" max="5632" width="9" style="116" customWidth="1"/>
    <col min="5633" max="5672" width="3.08984375" style="116" customWidth="1"/>
    <col min="5673" max="5695" width="2.6328125" style="116" customWidth="1"/>
    <col min="5696" max="5888" width="9" style="116" customWidth="1"/>
    <col min="5889" max="5928" width="3.08984375" style="116" customWidth="1"/>
    <col min="5929" max="5951" width="2.6328125" style="116" customWidth="1"/>
    <col min="5952" max="6144" width="9" style="116" customWidth="1"/>
    <col min="6145" max="6184" width="3.08984375" style="116" customWidth="1"/>
    <col min="6185" max="6207" width="2.6328125" style="116" customWidth="1"/>
    <col min="6208" max="6400" width="9" style="116" customWidth="1"/>
    <col min="6401" max="6440" width="3.08984375" style="116" customWidth="1"/>
    <col min="6441" max="6463" width="2.6328125" style="116" customWidth="1"/>
    <col min="6464" max="6656" width="9" style="116" customWidth="1"/>
    <col min="6657" max="6696" width="3.08984375" style="116" customWidth="1"/>
    <col min="6697" max="6719" width="2.6328125" style="116" customWidth="1"/>
    <col min="6720" max="6912" width="9" style="116" customWidth="1"/>
    <col min="6913" max="6952" width="3.08984375" style="116" customWidth="1"/>
    <col min="6953" max="6975" width="2.6328125" style="116" customWidth="1"/>
    <col min="6976" max="7168" width="9" style="116" customWidth="1"/>
    <col min="7169" max="7208" width="3.08984375" style="116" customWidth="1"/>
    <col min="7209" max="7231" width="2.6328125" style="116" customWidth="1"/>
    <col min="7232" max="7424" width="9" style="116" customWidth="1"/>
    <col min="7425" max="7464" width="3.08984375" style="116" customWidth="1"/>
    <col min="7465" max="7487" width="2.6328125" style="116" customWidth="1"/>
    <col min="7488" max="7680" width="9" style="116" customWidth="1"/>
    <col min="7681" max="7720" width="3.08984375" style="116" customWidth="1"/>
    <col min="7721" max="7743" width="2.6328125" style="116" customWidth="1"/>
    <col min="7744" max="7936" width="9" style="116" customWidth="1"/>
    <col min="7937" max="7976" width="3.08984375" style="116" customWidth="1"/>
    <col min="7977" max="7999" width="2.6328125" style="116" customWidth="1"/>
    <col min="8000" max="8192" width="9" style="116" customWidth="1"/>
    <col min="8193" max="8232" width="3.08984375" style="116" customWidth="1"/>
    <col min="8233" max="8255" width="2.6328125" style="116" customWidth="1"/>
    <col min="8256" max="8448" width="9" style="116" customWidth="1"/>
    <col min="8449" max="8488" width="3.08984375" style="116" customWidth="1"/>
    <col min="8489" max="8511" width="2.6328125" style="116" customWidth="1"/>
    <col min="8512" max="8704" width="9" style="116" customWidth="1"/>
    <col min="8705" max="8744" width="3.08984375" style="116" customWidth="1"/>
    <col min="8745" max="8767" width="2.6328125" style="116" customWidth="1"/>
    <col min="8768" max="8960" width="9" style="116" customWidth="1"/>
    <col min="8961" max="9000" width="3.08984375" style="116" customWidth="1"/>
    <col min="9001" max="9023" width="2.6328125" style="116" customWidth="1"/>
    <col min="9024" max="9216" width="9" style="116" customWidth="1"/>
    <col min="9217" max="9256" width="3.08984375" style="116" customWidth="1"/>
    <col min="9257" max="9279" width="2.6328125" style="116" customWidth="1"/>
    <col min="9280" max="9472" width="9" style="116" customWidth="1"/>
    <col min="9473" max="9512" width="3.08984375" style="116" customWidth="1"/>
    <col min="9513" max="9535" width="2.6328125" style="116" customWidth="1"/>
    <col min="9536" max="9728" width="9" style="116" customWidth="1"/>
    <col min="9729" max="9768" width="3.08984375" style="116" customWidth="1"/>
    <col min="9769" max="9791" width="2.6328125" style="116" customWidth="1"/>
    <col min="9792" max="9984" width="9" style="116" customWidth="1"/>
    <col min="9985" max="10024" width="3.08984375" style="116" customWidth="1"/>
    <col min="10025" max="10047" width="2.6328125" style="116" customWidth="1"/>
    <col min="10048" max="10240" width="9" style="116" customWidth="1"/>
    <col min="10241" max="10280" width="3.08984375" style="116" customWidth="1"/>
    <col min="10281" max="10303" width="2.6328125" style="116" customWidth="1"/>
    <col min="10304" max="10496" width="9" style="116" customWidth="1"/>
    <col min="10497" max="10536" width="3.08984375" style="116" customWidth="1"/>
    <col min="10537" max="10559" width="2.6328125" style="116" customWidth="1"/>
    <col min="10560" max="10752" width="9" style="116" customWidth="1"/>
    <col min="10753" max="10792" width="3.08984375" style="116" customWidth="1"/>
    <col min="10793" max="10815" width="2.6328125" style="116" customWidth="1"/>
    <col min="10816" max="11008" width="9" style="116" customWidth="1"/>
    <col min="11009" max="11048" width="3.08984375" style="116" customWidth="1"/>
    <col min="11049" max="11071" width="2.6328125" style="116" customWidth="1"/>
    <col min="11072" max="11264" width="9" style="116" customWidth="1"/>
    <col min="11265" max="11304" width="3.08984375" style="116" customWidth="1"/>
    <col min="11305" max="11327" width="2.6328125" style="116" customWidth="1"/>
    <col min="11328" max="11520" width="9" style="116" customWidth="1"/>
    <col min="11521" max="11560" width="3.08984375" style="116" customWidth="1"/>
    <col min="11561" max="11583" width="2.6328125" style="116" customWidth="1"/>
    <col min="11584" max="11776" width="9" style="116" customWidth="1"/>
    <col min="11777" max="11816" width="3.08984375" style="116" customWidth="1"/>
    <col min="11817" max="11839" width="2.6328125" style="116" customWidth="1"/>
    <col min="11840" max="12032" width="9" style="116" customWidth="1"/>
    <col min="12033" max="12072" width="3.08984375" style="116" customWidth="1"/>
    <col min="12073" max="12095" width="2.6328125" style="116" customWidth="1"/>
    <col min="12096" max="12288" width="9" style="116" customWidth="1"/>
    <col min="12289" max="12328" width="3.08984375" style="116" customWidth="1"/>
    <col min="12329" max="12351" width="2.6328125" style="116" customWidth="1"/>
    <col min="12352" max="12544" width="9" style="116" customWidth="1"/>
    <col min="12545" max="12584" width="3.08984375" style="116" customWidth="1"/>
    <col min="12585" max="12607" width="2.6328125" style="116" customWidth="1"/>
    <col min="12608" max="12800" width="9" style="116" customWidth="1"/>
    <col min="12801" max="12840" width="3.08984375" style="116" customWidth="1"/>
    <col min="12841" max="12863" width="2.6328125" style="116" customWidth="1"/>
    <col min="12864" max="13056" width="9" style="116" customWidth="1"/>
    <col min="13057" max="13096" width="3.08984375" style="116" customWidth="1"/>
    <col min="13097" max="13119" width="2.6328125" style="116" customWidth="1"/>
    <col min="13120" max="13312" width="9" style="116" customWidth="1"/>
    <col min="13313" max="13352" width="3.08984375" style="116" customWidth="1"/>
    <col min="13353" max="13375" width="2.6328125" style="116" customWidth="1"/>
    <col min="13376" max="13568" width="9" style="116" customWidth="1"/>
    <col min="13569" max="13608" width="3.08984375" style="116" customWidth="1"/>
    <col min="13609" max="13631" width="2.6328125" style="116" customWidth="1"/>
    <col min="13632" max="13824" width="9" style="116" customWidth="1"/>
    <col min="13825" max="13864" width="3.08984375" style="116" customWidth="1"/>
    <col min="13865" max="13887" width="2.6328125" style="116" customWidth="1"/>
    <col min="13888" max="14080" width="9" style="116" customWidth="1"/>
    <col min="14081" max="14120" width="3.08984375" style="116" customWidth="1"/>
    <col min="14121" max="14143" width="2.6328125" style="116" customWidth="1"/>
    <col min="14144" max="14336" width="9" style="116" customWidth="1"/>
    <col min="14337" max="14376" width="3.08984375" style="116" customWidth="1"/>
    <col min="14377" max="14399" width="2.6328125" style="116" customWidth="1"/>
    <col min="14400" max="14592" width="9" style="116" customWidth="1"/>
    <col min="14593" max="14632" width="3.08984375" style="116" customWidth="1"/>
    <col min="14633" max="14655" width="2.6328125" style="116" customWidth="1"/>
    <col min="14656" max="14848" width="9" style="116" customWidth="1"/>
    <col min="14849" max="14888" width="3.08984375" style="116" customWidth="1"/>
    <col min="14889" max="14911" width="2.6328125" style="116" customWidth="1"/>
    <col min="14912" max="15104" width="9" style="116" customWidth="1"/>
    <col min="15105" max="15144" width="3.08984375" style="116" customWidth="1"/>
    <col min="15145" max="15167" width="2.6328125" style="116" customWidth="1"/>
    <col min="15168" max="15360" width="9" style="116" customWidth="1"/>
    <col min="15361" max="15400" width="3.08984375" style="116" customWidth="1"/>
    <col min="15401" max="15423" width="2.6328125" style="116" customWidth="1"/>
    <col min="15424" max="15616" width="9" style="116" customWidth="1"/>
    <col min="15617" max="15656" width="3.08984375" style="116" customWidth="1"/>
    <col min="15657" max="15679" width="2.6328125" style="116" customWidth="1"/>
    <col min="15680" max="15872" width="9" style="116" customWidth="1"/>
    <col min="15873" max="15912" width="3.08984375" style="116" customWidth="1"/>
    <col min="15913" max="15935" width="2.6328125" style="116" customWidth="1"/>
    <col min="15936" max="16128" width="9" style="116" customWidth="1"/>
    <col min="16129" max="16168" width="3.08984375" style="116" customWidth="1"/>
    <col min="16169" max="16191" width="2.6328125" style="116" customWidth="1"/>
    <col min="16192" max="16384" width="9" style="116" customWidth="1"/>
  </cols>
  <sheetData>
    <row r="1" spans="2:39" ht="18.75" customHeight="1">
      <c r="AH1" s="1636"/>
      <c r="AI1" s="1637"/>
      <c r="AJ1" s="1637"/>
      <c r="AK1" s="1637"/>
      <c r="AL1" s="1637"/>
    </row>
    <row r="2" spans="2:39" s="104" customFormat="1" ht="44.25" customHeight="1">
      <c r="B2" s="1638" t="str">
        <f>"Check Sheet for Effectiveness of Guarantees （Date:  "&amp;TEXT(BS!H3,"dd/mm/yyyy")&amp;" )"</f>
        <v>Check Sheet for Effectiveness of Guarantees （Date:  00/01/1900 )</v>
      </c>
      <c r="C2" s="1639"/>
      <c r="D2" s="1639"/>
      <c r="E2" s="1639"/>
      <c r="F2" s="1639"/>
      <c r="G2" s="1639"/>
      <c r="H2" s="1639"/>
      <c r="I2" s="1639"/>
      <c r="J2" s="1639"/>
      <c r="K2" s="1639"/>
      <c r="L2" s="1639"/>
      <c r="M2" s="1639"/>
      <c r="N2" s="1639"/>
      <c r="O2" s="1639"/>
      <c r="P2" s="1639"/>
      <c r="Q2" s="1639"/>
      <c r="R2" s="1639"/>
      <c r="S2" s="1639"/>
      <c r="T2" s="1639"/>
      <c r="U2" s="1639"/>
      <c r="V2" s="1639"/>
      <c r="W2" s="1639"/>
      <c r="X2" s="1639"/>
      <c r="Y2" s="1639"/>
      <c r="Z2" s="1639"/>
      <c r="AA2" s="1639"/>
      <c r="AB2" s="1639"/>
      <c r="AC2" s="1639"/>
      <c r="AD2" s="1639"/>
      <c r="AE2" s="1639"/>
      <c r="AF2" s="1639"/>
      <c r="AG2" s="1639"/>
      <c r="AH2" s="1639"/>
      <c r="AI2" s="1639"/>
      <c r="AJ2" s="1639"/>
      <c r="AK2" s="1639"/>
    </row>
    <row r="3" spans="2:39" ht="15.75" customHeight="1">
      <c r="N3" s="105"/>
      <c r="AC3" s="1640" t="s">
        <v>515</v>
      </c>
      <c r="AD3" s="1102"/>
      <c r="AE3" s="1102"/>
      <c r="AF3" s="1103"/>
      <c r="AG3" s="1641">
        <f>BS!H5</f>
        <v>0</v>
      </c>
      <c r="AH3" s="1102"/>
      <c r="AI3" s="1102"/>
      <c r="AJ3" s="1102"/>
      <c r="AK3" s="1102"/>
      <c r="AL3" s="1103"/>
    </row>
    <row r="4" spans="2:39" ht="17.25" customHeight="1">
      <c r="AC4" s="1640" t="s">
        <v>517</v>
      </c>
      <c r="AD4" s="1102"/>
      <c r="AE4" s="1102"/>
      <c r="AF4" s="1103"/>
      <c r="AG4" s="1642">
        <f>BS!H6</f>
        <v>0</v>
      </c>
      <c r="AH4" s="1102"/>
      <c r="AI4" s="1102"/>
      <c r="AJ4" s="1102"/>
      <c r="AK4" s="1102"/>
      <c r="AL4" s="1103"/>
    </row>
    <row r="5" spans="2:39" ht="18" customHeight="1">
      <c r="B5" s="106"/>
      <c r="AC5" s="112"/>
      <c r="AD5" s="107" t="s">
        <v>525</v>
      </c>
      <c r="AE5" s="108"/>
      <c r="AF5" s="1651">
        <f>BS!H7</f>
        <v>0</v>
      </c>
      <c r="AG5" s="899"/>
      <c r="AH5" s="899"/>
      <c r="AI5" s="899"/>
      <c r="AJ5" s="899"/>
      <c r="AK5" s="899"/>
      <c r="AL5" s="108" t="s">
        <v>518</v>
      </c>
    </row>
    <row r="6" spans="2:39" ht="33" customHeight="1">
      <c r="B6" s="1652"/>
      <c r="C6" s="1637"/>
      <c r="D6" s="1637"/>
      <c r="E6" s="1637"/>
      <c r="F6" s="1653"/>
      <c r="G6" s="1637"/>
      <c r="H6" s="1637"/>
      <c r="I6" s="1637"/>
      <c r="J6" s="1637"/>
      <c r="K6" s="1637"/>
    </row>
    <row r="7" spans="2:39" ht="11.25" customHeight="1">
      <c r="B7" s="109"/>
      <c r="C7" s="109"/>
      <c r="D7" s="109"/>
      <c r="E7" s="109"/>
      <c r="F7" s="109"/>
      <c r="G7" s="109"/>
      <c r="H7" s="109"/>
      <c r="I7" s="109"/>
      <c r="J7" s="109"/>
      <c r="K7" s="109"/>
    </row>
    <row r="8" spans="2:39" ht="30" customHeight="1">
      <c r="B8" s="1654" t="s">
        <v>526</v>
      </c>
      <c r="C8" s="1102"/>
      <c r="D8" s="1102"/>
      <c r="E8" s="1103"/>
      <c r="F8" s="1655"/>
      <c r="G8" s="1102"/>
      <c r="H8" s="1102"/>
      <c r="I8" s="1102"/>
      <c r="J8" s="1102"/>
      <c r="K8" s="1102"/>
      <c r="L8" s="1102"/>
      <c r="M8" s="1102"/>
      <c r="N8" s="1102"/>
      <c r="O8" s="1102"/>
      <c r="P8" s="1102"/>
      <c r="Q8" s="1102"/>
      <c r="R8" s="1102"/>
      <c r="S8" s="1102"/>
      <c r="T8" s="1102"/>
      <c r="U8" s="1102"/>
      <c r="V8" s="1103"/>
      <c r="W8" s="1656" t="s">
        <v>519</v>
      </c>
      <c r="X8" s="1102"/>
      <c r="Y8" s="1103"/>
      <c r="Z8" s="1641"/>
      <c r="AA8" s="1102"/>
      <c r="AB8" s="1102"/>
      <c r="AC8" s="1102"/>
      <c r="AD8" s="1102"/>
      <c r="AE8" s="1103"/>
      <c r="AF8" s="1654" t="s">
        <v>520</v>
      </c>
      <c r="AG8" s="1102"/>
      <c r="AH8" s="1103"/>
      <c r="AI8" s="1641"/>
      <c r="AJ8" s="1102"/>
      <c r="AK8" s="1102"/>
      <c r="AL8" s="1103"/>
    </row>
    <row r="9" spans="2:39" ht="31.5" customHeight="1" thickBot="1">
      <c r="AG9" s="1657"/>
      <c r="AH9" s="1637"/>
      <c r="AI9" s="1637"/>
      <c r="AJ9" s="1637"/>
      <c r="AK9" s="1637"/>
      <c r="AL9" s="1637"/>
      <c r="AM9" s="1637"/>
    </row>
    <row r="10" spans="2:39" ht="18.75" customHeight="1">
      <c r="B10" s="1658" t="s">
        <v>527</v>
      </c>
      <c r="C10" s="1644"/>
      <c r="D10" s="1644"/>
      <c r="E10" s="1644"/>
      <c r="F10" s="1644"/>
      <c r="G10" s="1644"/>
      <c r="H10" s="1644"/>
      <c r="I10" s="1644"/>
      <c r="J10" s="1644"/>
      <c r="K10" s="1644"/>
      <c r="L10" s="1644"/>
      <c r="M10" s="1644"/>
      <c r="N10" s="1644"/>
      <c r="O10" s="1644"/>
      <c r="P10" s="1644"/>
      <c r="Q10" s="1644"/>
      <c r="R10" s="1644"/>
      <c r="S10" s="1644"/>
      <c r="T10" s="1644"/>
      <c r="U10" s="1644"/>
      <c r="V10" s="1644"/>
      <c r="W10" s="1644"/>
      <c r="X10" s="1644"/>
      <c r="Y10" s="1644"/>
      <c r="Z10" s="1644"/>
      <c r="AA10" s="1644"/>
      <c r="AB10" s="1644"/>
      <c r="AC10" s="1644"/>
      <c r="AD10" s="1644"/>
      <c r="AE10" s="1644"/>
      <c r="AF10" s="1644"/>
      <c r="AG10" s="1644"/>
      <c r="AH10" s="1644"/>
      <c r="AI10" s="1644"/>
      <c r="AJ10" s="1644"/>
      <c r="AK10" s="1644"/>
      <c r="AL10" s="1645"/>
    </row>
    <row r="11" spans="2:39" ht="18.75" customHeight="1">
      <c r="B11" s="1646"/>
      <c r="C11" s="1637"/>
      <c r="D11" s="1637"/>
      <c r="E11" s="1637"/>
      <c r="F11" s="1637"/>
      <c r="G11" s="1637"/>
      <c r="H11" s="1637"/>
      <c r="I11" s="1637"/>
      <c r="J11" s="1637"/>
      <c r="K11" s="1637"/>
      <c r="L11" s="1637"/>
      <c r="M11" s="1637"/>
      <c r="N11" s="1637"/>
      <c r="O11" s="1637"/>
      <c r="P11" s="1637"/>
      <c r="Q11" s="1637"/>
      <c r="R11" s="1637"/>
      <c r="S11" s="1637"/>
      <c r="T11" s="1637"/>
      <c r="U11" s="1637"/>
      <c r="V11" s="1637"/>
      <c r="W11" s="1637"/>
      <c r="X11" s="1637"/>
      <c r="Y11" s="1637"/>
      <c r="Z11" s="1637"/>
      <c r="AA11" s="1637"/>
      <c r="AB11" s="1637"/>
      <c r="AC11" s="1637"/>
      <c r="AD11" s="1637"/>
      <c r="AE11" s="1637"/>
      <c r="AF11" s="1637"/>
      <c r="AG11" s="1637"/>
      <c r="AH11" s="1637"/>
      <c r="AI11" s="1637"/>
      <c r="AJ11" s="1637"/>
      <c r="AK11" s="1637"/>
      <c r="AL11" s="1088"/>
    </row>
    <row r="12" spans="2:39" ht="18.75" customHeight="1" thickBot="1">
      <c r="B12" s="1647"/>
      <c r="C12" s="1648"/>
      <c r="D12" s="1648"/>
      <c r="E12" s="1648"/>
      <c r="F12" s="1648"/>
      <c r="G12" s="1648"/>
      <c r="H12" s="1648"/>
      <c r="I12" s="1648"/>
      <c r="J12" s="1648"/>
      <c r="K12" s="1648"/>
      <c r="L12" s="1648"/>
      <c r="M12" s="1648"/>
      <c r="N12" s="1648"/>
      <c r="O12" s="1648"/>
      <c r="P12" s="1648"/>
      <c r="Q12" s="1648"/>
      <c r="R12" s="1648"/>
      <c r="S12" s="1648"/>
      <c r="T12" s="1648"/>
      <c r="U12" s="1648"/>
      <c r="V12" s="1648"/>
      <c r="W12" s="1648"/>
      <c r="X12" s="1648"/>
      <c r="Y12" s="1648"/>
      <c r="Z12" s="1648"/>
      <c r="AA12" s="1648"/>
      <c r="AB12" s="1648"/>
      <c r="AC12" s="1648"/>
      <c r="AD12" s="1648"/>
      <c r="AE12" s="1648"/>
      <c r="AF12" s="1648"/>
      <c r="AG12" s="1648"/>
      <c r="AH12" s="1648"/>
      <c r="AI12" s="1648"/>
      <c r="AJ12" s="1648"/>
      <c r="AK12" s="1648"/>
      <c r="AL12" s="1649"/>
    </row>
    <row r="13" spans="2:39" ht="18.75" customHeight="1">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0"/>
    </row>
    <row r="14" spans="2:39" ht="18.75" customHeight="1">
      <c r="N14" s="112"/>
      <c r="O14" s="111" t="s">
        <v>521</v>
      </c>
      <c r="P14" s="112"/>
      <c r="Q14" s="112"/>
    </row>
    <row r="15" spans="2:39" ht="18.75" customHeight="1" thickBot="1"/>
    <row r="16" spans="2:39" ht="18.75" customHeight="1">
      <c r="B16" s="1659" t="s">
        <v>528</v>
      </c>
      <c r="C16" s="1644"/>
      <c r="D16" s="1644"/>
      <c r="E16" s="1644"/>
      <c r="F16" s="1644"/>
      <c r="G16" s="1644"/>
      <c r="H16" s="1644"/>
      <c r="I16" s="1644"/>
      <c r="J16" s="1644"/>
      <c r="K16" s="1644"/>
      <c r="L16" s="1644"/>
      <c r="M16" s="1644"/>
      <c r="N16" s="1644"/>
      <c r="O16" s="1644"/>
      <c r="P16" s="1644"/>
      <c r="Q16" s="1644"/>
      <c r="R16" s="1644"/>
      <c r="S16" s="1644"/>
      <c r="T16" s="1644"/>
      <c r="U16" s="1644"/>
      <c r="V16" s="1644"/>
      <c r="W16" s="1645"/>
      <c r="AI16" s="112"/>
      <c r="AJ16" s="111" t="s">
        <v>514</v>
      </c>
      <c r="AK16" s="112"/>
    </row>
    <row r="17" spans="2:38" ht="18.75" customHeight="1">
      <c r="B17" s="1646"/>
      <c r="C17" s="1637"/>
      <c r="D17" s="1637"/>
      <c r="E17" s="1637"/>
      <c r="F17" s="1637"/>
      <c r="G17" s="1637"/>
      <c r="H17" s="1637"/>
      <c r="I17" s="1637"/>
      <c r="J17" s="1637"/>
      <c r="K17" s="1637"/>
      <c r="L17" s="1637"/>
      <c r="M17" s="1637"/>
      <c r="N17" s="1637"/>
      <c r="O17" s="1637"/>
      <c r="P17" s="1637"/>
      <c r="Q17" s="1637"/>
      <c r="R17" s="1637"/>
      <c r="S17" s="1637"/>
      <c r="T17" s="1637"/>
      <c r="U17" s="1637"/>
      <c r="V17" s="1637"/>
      <c r="W17" s="1088"/>
    </row>
    <row r="18" spans="2:38" ht="18.75" customHeight="1" thickBot="1">
      <c r="B18" s="1646"/>
      <c r="C18" s="1637"/>
      <c r="D18" s="1637"/>
      <c r="E18" s="1637"/>
      <c r="F18" s="1637"/>
      <c r="G18" s="1637"/>
      <c r="H18" s="1637"/>
      <c r="I18" s="1637"/>
      <c r="J18" s="1637"/>
      <c r="K18" s="1637"/>
      <c r="L18" s="1637"/>
      <c r="M18" s="1637"/>
      <c r="N18" s="1637"/>
      <c r="O18" s="1637"/>
      <c r="P18" s="1637"/>
      <c r="Q18" s="1637"/>
      <c r="R18" s="1637"/>
      <c r="S18" s="1637"/>
      <c r="T18" s="1637"/>
      <c r="U18" s="1637"/>
      <c r="V18" s="1637"/>
      <c r="W18" s="1088"/>
      <c r="AD18" s="115"/>
      <c r="AE18" s="115"/>
      <c r="AF18" s="115"/>
      <c r="AG18" s="115"/>
      <c r="AH18" s="115"/>
      <c r="AI18" s="115"/>
      <c r="AJ18" s="115"/>
      <c r="AK18" s="115"/>
      <c r="AL18" s="115"/>
    </row>
    <row r="19" spans="2:38" ht="18.75" customHeight="1">
      <c r="B19" s="1646"/>
      <c r="C19" s="1637"/>
      <c r="D19" s="1637"/>
      <c r="E19" s="1637"/>
      <c r="F19" s="1637"/>
      <c r="G19" s="1637"/>
      <c r="H19" s="1637"/>
      <c r="I19" s="1637"/>
      <c r="J19" s="1637"/>
      <c r="K19" s="1637"/>
      <c r="L19" s="1637"/>
      <c r="M19" s="1637"/>
      <c r="N19" s="1637"/>
      <c r="O19" s="1637"/>
      <c r="P19" s="1637"/>
      <c r="Q19" s="1637"/>
      <c r="R19" s="1637"/>
      <c r="S19" s="1637"/>
      <c r="T19" s="1637"/>
      <c r="U19" s="1637"/>
      <c r="V19" s="1637"/>
      <c r="W19" s="1088"/>
      <c r="Y19" s="112"/>
      <c r="Z19" s="111" t="s">
        <v>521</v>
      </c>
      <c r="AA19" s="112"/>
      <c r="AB19" s="112"/>
      <c r="AD19" s="1660" t="s">
        <v>529</v>
      </c>
      <c r="AE19" s="1644"/>
      <c r="AF19" s="1644"/>
      <c r="AG19" s="1644"/>
      <c r="AH19" s="1644"/>
      <c r="AI19" s="1644"/>
      <c r="AJ19" s="1644"/>
      <c r="AK19" s="1644"/>
      <c r="AL19" s="1645"/>
    </row>
    <row r="20" spans="2:38" ht="18.75" customHeight="1">
      <c r="B20" s="1646"/>
      <c r="C20" s="1637"/>
      <c r="D20" s="1637"/>
      <c r="E20" s="1637"/>
      <c r="F20" s="1637"/>
      <c r="G20" s="1637"/>
      <c r="H20" s="1637"/>
      <c r="I20" s="1637"/>
      <c r="J20" s="1637"/>
      <c r="K20" s="1637"/>
      <c r="L20" s="1637"/>
      <c r="M20" s="1637"/>
      <c r="N20" s="1637"/>
      <c r="O20" s="1637"/>
      <c r="P20" s="1637"/>
      <c r="Q20" s="1637"/>
      <c r="R20" s="1637"/>
      <c r="S20" s="1637"/>
      <c r="T20" s="1637"/>
      <c r="U20" s="1637"/>
      <c r="V20" s="1637"/>
      <c r="W20" s="1088"/>
      <c r="AD20" s="1646"/>
      <c r="AE20" s="1637"/>
      <c r="AF20" s="1637"/>
      <c r="AG20" s="1637"/>
      <c r="AH20" s="1637"/>
      <c r="AI20" s="1637"/>
      <c r="AJ20" s="1637"/>
      <c r="AK20" s="1637"/>
      <c r="AL20" s="1088"/>
    </row>
    <row r="21" spans="2:38" ht="18.75" customHeight="1" thickBot="1">
      <c r="B21" s="1646"/>
      <c r="C21" s="1637"/>
      <c r="D21" s="1637"/>
      <c r="E21" s="1637"/>
      <c r="F21" s="1637"/>
      <c r="G21" s="1637"/>
      <c r="H21" s="1637"/>
      <c r="I21" s="1637"/>
      <c r="J21" s="1637"/>
      <c r="K21" s="1637"/>
      <c r="L21" s="1637"/>
      <c r="M21" s="1637"/>
      <c r="N21" s="1637"/>
      <c r="O21" s="1637"/>
      <c r="P21" s="1637"/>
      <c r="Q21" s="1637"/>
      <c r="R21" s="1637"/>
      <c r="S21" s="1637"/>
      <c r="T21" s="1637"/>
      <c r="U21" s="1637"/>
      <c r="V21" s="1637"/>
      <c r="W21" s="1088"/>
      <c r="AD21" s="1647"/>
      <c r="AE21" s="1648"/>
      <c r="AF21" s="1648"/>
      <c r="AG21" s="1648"/>
      <c r="AH21" s="1648"/>
      <c r="AI21" s="1648"/>
      <c r="AJ21" s="1648"/>
      <c r="AK21" s="1648"/>
      <c r="AL21" s="1649"/>
    </row>
    <row r="22" spans="2:38" ht="18.75" customHeight="1" thickBot="1">
      <c r="B22" s="1647"/>
      <c r="C22" s="1648"/>
      <c r="D22" s="1648"/>
      <c r="E22" s="1648"/>
      <c r="F22" s="1648"/>
      <c r="G22" s="1648"/>
      <c r="H22" s="1648"/>
      <c r="I22" s="1648"/>
      <c r="J22" s="1648"/>
      <c r="K22" s="1648"/>
      <c r="L22" s="1648"/>
      <c r="M22" s="1648"/>
      <c r="N22" s="1648"/>
      <c r="O22" s="1648"/>
      <c r="P22" s="1648"/>
      <c r="Q22" s="1648"/>
      <c r="R22" s="1648"/>
      <c r="S22" s="1648"/>
      <c r="T22" s="1648"/>
      <c r="U22" s="1648"/>
      <c r="V22" s="1648"/>
      <c r="W22" s="1649"/>
    </row>
    <row r="23" spans="2:38" ht="18.75" customHeight="1">
      <c r="N23" s="112"/>
      <c r="O23" s="111" t="s">
        <v>514</v>
      </c>
      <c r="P23" s="112"/>
      <c r="Q23" s="112"/>
    </row>
    <row r="24" spans="2:38" ht="18.75" customHeight="1" thickBot="1"/>
    <row r="25" spans="2:38" ht="18.75" customHeight="1">
      <c r="B25" s="1658" t="s">
        <v>530</v>
      </c>
      <c r="C25" s="1644"/>
      <c r="D25" s="1644"/>
      <c r="E25" s="1644"/>
      <c r="F25" s="1644"/>
      <c r="G25" s="1644"/>
      <c r="H25" s="1644"/>
      <c r="I25" s="1644"/>
      <c r="J25" s="1644"/>
      <c r="K25" s="1644"/>
      <c r="L25" s="1644"/>
      <c r="M25" s="1644"/>
      <c r="N25" s="1644"/>
      <c r="O25" s="1644"/>
      <c r="P25" s="1644"/>
      <c r="Q25" s="1644"/>
      <c r="R25" s="1644"/>
      <c r="S25" s="1644"/>
      <c r="T25" s="1644"/>
      <c r="U25" s="1644"/>
      <c r="V25" s="1644"/>
      <c r="W25" s="1644"/>
      <c r="X25" s="1644"/>
      <c r="Y25" s="1644"/>
      <c r="Z25" s="1644"/>
      <c r="AA25" s="1644"/>
      <c r="AB25" s="1644"/>
      <c r="AC25" s="1644"/>
      <c r="AD25" s="1644"/>
      <c r="AE25" s="1644"/>
      <c r="AF25" s="1644"/>
      <c r="AG25" s="1644"/>
      <c r="AH25" s="1644"/>
      <c r="AI25" s="1644"/>
      <c r="AJ25" s="1644"/>
      <c r="AK25" s="1644"/>
      <c r="AL25" s="1645"/>
    </row>
    <row r="26" spans="2:38" ht="18.75" customHeight="1">
      <c r="B26" s="1646"/>
      <c r="C26" s="1637"/>
      <c r="D26" s="1637"/>
      <c r="E26" s="1637"/>
      <c r="F26" s="1637"/>
      <c r="G26" s="1637"/>
      <c r="H26" s="1637"/>
      <c r="I26" s="1637"/>
      <c r="J26" s="1637"/>
      <c r="K26" s="1637"/>
      <c r="L26" s="1637"/>
      <c r="M26" s="1637"/>
      <c r="N26" s="1637"/>
      <c r="O26" s="1637"/>
      <c r="P26" s="1637"/>
      <c r="Q26" s="1637"/>
      <c r="R26" s="1637"/>
      <c r="S26" s="1637"/>
      <c r="T26" s="1637"/>
      <c r="U26" s="1637"/>
      <c r="V26" s="1637"/>
      <c r="W26" s="1637"/>
      <c r="X26" s="1637"/>
      <c r="Y26" s="1637"/>
      <c r="Z26" s="1637"/>
      <c r="AA26" s="1637"/>
      <c r="AB26" s="1637"/>
      <c r="AC26" s="1637"/>
      <c r="AD26" s="1637"/>
      <c r="AE26" s="1637"/>
      <c r="AF26" s="1637"/>
      <c r="AG26" s="1637"/>
      <c r="AH26" s="1637"/>
      <c r="AI26" s="1637"/>
      <c r="AJ26" s="1637"/>
      <c r="AK26" s="1637"/>
      <c r="AL26" s="1088"/>
    </row>
    <row r="27" spans="2:38" ht="18.75" customHeight="1" thickBot="1">
      <c r="B27" s="1647"/>
      <c r="C27" s="1648"/>
      <c r="D27" s="1648"/>
      <c r="E27" s="1648"/>
      <c r="F27" s="1648"/>
      <c r="G27" s="1648"/>
      <c r="H27" s="1648"/>
      <c r="I27" s="1648"/>
      <c r="J27" s="1648"/>
      <c r="K27" s="1648"/>
      <c r="L27" s="1648"/>
      <c r="M27" s="1648"/>
      <c r="N27" s="1648"/>
      <c r="O27" s="1648"/>
      <c r="P27" s="1648"/>
      <c r="Q27" s="1648"/>
      <c r="R27" s="1648"/>
      <c r="S27" s="1648"/>
      <c r="T27" s="1648"/>
      <c r="U27" s="1648"/>
      <c r="V27" s="1648"/>
      <c r="W27" s="1648"/>
      <c r="X27" s="1648"/>
      <c r="Y27" s="1648"/>
      <c r="Z27" s="1648"/>
      <c r="AA27" s="1648"/>
      <c r="AB27" s="1648"/>
      <c r="AC27" s="1648"/>
      <c r="AD27" s="1648"/>
      <c r="AE27" s="1648"/>
      <c r="AF27" s="1648"/>
      <c r="AG27" s="1648"/>
      <c r="AH27" s="1648"/>
      <c r="AI27" s="1648"/>
      <c r="AJ27" s="1648"/>
      <c r="AK27" s="1648"/>
      <c r="AL27" s="1649"/>
    </row>
    <row r="28" spans="2:38" ht="18.75" customHeight="1"/>
    <row r="29" spans="2:38" ht="18.75" customHeight="1">
      <c r="N29" s="112"/>
      <c r="O29" s="111" t="s">
        <v>521</v>
      </c>
      <c r="P29" s="112"/>
      <c r="Q29" s="112"/>
      <c r="AI29" s="112"/>
      <c r="AJ29" s="111" t="s">
        <v>514</v>
      </c>
      <c r="AK29" s="112"/>
      <c r="AL29" s="112"/>
    </row>
    <row r="30" spans="2:38" ht="18.75" customHeight="1" thickBot="1"/>
    <row r="31" spans="2:38" ht="18.75" customHeight="1">
      <c r="B31" s="1643" t="s">
        <v>531</v>
      </c>
      <c r="C31" s="1644"/>
      <c r="D31" s="1644"/>
      <c r="E31" s="1644"/>
      <c r="F31" s="1644"/>
      <c r="G31" s="1644"/>
      <c r="H31" s="1644"/>
      <c r="I31" s="1644"/>
      <c r="J31" s="1644"/>
      <c r="K31" s="1644"/>
      <c r="L31" s="1644"/>
      <c r="M31" s="1644"/>
      <c r="N31" s="1644"/>
      <c r="O31" s="1644"/>
      <c r="P31" s="1644"/>
      <c r="Q31" s="1644"/>
      <c r="R31" s="1644"/>
      <c r="S31" s="1644"/>
      <c r="T31" s="1644"/>
      <c r="U31" s="1644"/>
      <c r="V31" s="1644"/>
      <c r="W31" s="1644"/>
      <c r="X31" s="1644"/>
      <c r="Y31" s="1644"/>
      <c r="Z31" s="1644"/>
      <c r="AA31" s="1645"/>
      <c r="AD31" s="1650" t="s">
        <v>532</v>
      </c>
      <c r="AE31" s="1644"/>
      <c r="AF31" s="1644"/>
      <c r="AG31" s="1644"/>
      <c r="AH31" s="1644"/>
      <c r="AI31" s="1644"/>
      <c r="AJ31" s="1644"/>
      <c r="AK31" s="1644"/>
      <c r="AL31" s="1645"/>
    </row>
    <row r="32" spans="2:38" ht="18.75" customHeight="1">
      <c r="B32" s="1646"/>
      <c r="C32" s="1637"/>
      <c r="D32" s="1637"/>
      <c r="E32" s="1637"/>
      <c r="F32" s="1637"/>
      <c r="G32" s="1637"/>
      <c r="H32" s="1637"/>
      <c r="I32" s="1637"/>
      <c r="J32" s="1637"/>
      <c r="K32" s="1637"/>
      <c r="L32" s="1637"/>
      <c r="M32" s="1637"/>
      <c r="N32" s="1637"/>
      <c r="O32" s="1637"/>
      <c r="P32" s="1637"/>
      <c r="Q32" s="1637"/>
      <c r="R32" s="1637"/>
      <c r="S32" s="1637"/>
      <c r="T32" s="1637"/>
      <c r="U32" s="1637"/>
      <c r="V32" s="1637"/>
      <c r="W32" s="1637"/>
      <c r="X32" s="1637"/>
      <c r="Y32" s="1637"/>
      <c r="Z32" s="1637"/>
      <c r="AA32" s="1088"/>
      <c r="AD32" s="1646"/>
      <c r="AE32" s="1637"/>
      <c r="AF32" s="1637"/>
      <c r="AG32" s="1637"/>
      <c r="AH32" s="1637"/>
      <c r="AI32" s="1637"/>
      <c r="AJ32" s="1637"/>
      <c r="AK32" s="1637"/>
      <c r="AL32" s="1088"/>
    </row>
    <row r="33" spans="2:38" ht="18.75" customHeight="1" thickBot="1">
      <c r="B33" s="1647"/>
      <c r="C33" s="1648"/>
      <c r="D33" s="1648"/>
      <c r="E33" s="1648"/>
      <c r="F33" s="1648"/>
      <c r="G33" s="1648"/>
      <c r="H33" s="1648"/>
      <c r="I33" s="1648"/>
      <c r="J33" s="1648"/>
      <c r="K33" s="1648"/>
      <c r="L33" s="1648"/>
      <c r="M33" s="1648"/>
      <c r="N33" s="1648"/>
      <c r="O33" s="1648"/>
      <c r="P33" s="1648"/>
      <c r="Q33" s="1648"/>
      <c r="R33" s="1648"/>
      <c r="S33" s="1648"/>
      <c r="T33" s="1648"/>
      <c r="U33" s="1648"/>
      <c r="V33" s="1648"/>
      <c r="W33" s="1648"/>
      <c r="X33" s="1648"/>
      <c r="Y33" s="1648"/>
      <c r="Z33" s="1648"/>
      <c r="AA33" s="1649"/>
      <c r="AD33" s="1647"/>
      <c r="AE33" s="1648"/>
      <c r="AF33" s="1648"/>
      <c r="AG33" s="1648"/>
      <c r="AH33" s="1648"/>
      <c r="AI33" s="1648"/>
      <c r="AJ33" s="1648"/>
      <c r="AK33" s="1648"/>
      <c r="AL33" s="1649"/>
    </row>
    <row r="34" spans="2:38" ht="18.75" customHeight="1"/>
    <row r="35" spans="2:38" ht="18.75" customHeight="1">
      <c r="G35" s="112"/>
      <c r="H35" s="111" t="s">
        <v>521</v>
      </c>
      <c r="I35" s="112"/>
      <c r="U35" s="112"/>
      <c r="V35" s="111" t="s">
        <v>514</v>
      </c>
      <c r="W35" s="112"/>
      <c r="X35" s="112"/>
    </row>
    <row r="36" spans="2:38" ht="18.75" customHeight="1" thickBot="1"/>
    <row r="37" spans="2:38" ht="18.75" customHeight="1">
      <c r="B37" s="1660" t="s">
        <v>533</v>
      </c>
      <c r="C37" s="1644"/>
      <c r="D37" s="1644"/>
      <c r="E37" s="1644"/>
      <c r="F37" s="1644"/>
      <c r="G37" s="1644"/>
      <c r="H37" s="1644"/>
      <c r="I37" s="1644"/>
      <c r="J37" s="1645"/>
      <c r="M37" s="1661" t="s">
        <v>534</v>
      </c>
      <c r="N37" s="1644"/>
      <c r="O37" s="1644"/>
      <c r="P37" s="1644"/>
      <c r="Q37" s="1644"/>
      <c r="R37" s="1644"/>
      <c r="S37" s="1644"/>
      <c r="T37" s="1644"/>
      <c r="U37" s="1644"/>
      <c r="V37" s="1644"/>
      <c r="W37" s="1644"/>
      <c r="X37" s="1644"/>
      <c r="Y37" s="1644"/>
      <c r="Z37" s="1644"/>
      <c r="AA37" s="1644"/>
      <c r="AB37" s="1644"/>
      <c r="AC37" s="1644"/>
      <c r="AD37" s="1644"/>
      <c r="AE37" s="1644"/>
      <c r="AF37" s="1644"/>
      <c r="AG37" s="1644"/>
      <c r="AH37" s="1644"/>
      <c r="AI37" s="1644"/>
      <c r="AJ37" s="1644"/>
      <c r="AK37" s="1644"/>
      <c r="AL37" s="1645"/>
    </row>
    <row r="38" spans="2:38" ht="18.75" customHeight="1">
      <c r="B38" s="1646"/>
      <c r="C38" s="1637"/>
      <c r="D38" s="1637"/>
      <c r="E38" s="1637"/>
      <c r="F38" s="1637"/>
      <c r="G38" s="1637"/>
      <c r="H38" s="1637"/>
      <c r="I38" s="1637"/>
      <c r="J38" s="1088"/>
      <c r="M38" s="1646"/>
      <c r="N38" s="1637"/>
      <c r="O38" s="1637"/>
      <c r="P38" s="1637"/>
      <c r="Q38" s="1637"/>
      <c r="R38" s="1637"/>
      <c r="S38" s="1637"/>
      <c r="T38" s="1637"/>
      <c r="U38" s="1637"/>
      <c r="V38" s="1637"/>
      <c r="W38" s="1637"/>
      <c r="X38" s="1637"/>
      <c r="Y38" s="1637"/>
      <c r="Z38" s="1637"/>
      <c r="AA38" s="1637"/>
      <c r="AB38" s="1637"/>
      <c r="AC38" s="1637"/>
      <c r="AD38" s="1637"/>
      <c r="AE38" s="1637"/>
      <c r="AF38" s="1637"/>
      <c r="AG38" s="1637"/>
      <c r="AH38" s="1637"/>
      <c r="AI38" s="1637"/>
      <c r="AJ38" s="1637"/>
      <c r="AK38" s="1637"/>
      <c r="AL38" s="1088"/>
    </row>
    <row r="39" spans="2:38" ht="18.75" customHeight="1" thickBot="1">
      <c r="B39" s="1647"/>
      <c r="C39" s="1648"/>
      <c r="D39" s="1648"/>
      <c r="E39" s="1648"/>
      <c r="F39" s="1648"/>
      <c r="G39" s="1648"/>
      <c r="H39" s="1648"/>
      <c r="I39" s="1648"/>
      <c r="J39" s="1649"/>
      <c r="M39" s="1647"/>
      <c r="N39" s="1648"/>
      <c r="O39" s="1648"/>
      <c r="P39" s="1648"/>
      <c r="Q39" s="1648"/>
      <c r="R39" s="1648"/>
      <c r="S39" s="1648"/>
      <c r="T39" s="1648"/>
      <c r="U39" s="1648"/>
      <c r="V39" s="1648"/>
      <c r="W39" s="1648"/>
      <c r="X39" s="1648"/>
      <c r="Y39" s="1648"/>
      <c r="Z39" s="1648"/>
      <c r="AA39" s="1648"/>
      <c r="AB39" s="1648"/>
      <c r="AC39" s="1648"/>
      <c r="AD39" s="1648"/>
      <c r="AE39" s="1648"/>
      <c r="AF39" s="1648"/>
      <c r="AG39" s="1648"/>
      <c r="AH39" s="1648"/>
      <c r="AI39" s="1648"/>
      <c r="AJ39" s="1648"/>
      <c r="AK39" s="1648"/>
      <c r="AL39" s="1649"/>
    </row>
    <row r="40" spans="2:38" ht="18.75" customHeight="1">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row>
    <row r="41" spans="2:38" ht="18.75" customHeight="1">
      <c r="R41" s="112"/>
      <c r="S41" s="111" t="s">
        <v>521</v>
      </c>
      <c r="T41" s="112"/>
      <c r="U41" s="112"/>
      <c r="AI41" s="112"/>
      <c r="AJ41" s="111" t="s">
        <v>514</v>
      </c>
      <c r="AK41" s="112"/>
    </row>
    <row r="42" spans="2:38" ht="18.75" customHeight="1" thickBot="1"/>
    <row r="43" spans="2:38" ht="18.75" customHeight="1">
      <c r="M43" s="1662" t="s">
        <v>535</v>
      </c>
      <c r="N43" s="1644"/>
      <c r="O43" s="1644"/>
      <c r="P43" s="1644"/>
      <c r="Q43" s="1644"/>
      <c r="R43" s="1644"/>
      <c r="S43" s="1644"/>
      <c r="T43" s="1644"/>
      <c r="U43" s="1644"/>
      <c r="V43" s="1644"/>
      <c r="W43" s="1644"/>
      <c r="X43" s="1645"/>
      <c r="Z43" s="112"/>
      <c r="AA43" s="111" t="s">
        <v>514</v>
      </c>
      <c r="AB43" s="112"/>
      <c r="AD43" s="1650" t="s">
        <v>532</v>
      </c>
      <c r="AE43" s="1644"/>
      <c r="AF43" s="1644"/>
      <c r="AG43" s="1644"/>
      <c r="AH43" s="1644"/>
      <c r="AI43" s="1644"/>
      <c r="AJ43" s="1644"/>
      <c r="AK43" s="1644"/>
      <c r="AL43" s="1645"/>
    </row>
    <row r="44" spans="2:38" ht="18.75" customHeight="1">
      <c r="M44" s="1646"/>
      <c r="N44" s="1637"/>
      <c r="O44" s="1637"/>
      <c r="P44" s="1637"/>
      <c r="Q44" s="1637"/>
      <c r="R44" s="1637"/>
      <c r="S44" s="1637"/>
      <c r="T44" s="1637"/>
      <c r="U44" s="1637"/>
      <c r="V44" s="1637"/>
      <c r="W44" s="1637"/>
      <c r="X44" s="1088"/>
      <c r="Y44" s="113"/>
      <c r="Z44" s="113"/>
      <c r="AD44" s="1646"/>
      <c r="AE44" s="1637"/>
      <c r="AF44" s="1637"/>
      <c r="AG44" s="1637"/>
      <c r="AH44" s="1637"/>
      <c r="AI44" s="1637"/>
      <c r="AJ44" s="1637"/>
      <c r="AK44" s="1637"/>
      <c r="AL44" s="1088"/>
    </row>
    <row r="45" spans="2:38" ht="18.75" customHeight="1" thickBot="1">
      <c r="M45" s="1647"/>
      <c r="N45" s="1648"/>
      <c r="O45" s="1648"/>
      <c r="P45" s="1648"/>
      <c r="Q45" s="1648"/>
      <c r="R45" s="1648"/>
      <c r="S45" s="1648"/>
      <c r="T45" s="1648"/>
      <c r="U45" s="1648"/>
      <c r="V45" s="1648"/>
      <c r="W45" s="1648"/>
      <c r="X45" s="1649"/>
      <c r="Y45" s="113"/>
      <c r="Z45" s="113"/>
      <c r="AD45" s="1647"/>
      <c r="AE45" s="1648"/>
      <c r="AF45" s="1648"/>
      <c r="AG45" s="1648"/>
      <c r="AH45" s="1648"/>
      <c r="AI45" s="1648"/>
      <c r="AJ45" s="1648"/>
      <c r="AK45" s="1648"/>
      <c r="AL45" s="1649"/>
    </row>
    <row r="46" spans="2:38" ht="18.75" customHeight="1">
      <c r="M46" s="114"/>
      <c r="N46" s="114"/>
      <c r="O46" s="114"/>
      <c r="P46" s="114"/>
      <c r="Q46" s="114"/>
      <c r="R46" s="114"/>
      <c r="S46" s="114"/>
      <c r="T46" s="114"/>
      <c r="U46" s="114"/>
      <c r="V46" s="114"/>
      <c r="W46" s="114"/>
      <c r="X46" s="114"/>
      <c r="Y46" s="113"/>
      <c r="Z46" s="113"/>
      <c r="AI46" s="115"/>
      <c r="AJ46" s="104"/>
    </row>
    <row r="47" spans="2:38" ht="18.75" customHeight="1">
      <c r="R47" s="112"/>
      <c r="S47" s="111" t="s">
        <v>521</v>
      </c>
      <c r="T47" s="112"/>
      <c r="U47" s="112"/>
    </row>
    <row r="48" spans="2:38" ht="18.75" customHeight="1" thickBot="1"/>
    <row r="49" spans="1:52" ht="18.75" customHeight="1">
      <c r="M49" s="1660" t="s">
        <v>533</v>
      </c>
      <c r="N49" s="1644"/>
      <c r="O49" s="1644"/>
      <c r="P49" s="1644"/>
      <c r="Q49" s="1644"/>
      <c r="R49" s="1644"/>
      <c r="S49" s="1644"/>
      <c r="T49" s="1644"/>
      <c r="U49" s="1645"/>
    </row>
    <row r="50" spans="1:52" ht="18.75" customHeight="1">
      <c r="M50" s="1646"/>
      <c r="N50" s="1637"/>
      <c r="O50" s="1637"/>
      <c r="P50" s="1637"/>
      <c r="Q50" s="1637"/>
      <c r="R50" s="1637"/>
      <c r="S50" s="1637"/>
      <c r="T50" s="1637"/>
      <c r="U50" s="1088"/>
    </row>
    <row r="51" spans="1:52" ht="18.75" customHeight="1" thickBot="1">
      <c r="M51" s="1647"/>
      <c r="N51" s="1648"/>
      <c r="O51" s="1648"/>
      <c r="P51" s="1648"/>
      <c r="Q51" s="1648"/>
      <c r="R51" s="1648"/>
      <c r="S51" s="1648"/>
      <c r="T51" s="1648"/>
      <c r="U51" s="1649"/>
    </row>
    <row r="52" spans="1:52" ht="18.75" customHeight="1">
      <c r="AG52" s="1657"/>
      <c r="AH52" s="1637"/>
      <c r="AI52" s="1637"/>
      <c r="AJ52" s="1637"/>
      <c r="AK52" s="1637"/>
      <c r="AL52" s="1637"/>
      <c r="AM52" s="1637"/>
      <c r="AS52" s="117"/>
      <c r="AT52" s="118"/>
      <c r="AU52" s="1666"/>
      <c r="AV52" s="1637"/>
      <c r="AW52" s="1637"/>
    </row>
    <row r="53" spans="1:52" ht="18.75" customHeight="1">
      <c r="AC53" s="1664"/>
      <c r="AD53" s="1637"/>
      <c r="AE53" s="1637"/>
      <c r="AF53" s="1637"/>
      <c r="AG53" s="1637"/>
      <c r="AH53" s="1637"/>
      <c r="AI53" s="1637"/>
      <c r="AJ53" s="1637"/>
      <c r="AK53" s="1637"/>
      <c r="AL53" s="1637"/>
      <c r="AS53" s="117"/>
      <c r="AU53" s="119"/>
      <c r="AV53" s="119"/>
      <c r="AW53" s="184"/>
      <c r="AX53" s="184"/>
      <c r="AY53" s="184"/>
      <c r="AZ53" s="184"/>
    </row>
    <row r="54" spans="1:52" ht="18.75" customHeight="1">
      <c r="A54" s="112"/>
      <c r="B54" s="120"/>
      <c r="C54" s="112"/>
      <c r="D54" s="112"/>
      <c r="E54" s="112"/>
      <c r="F54" s="112"/>
      <c r="G54" s="112"/>
      <c r="H54" s="112"/>
      <c r="I54" s="112"/>
      <c r="J54" s="112"/>
      <c r="K54" s="112"/>
      <c r="L54" s="112"/>
      <c r="M54" s="112"/>
      <c r="N54" s="112"/>
      <c r="O54" s="112"/>
      <c r="P54" s="112"/>
      <c r="Q54" s="112"/>
      <c r="R54" s="112"/>
      <c r="S54" s="112"/>
      <c r="T54" s="112"/>
      <c r="AC54" s="1667"/>
      <c r="AD54" s="1637"/>
      <c r="AE54" s="1637"/>
      <c r="AF54" s="1637"/>
      <c r="AG54" s="1663"/>
      <c r="AH54" s="1637"/>
      <c r="AI54" s="1637"/>
      <c r="AJ54" s="1637"/>
      <c r="AK54" s="1637"/>
      <c r="AL54" s="1637"/>
      <c r="AS54" s="117"/>
      <c r="AU54" s="119"/>
      <c r="AV54" s="119"/>
      <c r="AW54" s="184"/>
      <c r="AX54" s="184"/>
      <c r="AY54" s="184"/>
      <c r="AZ54" s="184"/>
    </row>
    <row r="55" spans="1:52" ht="18.75" customHeight="1">
      <c r="A55" s="112"/>
      <c r="B55" s="112"/>
      <c r="C55" s="112"/>
      <c r="D55" s="112"/>
      <c r="E55" s="112"/>
      <c r="F55" s="112"/>
      <c r="G55" s="112"/>
      <c r="H55" s="112"/>
      <c r="I55" s="112"/>
      <c r="J55" s="112"/>
      <c r="K55" s="112"/>
      <c r="L55" s="112"/>
      <c r="M55" s="112"/>
      <c r="N55" s="112"/>
      <c r="O55" s="112"/>
      <c r="P55" s="112"/>
      <c r="Q55" s="112"/>
      <c r="R55" s="112"/>
      <c r="S55" s="112"/>
      <c r="T55" s="112"/>
      <c r="AC55" s="1668"/>
      <c r="AD55" s="1637"/>
      <c r="AE55" s="1637"/>
      <c r="AF55" s="1637"/>
      <c r="AG55" s="1637"/>
      <c r="AH55" s="1668"/>
      <c r="AI55" s="1637"/>
      <c r="AJ55" s="1637"/>
      <c r="AK55" s="1637"/>
      <c r="AL55" s="1637"/>
      <c r="AS55" s="117"/>
      <c r="AU55" s="119"/>
      <c r="AV55" s="119"/>
      <c r="AW55" s="184"/>
      <c r="AX55" s="184"/>
      <c r="AY55" s="184"/>
      <c r="AZ55" s="184"/>
    </row>
    <row r="56" spans="1:52" ht="26.25" customHeight="1">
      <c r="A56" s="112"/>
      <c r="B56" s="112"/>
      <c r="C56" s="112"/>
      <c r="D56" s="112"/>
      <c r="E56" s="112"/>
      <c r="F56" s="112"/>
      <c r="G56" s="112"/>
      <c r="H56" s="112"/>
      <c r="I56" s="112"/>
      <c r="J56" s="112"/>
      <c r="K56" s="112"/>
      <c r="L56" s="112"/>
      <c r="M56" s="112"/>
      <c r="N56" s="112"/>
      <c r="O56" s="112"/>
      <c r="P56" s="112"/>
      <c r="Q56" s="112"/>
      <c r="R56" s="112"/>
      <c r="S56" s="112"/>
      <c r="T56" s="112"/>
      <c r="AC56" s="1653"/>
      <c r="AD56" s="1637"/>
      <c r="AE56" s="1637"/>
      <c r="AF56" s="1637"/>
      <c r="AG56" s="1637"/>
      <c r="AH56" s="1663"/>
      <c r="AI56" s="1637"/>
      <c r="AJ56" s="1637"/>
      <c r="AK56" s="1637"/>
      <c r="AL56" s="1637"/>
      <c r="AS56" s="117"/>
      <c r="AU56" s="119"/>
      <c r="AV56" s="119"/>
      <c r="AW56" s="184"/>
      <c r="AX56" s="184"/>
      <c r="AY56" s="184"/>
      <c r="AZ56" s="184"/>
    </row>
    <row r="57" spans="1:52" ht="26.25" customHeight="1">
      <c r="A57" s="112"/>
      <c r="B57" s="112"/>
      <c r="C57" s="112"/>
      <c r="D57" s="112"/>
      <c r="E57" s="112"/>
      <c r="F57" s="112"/>
      <c r="G57" s="112"/>
      <c r="H57" s="112"/>
      <c r="I57" s="112"/>
      <c r="J57" s="112"/>
      <c r="K57" s="112"/>
      <c r="L57" s="112"/>
      <c r="M57" s="112"/>
      <c r="N57" s="112"/>
      <c r="O57" s="112"/>
      <c r="P57" s="112"/>
      <c r="Q57" s="112"/>
      <c r="R57" s="112"/>
      <c r="S57" s="112"/>
      <c r="T57" s="112"/>
      <c r="AC57" s="1637"/>
      <c r="AD57" s="1637"/>
      <c r="AE57" s="1637"/>
      <c r="AF57" s="1637"/>
      <c r="AG57" s="1637"/>
      <c r="AH57" s="1637"/>
      <c r="AI57" s="1637"/>
      <c r="AJ57" s="1637"/>
      <c r="AK57" s="1637"/>
      <c r="AL57" s="1637"/>
      <c r="AS57" s="117"/>
      <c r="AU57" s="119"/>
      <c r="AV57" s="119"/>
      <c r="AW57" s="184"/>
      <c r="AX57" s="184"/>
      <c r="AY57" s="184"/>
      <c r="AZ57" s="184"/>
    </row>
    <row r="58" spans="1:52" ht="18.75" customHeight="1">
      <c r="A58" s="112"/>
      <c r="B58" s="112"/>
      <c r="C58" s="112"/>
      <c r="D58" s="112"/>
      <c r="E58" s="112"/>
      <c r="F58" s="112"/>
      <c r="G58" s="112"/>
      <c r="H58" s="112"/>
      <c r="I58" s="112"/>
      <c r="J58" s="112"/>
      <c r="K58" s="112"/>
      <c r="L58" s="112"/>
      <c r="M58" s="112"/>
      <c r="N58" s="112"/>
      <c r="O58" s="112"/>
      <c r="P58" s="112"/>
      <c r="Q58" s="112"/>
      <c r="R58" s="112"/>
      <c r="S58" s="112"/>
      <c r="T58" s="112"/>
      <c r="AC58" s="1664" t="s">
        <v>536</v>
      </c>
      <c r="AD58" s="1637"/>
      <c r="AE58" s="1637"/>
      <c r="AF58" s="1637"/>
      <c r="AG58" s="1637"/>
      <c r="AH58" s="1637"/>
      <c r="AI58" s="1637"/>
      <c r="AJ58" s="1637"/>
      <c r="AK58" s="1637"/>
      <c r="AL58" s="1637"/>
      <c r="AM58" s="1637"/>
      <c r="AS58" s="117"/>
      <c r="AU58" s="119"/>
      <c r="AV58" s="119"/>
      <c r="AW58" s="184"/>
      <c r="AX58" s="184"/>
      <c r="AY58" s="184"/>
      <c r="AZ58" s="184"/>
    </row>
    <row r="59" spans="1:52" ht="14.25" customHeight="1">
      <c r="AC59" s="1665"/>
      <c r="AD59" s="899"/>
      <c r="AE59" s="899"/>
      <c r="AF59" s="899"/>
      <c r="AG59" s="899"/>
      <c r="AH59" s="899"/>
      <c r="AI59" s="899"/>
      <c r="AJ59" s="899"/>
      <c r="AK59" s="899"/>
      <c r="AL59" s="899"/>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paperSize="9" scale="70" orientation="portrait" horizontalDpi="90" verticalDpi="90"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Check Box 1">
              <controlPr defaultSize="0" autoFill="0" autoLine="0" autoPict="0">
                <anchor moveWithCells="1">
                  <from>
                    <xdr:col>24</xdr:col>
                    <xdr:colOff>0</xdr:colOff>
                    <xdr:row>17</xdr:row>
                    <xdr:rowOff>127000</xdr:rowOff>
                  </from>
                  <to>
                    <xdr:col>26</xdr:col>
                    <xdr:colOff>152400</xdr:colOff>
                    <xdr:row>19</xdr:row>
                    <xdr:rowOff>76200</xdr:rowOff>
                  </to>
                </anchor>
              </controlPr>
            </control>
          </mc:Choice>
        </mc:AlternateContent>
        <mc:AlternateContent xmlns:mc="http://schemas.openxmlformats.org/markup-compatibility/2006">
          <mc:Choice Requires="x14">
            <control shapeId="19458" r:id="rId5" name="Check Box 2">
              <controlPr defaultSize="0" autoFill="0" autoLine="0" autoPict="0">
                <anchor moveWithCells="1">
                  <from>
                    <xdr:col>34</xdr:col>
                    <xdr:colOff>0</xdr:colOff>
                    <xdr:row>14</xdr:row>
                    <xdr:rowOff>127000</xdr:rowOff>
                  </from>
                  <to>
                    <xdr:col>36</xdr:col>
                    <xdr:colOff>152400</xdr:colOff>
                    <xdr:row>16</xdr:row>
                    <xdr:rowOff>76200</xdr:rowOff>
                  </to>
                </anchor>
              </controlPr>
            </control>
          </mc:Choice>
        </mc:AlternateContent>
        <mc:AlternateContent xmlns:mc="http://schemas.openxmlformats.org/markup-compatibility/2006">
          <mc:Choice Requires="x14">
            <control shapeId="19459" r:id="rId6" name="Check Box 3">
              <controlPr defaultSize="0" autoFill="0" autoLine="0" autoPict="0">
                <anchor moveWithCells="1">
                  <from>
                    <xdr:col>13</xdr:col>
                    <xdr:colOff>0</xdr:colOff>
                    <xdr:row>27</xdr:row>
                    <xdr:rowOff>127000</xdr:rowOff>
                  </from>
                  <to>
                    <xdr:col>15</xdr:col>
                    <xdr:colOff>152400</xdr:colOff>
                    <xdr:row>29</xdr:row>
                    <xdr:rowOff>76200</xdr:rowOff>
                  </to>
                </anchor>
              </controlPr>
            </control>
          </mc:Choice>
        </mc:AlternateContent>
        <mc:AlternateContent xmlns:mc="http://schemas.openxmlformats.org/markup-compatibility/2006">
          <mc:Choice Requires="x14">
            <control shapeId="19460" r:id="rId7" name="Check Box 4">
              <controlPr defaultSize="0" autoFill="0" autoLine="0" autoPict="0">
                <anchor moveWithCells="1">
                  <from>
                    <xdr:col>6</xdr:col>
                    <xdr:colOff>0</xdr:colOff>
                    <xdr:row>33</xdr:row>
                    <xdr:rowOff>127000</xdr:rowOff>
                  </from>
                  <to>
                    <xdr:col>8</xdr:col>
                    <xdr:colOff>152400</xdr:colOff>
                    <xdr:row>35</xdr:row>
                    <xdr:rowOff>76200</xdr:rowOff>
                  </to>
                </anchor>
              </controlPr>
            </control>
          </mc:Choice>
        </mc:AlternateContent>
        <mc:AlternateContent xmlns:mc="http://schemas.openxmlformats.org/markup-compatibility/2006">
          <mc:Choice Requires="x14">
            <control shapeId="19461" r:id="rId8" name="Check Box 5">
              <controlPr defaultSize="0" autoFill="0" autoLine="0" autoPict="0">
                <anchor moveWithCells="1">
                  <from>
                    <xdr:col>17</xdr:col>
                    <xdr:colOff>0</xdr:colOff>
                    <xdr:row>39</xdr:row>
                    <xdr:rowOff>127000</xdr:rowOff>
                  </from>
                  <to>
                    <xdr:col>19</xdr:col>
                    <xdr:colOff>152400</xdr:colOff>
                    <xdr:row>41</xdr:row>
                    <xdr:rowOff>76200</xdr:rowOff>
                  </to>
                </anchor>
              </controlPr>
            </control>
          </mc:Choice>
        </mc:AlternateContent>
        <mc:AlternateContent xmlns:mc="http://schemas.openxmlformats.org/markup-compatibility/2006">
          <mc:Choice Requires="x14">
            <control shapeId="19462" r:id="rId9" name="Check Box 6">
              <controlPr defaultSize="0" autoFill="0" autoLine="0" autoPict="0">
                <anchor moveWithCells="1">
                  <from>
                    <xdr:col>34</xdr:col>
                    <xdr:colOff>0</xdr:colOff>
                    <xdr:row>27</xdr:row>
                    <xdr:rowOff>127000</xdr:rowOff>
                  </from>
                  <to>
                    <xdr:col>36</xdr:col>
                    <xdr:colOff>152400</xdr:colOff>
                    <xdr:row>29</xdr:row>
                    <xdr:rowOff>76200</xdr:rowOff>
                  </to>
                </anchor>
              </controlPr>
            </control>
          </mc:Choice>
        </mc:AlternateContent>
        <mc:AlternateContent xmlns:mc="http://schemas.openxmlformats.org/markup-compatibility/2006">
          <mc:Choice Requires="x14">
            <control shapeId="19463" r:id="rId10" name="Check Box 7">
              <controlPr defaultSize="0" autoFill="0" autoLine="0" autoPict="0">
                <anchor moveWithCells="1">
                  <from>
                    <xdr:col>33</xdr:col>
                    <xdr:colOff>171450</xdr:colOff>
                    <xdr:row>39</xdr:row>
                    <xdr:rowOff>127000</xdr:rowOff>
                  </from>
                  <to>
                    <xdr:col>36</xdr:col>
                    <xdr:colOff>133350</xdr:colOff>
                    <xdr:row>41</xdr:row>
                    <xdr:rowOff>76200</xdr:rowOff>
                  </to>
                </anchor>
              </controlPr>
            </control>
          </mc:Choice>
        </mc:AlternateContent>
        <mc:AlternateContent xmlns:mc="http://schemas.openxmlformats.org/markup-compatibility/2006">
          <mc:Choice Requires="x14">
            <control shapeId="19464" r:id="rId11" name="Check Box 8">
              <controlPr defaultSize="0" autoFill="0" autoLine="0" autoPict="0">
                <anchor moveWithCells="1">
                  <from>
                    <xdr:col>20</xdr:col>
                    <xdr:colOff>0</xdr:colOff>
                    <xdr:row>33</xdr:row>
                    <xdr:rowOff>127000</xdr:rowOff>
                  </from>
                  <to>
                    <xdr:col>22</xdr:col>
                    <xdr:colOff>152400</xdr:colOff>
                    <xdr:row>35</xdr:row>
                    <xdr:rowOff>76200</xdr:rowOff>
                  </to>
                </anchor>
              </controlPr>
            </control>
          </mc:Choice>
        </mc:AlternateContent>
        <mc:AlternateContent xmlns:mc="http://schemas.openxmlformats.org/markup-compatibility/2006">
          <mc:Choice Requires="x14">
            <control shapeId="19465" r:id="rId12" name="Check Box 9">
              <controlPr defaultSize="0" autoFill="0" autoLine="0" autoPict="0">
                <anchor moveWithCells="1">
                  <from>
                    <xdr:col>13</xdr:col>
                    <xdr:colOff>0</xdr:colOff>
                    <xdr:row>12</xdr:row>
                    <xdr:rowOff>127000</xdr:rowOff>
                  </from>
                  <to>
                    <xdr:col>15</xdr:col>
                    <xdr:colOff>152400</xdr:colOff>
                    <xdr:row>14</xdr:row>
                    <xdr:rowOff>76200</xdr:rowOff>
                  </to>
                </anchor>
              </controlPr>
            </control>
          </mc:Choice>
        </mc:AlternateContent>
        <mc:AlternateContent xmlns:mc="http://schemas.openxmlformats.org/markup-compatibility/2006">
          <mc:Choice Requires="x14">
            <control shapeId="19466" r:id="rId13" name="Check Box 10">
              <controlPr defaultSize="0" autoFill="0" autoLine="0" autoPict="0">
                <anchor moveWithCells="1">
                  <from>
                    <xdr:col>13</xdr:col>
                    <xdr:colOff>0</xdr:colOff>
                    <xdr:row>21</xdr:row>
                    <xdr:rowOff>127000</xdr:rowOff>
                  </from>
                  <to>
                    <xdr:col>15</xdr:col>
                    <xdr:colOff>152400</xdr:colOff>
                    <xdr:row>23</xdr:row>
                    <xdr:rowOff>76200</xdr:rowOff>
                  </to>
                </anchor>
              </controlPr>
            </control>
          </mc:Choice>
        </mc:AlternateContent>
        <mc:AlternateContent xmlns:mc="http://schemas.openxmlformats.org/markup-compatibility/2006">
          <mc:Choice Requires="x14">
            <control shapeId="19467" r:id="rId14" name="Check Box 11">
              <controlPr defaultSize="0" autoFill="0" autoLine="0" autoPict="0">
                <anchor moveWithCells="1">
                  <from>
                    <xdr:col>17</xdr:col>
                    <xdr:colOff>0</xdr:colOff>
                    <xdr:row>45</xdr:row>
                    <xdr:rowOff>127000</xdr:rowOff>
                  </from>
                  <to>
                    <xdr:col>19</xdr:col>
                    <xdr:colOff>152400</xdr:colOff>
                    <xdr:row>47</xdr:row>
                    <xdr:rowOff>76200</xdr:rowOff>
                  </to>
                </anchor>
              </controlPr>
            </control>
          </mc:Choice>
        </mc:AlternateContent>
        <mc:AlternateContent xmlns:mc="http://schemas.openxmlformats.org/markup-compatibility/2006">
          <mc:Choice Requires="x14">
            <control shapeId="19468" r:id="rId15" name="Check Box 12">
              <controlPr defaultSize="0" autoFill="0" autoLine="0" autoPict="0">
                <anchor moveWithCells="1">
                  <from>
                    <xdr:col>25</xdr:col>
                    <xdr:colOff>0</xdr:colOff>
                    <xdr:row>41</xdr:row>
                    <xdr:rowOff>127000</xdr:rowOff>
                  </from>
                  <to>
                    <xdr:col>27</xdr:col>
                    <xdr:colOff>152400</xdr:colOff>
                    <xdr:row>43</xdr:row>
                    <xdr:rowOff>76200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EX64"/>
  <sheetViews>
    <sheetView view="pageBreakPreview" zoomScale="145" zoomScaleNormal="115" zoomScaleSheetLayoutView="145" workbookViewId="0">
      <selection activeCell="C7" sqref="C7"/>
    </sheetView>
  </sheetViews>
  <sheetFormatPr defaultColWidth="0.90625" defaultRowHeight="12" customHeight="1"/>
  <cols>
    <col min="1" max="11" width="0.90625" style="100" customWidth="1"/>
    <col min="12" max="12" width="2.36328125" style="100" customWidth="1"/>
    <col min="13" max="112" width="0.90625" style="100" customWidth="1"/>
    <col min="113" max="123" width="0.90625" style="260" customWidth="1"/>
    <col min="124" max="256" width="0.90625" style="260"/>
    <col min="257" max="267" width="0.90625" style="260" customWidth="1"/>
    <col min="268" max="268" width="2.36328125" style="260" customWidth="1"/>
    <col min="269" max="379" width="0.90625" style="260" customWidth="1"/>
    <col min="380" max="512" width="0.90625" style="260"/>
    <col min="513" max="523" width="0.90625" style="260" customWidth="1"/>
    <col min="524" max="524" width="2.36328125" style="260" customWidth="1"/>
    <col min="525" max="635" width="0.90625" style="260" customWidth="1"/>
    <col min="636" max="768" width="0.90625" style="260"/>
    <col min="769" max="779" width="0.90625" style="260" customWidth="1"/>
    <col min="780" max="780" width="2.36328125" style="260" customWidth="1"/>
    <col min="781" max="891" width="0.90625" style="260" customWidth="1"/>
    <col min="892" max="1024" width="0.90625" style="260"/>
    <col min="1025" max="1035" width="0.90625" style="260" customWidth="1"/>
    <col min="1036" max="1036" width="2.36328125" style="260" customWidth="1"/>
    <col min="1037" max="1147" width="0.90625" style="260" customWidth="1"/>
    <col min="1148" max="1280" width="0.90625" style="260"/>
    <col min="1281" max="1291" width="0.90625" style="260" customWidth="1"/>
    <col min="1292" max="1292" width="2.36328125" style="260" customWidth="1"/>
    <col min="1293" max="1403" width="0.90625" style="260" customWidth="1"/>
    <col min="1404" max="1536" width="0.90625" style="260"/>
    <col min="1537" max="1547" width="0.90625" style="260" customWidth="1"/>
    <col min="1548" max="1548" width="2.36328125" style="260" customWidth="1"/>
    <col min="1549" max="1659" width="0.90625" style="260" customWidth="1"/>
    <col min="1660" max="1792" width="0.90625" style="260"/>
    <col min="1793" max="1803" width="0.90625" style="260" customWidth="1"/>
    <col min="1804" max="1804" width="2.36328125" style="260" customWidth="1"/>
    <col min="1805" max="1915" width="0.90625" style="260" customWidth="1"/>
    <col min="1916" max="2048" width="0.90625" style="260"/>
    <col min="2049" max="2059" width="0.90625" style="260" customWidth="1"/>
    <col min="2060" max="2060" width="2.36328125" style="260" customWidth="1"/>
    <col min="2061" max="2171" width="0.90625" style="260" customWidth="1"/>
    <col min="2172" max="2304" width="0.90625" style="260"/>
    <col min="2305" max="2315" width="0.90625" style="260" customWidth="1"/>
    <col min="2316" max="2316" width="2.36328125" style="260" customWidth="1"/>
    <col min="2317" max="2427" width="0.90625" style="260" customWidth="1"/>
    <col min="2428" max="2560" width="0.90625" style="260"/>
    <col min="2561" max="2571" width="0.90625" style="260" customWidth="1"/>
    <col min="2572" max="2572" width="2.36328125" style="260" customWidth="1"/>
    <col min="2573" max="2683" width="0.90625" style="260" customWidth="1"/>
    <col min="2684" max="2816" width="0.90625" style="260"/>
    <col min="2817" max="2827" width="0.90625" style="260" customWidth="1"/>
    <col min="2828" max="2828" width="2.36328125" style="260" customWidth="1"/>
    <col min="2829" max="2939" width="0.90625" style="260" customWidth="1"/>
    <col min="2940" max="3072" width="0.90625" style="260"/>
    <col min="3073" max="3083" width="0.90625" style="260" customWidth="1"/>
    <col min="3084" max="3084" width="2.36328125" style="260" customWidth="1"/>
    <col min="3085" max="3195" width="0.90625" style="260" customWidth="1"/>
    <col min="3196" max="3328" width="0.90625" style="260"/>
    <col min="3329" max="3339" width="0.90625" style="260" customWidth="1"/>
    <col min="3340" max="3340" width="2.36328125" style="260" customWidth="1"/>
    <col min="3341" max="3451" width="0.90625" style="260" customWidth="1"/>
    <col min="3452" max="3584" width="0.90625" style="260"/>
    <col min="3585" max="3595" width="0.90625" style="260" customWidth="1"/>
    <col min="3596" max="3596" width="2.36328125" style="260" customWidth="1"/>
    <col min="3597" max="3707" width="0.90625" style="260" customWidth="1"/>
    <col min="3708" max="3840" width="0.90625" style="260"/>
    <col min="3841" max="3851" width="0.90625" style="260" customWidth="1"/>
    <col min="3852" max="3852" width="2.36328125" style="260" customWidth="1"/>
    <col min="3853" max="3963" width="0.90625" style="260" customWidth="1"/>
    <col min="3964" max="4096" width="0.90625" style="260"/>
    <col min="4097" max="4107" width="0.90625" style="260" customWidth="1"/>
    <col min="4108" max="4108" width="2.36328125" style="260" customWidth="1"/>
    <col min="4109" max="4219" width="0.90625" style="260" customWidth="1"/>
    <col min="4220" max="4352" width="0.90625" style="260"/>
    <col min="4353" max="4363" width="0.90625" style="260" customWidth="1"/>
    <col min="4364" max="4364" width="2.36328125" style="260" customWidth="1"/>
    <col min="4365" max="4475" width="0.90625" style="260" customWidth="1"/>
    <col min="4476" max="4608" width="0.90625" style="260"/>
    <col min="4609" max="4619" width="0.90625" style="260" customWidth="1"/>
    <col min="4620" max="4620" width="2.36328125" style="260" customWidth="1"/>
    <col min="4621" max="4731" width="0.90625" style="260" customWidth="1"/>
    <col min="4732" max="4864" width="0.90625" style="260"/>
    <col min="4865" max="4875" width="0.90625" style="260" customWidth="1"/>
    <col min="4876" max="4876" width="2.36328125" style="260" customWidth="1"/>
    <col min="4877" max="4987" width="0.90625" style="260" customWidth="1"/>
    <col min="4988" max="5120" width="0.90625" style="260"/>
    <col min="5121" max="5131" width="0.90625" style="260" customWidth="1"/>
    <col min="5132" max="5132" width="2.36328125" style="260" customWidth="1"/>
    <col min="5133" max="5243" width="0.90625" style="260" customWidth="1"/>
    <col min="5244" max="5376" width="0.90625" style="260"/>
    <col min="5377" max="5387" width="0.90625" style="260" customWidth="1"/>
    <col min="5388" max="5388" width="2.36328125" style="260" customWidth="1"/>
    <col min="5389" max="5499" width="0.90625" style="260" customWidth="1"/>
    <col min="5500" max="5632" width="0.90625" style="260"/>
    <col min="5633" max="5643" width="0.90625" style="260" customWidth="1"/>
    <col min="5644" max="5644" width="2.36328125" style="260" customWidth="1"/>
    <col min="5645" max="5755" width="0.90625" style="260" customWidth="1"/>
    <col min="5756" max="5888" width="0.90625" style="260"/>
    <col min="5889" max="5899" width="0.90625" style="260" customWidth="1"/>
    <col min="5900" max="5900" width="2.36328125" style="260" customWidth="1"/>
    <col min="5901" max="6011" width="0.90625" style="260" customWidth="1"/>
    <col min="6012" max="6144" width="0.90625" style="260"/>
    <col min="6145" max="6155" width="0.90625" style="260" customWidth="1"/>
    <col min="6156" max="6156" width="2.36328125" style="260" customWidth="1"/>
    <col min="6157" max="6267" width="0.90625" style="260" customWidth="1"/>
    <col min="6268" max="6400" width="0.90625" style="260"/>
    <col min="6401" max="6411" width="0.90625" style="260" customWidth="1"/>
    <col min="6412" max="6412" width="2.36328125" style="260" customWidth="1"/>
    <col min="6413" max="6523" width="0.90625" style="260" customWidth="1"/>
    <col min="6524" max="6656" width="0.90625" style="260"/>
    <col min="6657" max="6667" width="0.90625" style="260" customWidth="1"/>
    <col min="6668" max="6668" width="2.36328125" style="260" customWidth="1"/>
    <col min="6669" max="6779" width="0.90625" style="260" customWidth="1"/>
    <col min="6780" max="6912" width="0.90625" style="260"/>
    <col min="6913" max="6923" width="0.90625" style="260" customWidth="1"/>
    <col min="6924" max="6924" width="2.36328125" style="260" customWidth="1"/>
    <col min="6925" max="7035" width="0.90625" style="260" customWidth="1"/>
    <col min="7036" max="7168" width="0.90625" style="260"/>
    <col min="7169" max="7179" width="0.90625" style="260" customWidth="1"/>
    <col min="7180" max="7180" width="2.36328125" style="260" customWidth="1"/>
    <col min="7181" max="7291" width="0.90625" style="260" customWidth="1"/>
    <col min="7292" max="7424" width="0.90625" style="260"/>
    <col min="7425" max="7435" width="0.90625" style="260" customWidth="1"/>
    <col min="7436" max="7436" width="2.36328125" style="260" customWidth="1"/>
    <col min="7437" max="7547" width="0.90625" style="260" customWidth="1"/>
    <col min="7548" max="7680" width="0.90625" style="260"/>
    <col min="7681" max="7691" width="0.90625" style="260" customWidth="1"/>
    <col min="7692" max="7692" width="2.36328125" style="260" customWidth="1"/>
    <col min="7693" max="7803" width="0.90625" style="260" customWidth="1"/>
    <col min="7804" max="7936" width="0.90625" style="260"/>
    <col min="7937" max="7947" width="0.90625" style="260" customWidth="1"/>
    <col min="7948" max="7948" width="2.36328125" style="260" customWidth="1"/>
    <col min="7949" max="8059" width="0.90625" style="260" customWidth="1"/>
    <col min="8060" max="8192" width="0.90625" style="260"/>
    <col min="8193" max="8203" width="0.90625" style="260" customWidth="1"/>
    <col min="8204" max="8204" width="2.36328125" style="260" customWidth="1"/>
    <col min="8205" max="8315" width="0.90625" style="260" customWidth="1"/>
    <col min="8316" max="8448" width="0.90625" style="260"/>
    <col min="8449" max="8459" width="0.90625" style="260" customWidth="1"/>
    <col min="8460" max="8460" width="2.36328125" style="260" customWidth="1"/>
    <col min="8461" max="8571" width="0.90625" style="260" customWidth="1"/>
    <col min="8572" max="8704" width="0.90625" style="260"/>
    <col min="8705" max="8715" width="0.90625" style="260" customWidth="1"/>
    <col min="8716" max="8716" width="2.36328125" style="260" customWidth="1"/>
    <col min="8717" max="8827" width="0.90625" style="260" customWidth="1"/>
    <col min="8828" max="8960" width="0.90625" style="260"/>
    <col min="8961" max="8971" width="0.90625" style="260" customWidth="1"/>
    <col min="8972" max="8972" width="2.36328125" style="260" customWidth="1"/>
    <col min="8973" max="9083" width="0.90625" style="260" customWidth="1"/>
    <col min="9084" max="9216" width="0.90625" style="260"/>
    <col min="9217" max="9227" width="0.90625" style="260" customWidth="1"/>
    <col min="9228" max="9228" width="2.36328125" style="260" customWidth="1"/>
    <col min="9229" max="9339" width="0.90625" style="260" customWidth="1"/>
    <col min="9340" max="9472" width="0.90625" style="260"/>
    <col min="9473" max="9483" width="0.90625" style="260" customWidth="1"/>
    <col min="9484" max="9484" width="2.36328125" style="260" customWidth="1"/>
    <col min="9485" max="9595" width="0.90625" style="260" customWidth="1"/>
    <col min="9596" max="9728" width="0.90625" style="260"/>
    <col min="9729" max="9739" width="0.90625" style="260" customWidth="1"/>
    <col min="9740" max="9740" width="2.36328125" style="260" customWidth="1"/>
    <col min="9741" max="9851" width="0.90625" style="260" customWidth="1"/>
    <col min="9852" max="9984" width="0.90625" style="260"/>
    <col min="9985" max="9995" width="0.90625" style="260" customWidth="1"/>
    <col min="9996" max="9996" width="2.36328125" style="260" customWidth="1"/>
    <col min="9997" max="10107" width="0.90625" style="260" customWidth="1"/>
    <col min="10108" max="10240" width="0.90625" style="260"/>
    <col min="10241" max="10251" width="0.90625" style="260" customWidth="1"/>
    <col min="10252" max="10252" width="2.36328125" style="260" customWidth="1"/>
    <col min="10253" max="10363" width="0.90625" style="260" customWidth="1"/>
    <col min="10364" max="10496" width="0.90625" style="260"/>
    <col min="10497" max="10507" width="0.90625" style="260" customWidth="1"/>
    <col min="10508" max="10508" width="2.36328125" style="260" customWidth="1"/>
    <col min="10509" max="10619" width="0.90625" style="260" customWidth="1"/>
    <col min="10620" max="10752" width="0.90625" style="260"/>
    <col min="10753" max="10763" width="0.90625" style="260" customWidth="1"/>
    <col min="10764" max="10764" width="2.36328125" style="260" customWidth="1"/>
    <col min="10765" max="10875" width="0.90625" style="260" customWidth="1"/>
    <col min="10876" max="11008" width="0.90625" style="260"/>
    <col min="11009" max="11019" width="0.90625" style="260" customWidth="1"/>
    <col min="11020" max="11020" width="2.36328125" style="260" customWidth="1"/>
    <col min="11021" max="11131" width="0.90625" style="260" customWidth="1"/>
    <col min="11132" max="11264" width="0.90625" style="260"/>
    <col min="11265" max="11275" width="0.90625" style="260" customWidth="1"/>
    <col min="11276" max="11276" width="2.36328125" style="260" customWidth="1"/>
    <col min="11277" max="11387" width="0.90625" style="260" customWidth="1"/>
    <col min="11388" max="11520" width="0.90625" style="260"/>
    <col min="11521" max="11531" width="0.90625" style="260" customWidth="1"/>
    <col min="11532" max="11532" width="2.36328125" style="260" customWidth="1"/>
    <col min="11533" max="11643" width="0.90625" style="260" customWidth="1"/>
    <col min="11644" max="11776" width="0.90625" style="260"/>
    <col min="11777" max="11787" width="0.90625" style="260" customWidth="1"/>
    <col min="11788" max="11788" width="2.36328125" style="260" customWidth="1"/>
    <col min="11789" max="11899" width="0.90625" style="260" customWidth="1"/>
    <col min="11900" max="12032" width="0.90625" style="260"/>
    <col min="12033" max="12043" width="0.90625" style="260" customWidth="1"/>
    <col min="12044" max="12044" width="2.36328125" style="260" customWidth="1"/>
    <col min="12045" max="12155" width="0.90625" style="260" customWidth="1"/>
    <col min="12156" max="12288" width="0.90625" style="260"/>
    <col min="12289" max="12299" width="0.90625" style="260" customWidth="1"/>
    <col min="12300" max="12300" width="2.36328125" style="260" customWidth="1"/>
    <col min="12301" max="12411" width="0.90625" style="260" customWidth="1"/>
    <col min="12412" max="12544" width="0.90625" style="260"/>
    <col min="12545" max="12555" width="0.90625" style="260" customWidth="1"/>
    <col min="12556" max="12556" width="2.36328125" style="260" customWidth="1"/>
    <col min="12557" max="12667" width="0.90625" style="260" customWidth="1"/>
    <col min="12668" max="12800" width="0.90625" style="260"/>
    <col min="12801" max="12811" width="0.90625" style="260" customWidth="1"/>
    <col min="12812" max="12812" width="2.36328125" style="260" customWidth="1"/>
    <col min="12813" max="12923" width="0.90625" style="260" customWidth="1"/>
    <col min="12924" max="13056" width="0.90625" style="260"/>
    <col min="13057" max="13067" width="0.90625" style="260" customWidth="1"/>
    <col min="13068" max="13068" width="2.36328125" style="260" customWidth="1"/>
    <col min="13069" max="13179" width="0.90625" style="260" customWidth="1"/>
    <col min="13180" max="13312" width="0.90625" style="260"/>
    <col min="13313" max="13323" width="0.90625" style="260" customWidth="1"/>
    <col min="13324" max="13324" width="2.36328125" style="260" customWidth="1"/>
    <col min="13325" max="13435" width="0.90625" style="260" customWidth="1"/>
    <col min="13436" max="13568" width="0.90625" style="260"/>
    <col min="13569" max="13579" width="0.90625" style="260" customWidth="1"/>
    <col min="13580" max="13580" width="2.36328125" style="260" customWidth="1"/>
    <col min="13581" max="13691" width="0.90625" style="260" customWidth="1"/>
    <col min="13692" max="13824" width="0.90625" style="260"/>
    <col min="13825" max="13835" width="0.90625" style="260" customWidth="1"/>
    <col min="13836" max="13836" width="2.36328125" style="260" customWidth="1"/>
    <col min="13837" max="13947" width="0.90625" style="260" customWidth="1"/>
    <col min="13948" max="14080" width="0.90625" style="260"/>
    <col min="14081" max="14091" width="0.90625" style="260" customWidth="1"/>
    <col min="14092" max="14092" width="2.36328125" style="260" customWidth="1"/>
    <col min="14093" max="14203" width="0.90625" style="260" customWidth="1"/>
    <col min="14204" max="14336" width="0.90625" style="260"/>
    <col min="14337" max="14347" width="0.90625" style="260" customWidth="1"/>
    <col min="14348" max="14348" width="2.36328125" style="260" customWidth="1"/>
    <col min="14349" max="14459" width="0.90625" style="260" customWidth="1"/>
    <col min="14460" max="14592" width="0.90625" style="260"/>
    <col min="14593" max="14603" width="0.90625" style="260" customWidth="1"/>
    <col min="14604" max="14604" width="2.36328125" style="260" customWidth="1"/>
    <col min="14605" max="14715" width="0.90625" style="260" customWidth="1"/>
    <col min="14716" max="14848" width="0.90625" style="260"/>
    <col min="14849" max="14859" width="0.90625" style="260" customWidth="1"/>
    <col min="14860" max="14860" width="2.36328125" style="260" customWidth="1"/>
    <col min="14861" max="14971" width="0.90625" style="260" customWidth="1"/>
    <col min="14972" max="15104" width="0.90625" style="260"/>
    <col min="15105" max="15115" width="0.90625" style="260" customWidth="1"/>
    <col min="15116" max="15116" width="2.36328125" style="260" customWidth="1"/>
    <col min="15117" max="15227" width="0.90625" style="260" customWidth="1"/>
    <col min="15228" max="15360" width="0.90625" style="260"/>
    <col min="15361" max="15371" width="0.90625" style="260" customWidth="1"/>
    <col min="15372" max="15372" width="2.36328125" style="260" customWidth="1"/>
    <col min="15373" max="15483" width="0.90625" style="260" customWidth="1"/>
    <col min="15484" max="15616" width="0.90625" style="260"/>
    <col min="15617" max="15627" width="0.90625" style="260" customWidth="1"/>
    <col min="15628" max="15628" width="2.36328125" style="260" customWidth="1"/>
    <col min="15629" max="15739" width="0.90625" style="260" customWidth="1"/>
    <col min="15740" max="15872" width="0.90625" style="260"/>
    <col min="15873" max="15883" width="0.90625" style="260" customWidth="1"/>
    <col min="15884" max="15884" width="2.36328125" style="260" customWidth="1"/>
    <col min="15885" max="15995" width="0.90625" style="260" customWidth="1"/>
    <col min="15996" max="16128" width="0.90625" style="260"/>
    <col min="16129" max="16139" width="0.90625" style="260" customWidth="1"/>
    <col min="16140" max="16140" width="2.36328125" style="260" customWidth="1"/>
    <col min="16141" max="16251" width="0.90625" style="260" customWidth="1"/>
    <col min="16252" max="16384" width="0.90625" style="260"/>
  </cols>
  <sheetData>
    <row r="1" spans="1:154" s="99" customFormat="1" ht="15" customHeight="1">
      <c r="A1" s="259"/>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c r="AJ1" s="259"/>
      <c r="AK1" s="259"/>
      <c r="AL1" s="259"/>
      <c r="AM1" s="259"/>
      <c r="AN1" s="259"/>
      <c r="AO1" s="259"/>
      <c r="AP1" s="259"/>
      <c r="AQ1" s="259"/>
      <c r="AR1" s="259"/>
      <c r="AS1" s="259"/>
      <c r="AT1" s="259"/>
      <c r="AU1" s="98"/>
      <c r="AV1" s="259"/>
      <c r="AW1" s="259"/>
      <c r="AX1" s="259"/>
      <c r="AY1" s="259"/>
      <c r="AZ1" s="259"/>
      <c r="BA1" s="259"/>
      <c r="BB1" s="259"/>
      <c r="BC1" s="259"/>
      <c r="BD1" s="259"/>
      <c r="BE1" s="259"/>
      <c r="BF1" s="259"/>
      <c r="BG1" s="259"/>
      <c r="BH1" s="259"/>
      <c r="BI1" s="259"/>
      <c r="BJ1" s="259"/>
      <c r="BK1" s="259"/>
      <c r="BL1" s="259"/>
      <c r="BM1" s="259"/>
      <c r="BN1" s="259"/>
      <c r="BO1" s="259"/>
      <c r="BP1" s="259"/>
      <c r="BQ1" s="98" t="s">
        <v>873</v>
      </c>
      <c r="BR1" s="259"/>
      <c r="BS1" s="259"/>
      <c r="BT1" s="259"/>
      <c r="BU1" s="259"/>
      <c r="BV1" s="259"/>
      <c r="BW1" s="259"/>
      <c r="BX1" s="259"/>
      <c r="BY1" s="259"/>
      <c r="BZ1" s="259"/>
      <c r="CA1" s="259"/>
      <c r="CB1" s="98"/>
      <c r="CC1" s="259"/>
      <c r="CD1" s="259"/>
      <c r="CE1" s="259"/>
      <c r="CF1" s="259"/>
      <c r="CG1" s="259"/>
      <c r="CH1" s="259"/>
      <c r="CI1" s="259"/>
      <c r="CJ1" s="259"/>
      <c r="CK1" s="259"/>
      <c r="CL1" s="259"/>
      <c r="CM1" s="259"/>
      <c r="CN1" s="259"/>
      <c r="CO1" s="259"/>
      <c r="CP1" s="259"/>
      <c r="CQ1" s="259"/>
      <c r="CR1" s="259"/>
      <c r="CS1" s="259"/>
      <c r="CT1" s="259"/>
      <c r="CU1" s="259"/>
      <c r="CV1" s="259"/>
      <c r="CW1" s="259"/>
      <c r="CX1" s="259"/>
      <c r="CY1" s="259"/>
      <c r="CZ1" s="259"/>
      <c r="DA1" s="259"/>
      <c r="DB1" s="259"/>
      <c r="DC1" s="259"/>
      <c r="DD1" s="259"/>
      <c r="DE1" s="259"/>
      <c r="DF1" s="259"/>
      <c r="DG1" s="259"/>
      <c r="DH1" s="259"/>
      <c r="DI1" s="259"/>
      <c r="DJ1" s="259"/>
    </row>
    <row r="2" spans="1:154" ht="13.5" customHeight="1">
      <c r="A2" s="1681" t="s">
        <v>874</v>
      </c>
      <c r="B2" s="1682"/>
      <c r="C2" s="1682"/>
      <c r="D2" s="1682"/>
      <c r="E2" s="1682"/>
      <c r="F2" s="1682"/>
      <c r="G2" s="1682"/>
      <c r="H2" s="1682"/>
      <c r="I2" s="1682"/>
      <c r="J2" s="1682"/>
      <c r="K2" s="1682"/>
      <c r="L2" s="1682"/>
      <c r="M2" s="1682"/>
      <c r="N2" s="1682"/>
      <c r="O2" s="1682"/>
      <c r="P2" s="1682"/>
      <c r="Q2" s="1682"/>
      <c r="R2" s="1682"/>
      <c r="S2" s="1683"/>
      <c r="T2" s="1198">
        <f ca="1">TODAY()</f>
        <v>45007</v>
      </c>
      <c r="U2" s="870"/>
      <c r="V2" s="870"/>
      <c r="W2" s="870"/>
      <c r="X2" s="870"/>
      <c r="Y2" s="870"/>
      <c r="Z2" s="870"/>
      <c r="AA2" s="870"/>
      <c r="AB2" s="870"/>
      <c r="AC2" s="870"/>
      <c r="AD2" s="870"/>
      <c r="AE2" s="870"/>
      <c r="AF2" s="870"/>
      <c r="AG2" s="870"/>
      <c r="AH2" s="871"/>
      <c r="AL2" s="1680" t="s">
        <v>462</v>
      </c>
      <c r="AM2" s="870"/>
      <c r="AN2" s="870"/>
      <c r="AO2" s="870"/>
      <c r="AP2" s="870"/>
      <c r="AQ2" s="870"/>
      <c r="AR2" s="870"/>
      <c r="AS2" s="870"/>
      <c r="AT2" s="870"/>
      <c r="AU2" s="871"/>
      <c r="AV2" s="1195" t="str">
        <f>BS!B7</f>
        <v>CNY</v>
      </c>
      <c r="AW2" s="870"/>
      <c r="AX2" s="870"/>
      <c r="AY2" s="870"/>
      <c r="AZ2" s="870"/>
      <c r="BA2" s="870"/>
      <c r="BB2" s="870"/>
      <c r="BC2" s="870"/>
      <c r="BD2" s="870"/>
      <c r="BE2" s="870"/>
      <c r="BF2" s="870"/>
      <c r="BG2" s="870"/>
      <c r="BH2" s="870"/>
      <c r="BI2" s="870"/>
      <c r="BJ2" s="871"/>
      <c r="BQ2" s="1669"/>
      <c r="BR2" s="1669"/>
      <c r="BS2" s="1669"/>
      <c r="BT2" s="1669"/>
      <c r="BU2" s="1669"/>
      <c r="BV2" s="1669"/>
      <c r="BW2" s="1669"/>
      <c r="BX2" s="1669"/>
      <c r="BY2" s="1669"/>
      <c r="DG2" s="178"/>
      <c r="DT2" s="100"/>
      <c r="DU2" s="100"/>
      <c r="DV2" s="100"/>
      <c r="DW2" s="100"/>
      <c r="DX2" s="100"/>
      <c r="DY2" s="100"/>
      <c r="DZ2" s="100"/>
      <c r="EA2" s="100"/>
      <c r="EB2" s="100"/>
      <c r="EC2" s="100"/>
      <c r="ED2" s="333"/>
      <c r="EE2" s="333"/>
      <c r="EF2" s="333"/>
      <c r="EG2" s="333"/>
      <c r="EH2" s="333"/>
      <c r="EI2" s="333"/>
      <c r="EJ2" s="333"/>
      <c r="EK2" s="333"/>
      <c r="EL2" s="333"/>
      <c r="EM2" s="333"/>
      <c r="EN2" s="333"/>
      <c r="EO2" s="333"/>
      <c r="EP2" s="333"/>
      <c r="EQ2" s="333"/>
      <c r="ER2" s="333"/>
    </row>
    <row r="3" spans="1:154" ht="6.75" customHeight="1">
      <c r="A3" s="1674" t="s">
        <v>875</v>
      </c>
      <c r="B3" s="1675"/>
      <c r="C3" s="1675"/>
      <c r="D3" s="1675"/>
      <c r="E3" s="1675"/>
      <c r="F3" s="1675"/>
      <c r="G3" s="1675"/>
      <c r="H3" s="1675"/>
      <c r="I3" s="1675"/>
      <c r="J3" s="1675"/>
      <c r="K3" s="1675"/>
      <c r="L3" s="1675"/>
      <c r="M3" s="1675"/>
      <c r="N3" s="1675"/>
      <c r="O3" s="1675"/>
      <c r="P3" s="1675"/>
      <c r="Q3" s="1675"/>
      <c r="R3" s="1675"/>
      <c r="S3" s="1676"/>
      <c r="T3" s="1195" t="str">
        <f>'Customer Categorization'!R3</f>
        <v>CCD</v>
      </c>
      <c r="U3" s="873"/>
      <c r="V3" s="873"/>
      <c r="W3" s="873"/>
      <c r="X3" s="873"/>
      <c r="Y3" s="873"/>
      <c r="Z3" s="873"/>
      <c r="AA3" s="873"/>
      <c r="AB3" s="873"/>
      <c r="AC3" s="873"/>
      <c r="AD3" s="873"/>
      <c r="AE3" s="873"/>
      <c r="AF3" s="873"/>
      <c r="AG3" s="873"/>
      <c r="AH3" s="874"/>
      <c r="AL3" s="1680" t="s">
        <v>464</v>
      </c>
      <c r="AM3" s="873"/>
      <c r="AN3" s="873"/>
      <c r="AO3" s="873"/>
      <c r="AP3" s="873"/>
      <c r="AQ3" s="873"/>
      <c r="AR3" s="873"/>
      <c r="AS3" s="873"/>
      <c r="AT3" s="873"/>
      <c r="AU3" s="874"/>
      <c r="AV3" s="1195" t="str">
        <f>BS!B10</f>
        <v>Millions</v>
      </c>
      <c r="AW3" s="873"/>
      <c r="AX3" s="873"/>
      <c r="AY3" s="873"/>
      <c r="AZ3" s="873"/>
      <c r="BA3" s="873"/>
      <c r="BB3" s="873"/>
      <c r="BC3" s="873"/>
      <c r="BD3" s="873"/>
      <c r="BE3" s="873"/>
      <c r="BF3" s="873"/>
      <c r="BG3" s="873"/>
      <c r="BH3" s="873"/>
      <c r="BI3" s="873"/>
      <c r="BJ3" s="874"/>
      <c r="DG3" s="3"/>
      <c r="DT3" s="100"/>
      <c r="DU3" s="100"/>
      <c r="DV3" s="100"/>
      <c r="DW3" s="100"/>
      <c r="DX3" s="100"/>
      <c r="DY3" s="100"/>
      <c r="DZ3" s="100"/>
      <c r="EA3" s="100"/>
      <c r="EB3" s="100"/>
      <c r="EC3" s="100"/>
      <c r="ED3" s="333"/>
      <c r="EE3" s="333"/>
      <c r="EF3" s="333"/>
      <c r="EG3" s="333"/>
      <c r="EH3" s="333"/>
      <c r="EI3" s="333"/>
      <c r="EJ3" s="333"/>
      <c r="EK3" s="333"/>
      <c r="EL3" s="333"/>
      <c r="EM3" s="333"/>
      <c r="EN3" s="333"/>
      <c r="EO3" s="333"/>
      <c r="EP3" s="333"/>
      <c r="EQ3" s="333"/>
      <c r="ER3" s="333"/>
    </row>
    <row r="4" spans="1:154" ht="6.75" customHeight="1">
      <c r="A4" s="1677"/>
      <c r="B4" s="1678"/>
      <c r="C4" s="1678"/>
      <c r="D4" s="1678"/>
      <c r="E4" s="1678"/>
      <c r="F4" s="1678"/>
      <c r="G4" s="1678"/>
      <c r="H4" s="1678"/>
      <c r="I4" s="1678"/>
      <c r="J4" s="1678"/>
      <c r="K4" s="1678"/>
      <c r="L4" s="1678"/>
      <c r="M4" s="1678"/>
      <c r="N4" s="1678"/>
      <c r="O4" s="1678"/>
      <c r="P4" s="1678"/>
      <c r="Q4" s="1678"/>
      <c r="R4" s="1678"/>
      <c r="S4" s="1679"/>
      <c r="T4" s="875"/>
      <c r="U4" s="876"/>
      <c r="V4" s="876"/>
      <c r="W4" s="876"/>
      <c r="X4" s="876"/>
      <c r="Y4" s="876"/>
      <c r="Z4" s="876"/>
      <c r="AA4" s="876"/>
      <c r="AB4" s="876"/>
      <c r="AC4" s="876"/>
      <c r="AD4" s="876"/>
      <c r="AE4" s="876"/>
      <c r="AF4" s="876"/>
      <c r="AG4" s="876"/>
      <c r="AH4" s="877"/>
      <c r="AL4" s="875"/>
      <c r="AM4" s="876"/>
      <c r="AN4" s="876"/>
      <c r="AO4" s="876"/>
      <c r="AP4" s="876"/>
      <c r="AQ4" s="876"/>
      <c r="AR4" s="876"/>
      <c r="AS4" s="876"/>
      <c r="AT4" s="876"/>
      <c r="AU4" s="877"/>
      <c r="AV4" s="875"/>
      <c r="AW4" s="876"/>
      <c r="AX4" s="876"/>
      <c r="AY4" s="876"/>
      <c r="AZ4" s="876"/>
      <c r="BA4" s="876"/>
      <c r="BB4" s="876"/>
      <c r="BC4" s="876"/>
      <c r="BD4" s="876"/>
      <c r="BE4" s="876"/>
      <c r="BF4" s="876"/>
      <c r="BG4" s="876"/>
      <c r="BH4" s="876"/>
      <c r="BI4" s="876"/>
      <c r="BJ4" s="877"/>
      <c r="DG4" s="101"/>
      <c r="DT4" s="100"/>
      <c r="DU4" s="100"/>
      <c r="DV4" s="100"/>
      <c r="DW4" s="100"/>
      <c r="DX4" s="100"/>
      <c r="DY4" s="100"/>
      <c r="DZ4" s="100"/>
      <c r="EA4" s="100"/>
      <c r="EB4" s="100"/>
      <c r="EC4" s="100"/>
      <c r="ED4" s="333"/>
      <c r="EE4" s="333"/>
      <c r="EF4" s="333"/>
      <c r="EG4" s="333"/>
      <c r="EH4" s="333"/>
      <c r="EI4" s="333"/>
      <c r="EJ4" s="333"/>
      <c r="EK4" s="333"/>
      <c r="EL4" s="333"/>
      <c r="EM4" s="333"/>
      <c r="EN4" s="333"/>
      <c r="EO4" s="333"/>
      <c r="EP4" s="333"/>
      <c r="EQ4" s="333"/>
      <c r="ER4" s="333"/>
    </row>
    <row r="5" spans="1:154" ht="6.75" customHeight="1">
      <c r="K5" s="333"/>
      <c r="L5" s="333"/>
      <c r="M5" s="333"/>
      <c r="N5" s="333"/>
      <c r="O5" s="333"/>
      <c r="P5" s="333"/>
      <c r="Q5" s="333"/>
      <c r="R5" s="333"/>
      <c r="S5" s="333"/>
      <c r="T5" s="333"/>
      <c r="U5" s="333"/>
      <c r="V5" s="333"/>
      <c r="W5" s="333"/>
      <c r="X5" s="333"/>
      <c r="Y5" s="333"/>
      <c r="AJ5" s="270"/>
      <c r="AK5" s="270"/>
      <c r="AL5" s="270"/>
      <c r="AM5" s="270"/>
      <c r="AN5" s="270"/>
      <c r="AO5" s="270"/>
      <c r="AP5" s="270"/>
      <c r="AQ5" s="270"/>
      <c r="AR5" s="270"/>
      <c r="AS5" s="270"/>
      <c r="BM5" s="334"/>
      <c r="BN5" s="334"/>
      <c r="BO5" s="334"/>
      <c r="BP5" s="334"/>
      <c r="DG5" s="101"/>
    </row>
    <row r="6" spans="1:154" ht="6.75" customHeight="1">
      <c r="K6" s="333"/>
      <c r="L6" s="333"/>
      <c r="M6" s="333"/>
      <c r="N6" s="333"/>
      <c r="O6" s="333"/>
      <c r="P6" s="333"/>
      <c r="Q6" s="333"/>
      <c r="R6" s="333"/>
      <c r="S6" s="333"/>
      <c r="T6" s="333"/>
      <c r="U6" s="333"/>
      <c r="V6" s="333"/>
      <c r="W6" s="333"/>
      <c r="X6" s="333"/>
      <c r="Y6" s="333"/>
      <c r="AJ6" s="270"/>
      <c r="AK6" s="270"/>
      <c r="AL6" s="270"/>
      <c r="AM6" s="270"/>
      <c r="AN6" s="270"/>
      <c r="AO6" s="270"/>
      <c r="AP6" s="270"/>
      <c r="AQ6" s="270"/>
      <c r="AR6" s="270"/>
      <c r="AS6" s="270"/>
      <c r="BM6" s="334"/>
      <c r="BN6" s="334"/>
      <c r="BO6" s="334"/>
      <c r="BP6" s="334"/>
      <c r="DG6" s="101"/>
    </row>
    <row r="7" spans="1:154" ht="9" customHeight="1">
      <c r="L7" s="334"/>
      <c r="M7" s="334"/>
      <c r="N7" s="334"/>
      <c r="O7" s="334"/>
      <c r="P7" s="334"/>
      <c r="Q7" s="334"/>
      <c r="R7" s="334"/>
      <c r="S7" s="334"/>
      <c r="T7" s="334"/>
      <c r="U7" s="334"/>
      <c r="V7" s="334"/>
      <c r="W7" s="334"/>
      <c r="X7" s="334"/>
      <c r="Y7" s="334"/>
      <c r="Z7" s="334"/>
      <c r="BM7" s="334"/>
      <c r="BN7" s="334"/>
      <c r="BO7" s="334"/>
      <c r="BP7" s="334"/>
      <c r="DG7" s="102"/>
    </row>
    <row r="8" spans="1:154" ht="5.15" customHeight="1"/>
    <row r="9" spans="1:154" ht="15" customHeight="1">
      <c r="A9" s="1207" t="s">
        <v>876</v>
      </c>
      <c r="B9" s="1208"/>
      <c r="C9" s="1208"/>
      <c r="D9" s="1208"/>
      <c r="E9" s="1208"/>
      <c r="F9" s="1208"/>
      <c r="G9" s="1208"/>
      <c r="H9" s="1208"/>
      <c r="I9" s="1208"/>
      <c r="J9" s="1208"/>
      <c r="K9" s="1208"/>
      <c r="L9" s="1209"/>
      <c r="M9" s="1670" t="s">
        <v>877</v>
      </c>
      <c r="N9" s="1670"/>
      <c r="O9" s="1670"/>
      <c r="P9" s="1670"/>
      <c r="Q9" s="1670"/>
      <c r="R9" s="1670"/>
      <c r="S9" s="1670"/>
      <c r="T9" s="1670"/>
      <c r="U9" s="1670"/>
      <c r="V9" s="1670"/>
      <c r="W9" s="1670"/>
      <c r="X9" s="1670"/>
      <c r="Y9" s="1670"/>
      <c r="Z9" s="1670"/>
      <c r="AA9" s="1670"/>
      <c r="AB9" s="1670"/>
      <c r="AC9" s="1670"/>
      <c r="AD9" s="1670"/>
      <c r="AE9" s="1670"/>
      <c r="AF9" s="1670"/>
      <c r="AG9" s="1670"/>
      <c r="AH9" s="1670"/>
      <c r="AI9" s="1670"/>
      <c r="AJ9" s="1670"/>
      <c r="AK9" s="1670"/>
      <c r="AL9" s="1670"/>
      <c r="AM9" s="1670"/>
      <c r="AN9" s="1670"/>
      <c r="AO9" s="1670"/>
      <c r="AP9" s="1670"/>
      <c r="AQ9" s="1670"/>
      <c r="AR9" s="1670"/>
      <c r="AS9" s="1670"/>
      <c r="AT9" s="1671" t="s">
        <v>878</v>
      </c>
      <c r="AU9" s="1672"/>
      <c r="AV9" s="1672"/>
      <c r="AW9" s="1672"/>
      <c r="AX9" s="1672"/>
      <c r="AY9" s="1672"/>
      <c r="AZ9" s="1672"/>
      <c r="BA9" s="1672"/>
      <c r="BB9" s="1672"/>
      <c r="BC9" s="1672"/>
      <c r="BD9" s="1672"/>
      <c r="BE9" s="1672"/>
      <c r="BF9" s="1672"/>
      <c r="BG9" s="1672"/>
      <c r="BH9" s="1672"/>
      <c r="BI9" s="1672"/>
      <c r="BJ9" s="1672"/>
      <c r="BK9" s="1672"/>
      <c r="BL9" s="1672"/>
      <c r="BM9" s="1672"/>
      <c r="BN9" s="1672"/>
      <c r="BO9" s="1672"/>
      <c r="BP9" s="1672"/>
      <c r="BQ9" s="1672"/>
      <c r="BR9" s="1672"/>
      <c r="BS9" s="1672"/>
      <c r="BT9" s="1672"/>
      <c r="BU9" s="1672"/>
      <c r="BV9" s="1672"/>
      <c r="BW9" s="1672"/>
      <c r="BX9" s="1672"/>
      <c r="BY9" s="1672"/>
      <c r="BZ9" s="1672"/>
      <c r="CA9" s="1672"/>
      <c r="CB9" s="1672"/>
      <c r="CC9" s="1672"/>
      <c r="CD9" s="1672"/>
      <c r="CE9" s="1672"/>
      <c r="CF9" s="1672"/>
      <c r="CG9" s="1672"/>
      <c r="CH9" s="1672"/>
      <c r="CI9" s="1672"/>
      <c r="CJ9" s="1672"/>
      <c r="CK9" s="1672"/>
      <c r="CL9" s="1672"/>
      <c r="CM9" s="1672"/>
      <c r="CN9" s="1672"/>
      <c r="CO9" s="1672"/>
      <c r="CP9" s="1672"/>
      <c r="CQ9" s="1672"/>
      <c r="CR9" s="1672"/>
      <c r="CS9" s="1672"/>
      <c r="CT9" s="1672"/>
      <c r="CU9" s="1672"/>
      <c r="CV9" s="1672"/>
      <c r="CW9" s="1672"/>
      <c r="CX9" s="1672"/>
      <c r="CY9" s="1672"/>
      <c r="CZ9" s="1672"/>
      <c r="DA9" s="1672"/>
      <c r="DB9" s="1672"/>
      <c r="DC9" s="1672"/>
      <c r="DD9" s="1672"/>
      <c r="DE9" s="1672"/>
      <c r="DF9" s="1672"/>
      <c r="DG9" s="1673"/>
    </row>
    <row r="10" spans="1:154" ht="16" customHeight="1">
      <c r="A10" s="1182" t="str">
        <f>BS!B3</f>
        <v>0306612351</v>
      </c>
      <c r="B10" s="870"/>
      <c r="C10" s="870"/>
      <c r="D10" s="870"/>
      <c r="E10" s="870"/>
      <c r="F10" s="870"/>
      <c r="G10" s="870"/>
      <c r="H10" s="870"/>
      <c r="I10" s="870"/>
      <c r="J10" s="870"/>
      <c r="K10" s="870"/>
      <c r="L10" s="871"/>
      <c r="M10" s="1182">
        <f>BS!H5</f>
        <v>0</v>
      </c>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870"/>
      <c r="AO10" s="870"/>
      <c r="AP10" s="870"/>
      <c r="AQ10" s="870"/>
      <c r="AR10" s="870"/>
      <c r="AS10" s="871"/>
      <c r="AT10" s="1182" t="str">
        <f>BS!B2</f>
        <v>ABC Private Limited</v>
      </c>
      <c r="AU10" s="870"/>
      <c r="AV10" s="870"/>
      <c r="AW10" s="870"/>
      <c r="AX10" s="870"/>
      <c r="AY10" s="870"/>
      <c r="AZ10" s="870"/>
      <c r="BA10" s="870"/>
      <c r="BB10" s="870"/>
      <c r="BC10" s="870"/>
      <c r="BD10" s="870"/>
      <c r="BE10" s="870"/>
      <c r="BF10" s="870"/>
      <c r="BG10" s="870"/>
      <c r="BH10" s="870"/>
      <c r="BI10" s="870"/>
      <c r="BJ10" s="870"/>
      <c r="BK10" s="870"/>
      <c r="BL10" s="870"/>
      <c r="BM10" s="870"/>
      <c r="BN10" s="870"/>
      <c r="BO10" s="870"/>
      <c r="BP10" s="870"/>
      <c r="BQ10" s="870"/>
      <c r="BR10" s="870"/>
      <c r="BS10" s="870"/>
      <c r="BT10" s="870"/>
      <c r="BU10" s="870"/>
      <c r="BV10" s="870"/>
      <c r="BW10" s="870"/>
      <c r="BX10" s="870"/>
      <c r="BY10" s="870"/>
      <c r="BZ10" s="870"/>
      <c r="CA10" s="870"/>
      <c r="CB10" s="870"/>
      <c r="CC10" s="870"/>
      <c r="CD10" s="870"/>
      <c r="CE10" s="870"/>
      <c r="CF10" s="870"/>
      <c r="CG10" s="870"/>
      <c r="CH10" s="870"/>
      <c r="CI10" s="870"/>
      <c r="CJ10" s="870"/>
      <c r="CK10" s="870"/>
      <c r="CL10" s="870"/>
      <c r="CM10" s="870"/>
      <c r="CN10" s="870"/>
      <c r="CO10" s="870"/>
      <c r="CP10" s="870"/>
      <c r="CQ10" s="870"/>
      <c r="CR10" s="870"/>
      <c r="CS10" s="870"/>
      <c r="CT10" s="870"/>
      <c r="CU10" s="870"/>
      <c r="CV10" s="870"/>
      <c r="CW10" s="870"/>
      <c r="CX10" s="870"/>
      <c r="CY10" s="870"/>
      <c r="CZ10" s="870"/>
      <c r="DA10" s="870"/>
      <c r="DB10" s="870"/>
      <c r="DC10" s="870"/>
      <c r="DD10" s="870"/>
      <c r="DE10" s="870"/>
      <c r="DF10" s="870"/>
      <c r="DG10" s="871"/>
    </row>
    <row r="11" spans="1:154" ht="7" customHeight="1">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DI11" s="100"/>
      <c r="DJ11" s="100"/>
      <c r="DK11" s="100"/>
      <c r="DL11" s="100"/>
      <c r="DM11" s="100"/>
      <c r="DN11" s="100"/>
      <c r="DO11" s="100"/>
      <c r="DP11" s="100"/>
      <c r="DQ11" s="100"/>
      <c r="DR11" s="100"/>
      <c r="DS11" s="100"/>
      <c r="DT11" s="100"/>
      <c r="DU11" s="100"/>
      <c r="DV11" s="100"/>
      <c r="DW11" s="100"/>
      <c r="DX11" s="100"/>
      <c r="DY11" s="100"/>
      <c r="DZ11" s="100"/>
      <c r="EA11" s="100"/>
      <c r="EB11" s="100"/>
      <c r="EC11" s="100"/>
      <c r="ED11" s="100"/>
      <c r="EE11" s="100"/>
      <c r="EF11" s="100"/>
      <c r="EG11" s="100"/>
      <c r="EH11" s="100"/>
      <c r="EI11" s="100"/>
      <c r="EJ11" s="100"/>
      <c r="EK11" s="100"/>
      <c r="EL11" s="100"/>
      <c r="EM11" s="100"/>
      <c r="EN11" s="100"/>
      <c r="EO11" s="100"/>
      <c r="EP11" s="100"/>
      <c r="EQ11" s="100"/>
      <c r="ER11" s="100"/>
      <c r="ES11" s="100"/>
      <c r="ET11" s="100"/>
      <c r="EU11" s="100"/>
      <c r="EV11" s="100"/>
      <c r="EW11" s="100"/>
      <c r="EX11" s="100"/>
    </row>
    <row r="12" spans="1:154" ht="18" customHeight="1">
      <c r="B12" s="5" t="s">
        <v>879</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1684" t="e">
        <f>'Customer Categorization'!AJ27</f>
        <v>#DIV/0!</v>
      </c>
      <c r="AU12" s="870"/>
      <c r="AV12" s="870"/>
      <c r="AW12" s="870"/>
      <c r="AX12" s="870"/>
      <c r="AY12" s="870"/>
      <c r="AZ12" s="870"/>
      <c r="BA12" s="870"/>
      <c r="BB12" s="870"/>
      <c r="BC12" s="871"/>
      <c r="BD12" s="335"/>
      <c r="BE12" s="260"/>
      <c r="BG12" s="336" t="s">
        <v>537</v>
      </c>
      <c r="CP12" s="100" t="s">
        <v>880</v>
      </c>
      <c r="CW12" s="100" t="s">
        <v>881</v>
      </c>
      <c r="DI12" s="100"/>
      <c r="DJ12" s="100"/>
      <c r="DK12" s="100"/>
      <c r="DL12" s="100"/>
      <c r="DM12" s="100"/>
      <c r="DN12" s="100"/>
      <c r="DO12" s="100"/>
      <c r="DP12" s="100"/>
      <c r="DQ12" s="100"/>
      <c r="DR12" s="100"/>
      <c r="DS12" s="100"/>
      <c r="DT12" s="100"/>
      <c r="DU12" s="100"/>
      <c r="DV12" s="100"/>
      <c r="DW12" s="100"/>
      <c r="DX12" s="100"/>
      <c r="DY12" s="100"/>
    </row>
    <row r="13" spans="1:154" ht="18" customHeight="1">
      <c r="B13" s="7" t="s">
        <v>882</v>
      </c>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1684" t="e">
        <f>'Customer Categorization'!AJ28</f>
        <v>#REF!</v>
      </c>
      <c r="AU13" s="870"/>
      <c r="AV13" s="870"/>
      <c r="AW13" s="870"/>
      <c r="AX13" s="870"/>
      <c r="AY13" s="870"/>
      <c r="AZ13" s="870"/>
      <c r="BA13" s="870"/>
      <c r="BB13" s="870"/>
      <c r="BC13" s="871"/>
      <c r="BD13" s="335"/>
      <c r="BE13" s="335"/>
      <c r="BG13" s="100" t="s">
        <v>883</v>
      </c>
      <c r="BH13" s="337"/>
      <c r="BJ13" s="337"/>
      <c r="BK13" s="337"/>
      <c r="BL13" s="337"/>
      <c r="BM13" s="337"/>
      <c r="BN13" s="337"/>
      <c r="BO13" s="337"/>
      <c r="BP13" s="337"/>
      <c r="BQ13" s="337"/>
      <c r="BR13" s="290"/>
      <c r="CP13" s="100" t="s">
        <v>880</v>
      </c>
      <c r="CW13" s="100" t="s">
        <v>881</v>
      </c>
      <c r="DI13" s="100"/>
      <c r="DJ13" s="100"/>
      <c r="DK13" s="100"/>
      <c r="DL13" s="100"/>
      <c r="DM13" s="100"/>
      <c r="DN13" s="100"/>
      <c r="DO13" s="100"/>
      <c r="DP13" s="100"/>
      <c r="DQ13" s="100"/>
      <c r="DR13" s="100"/>
      <c r="DS13" s="100"/>
      <c r="DT13" s="100"/>
      <c r="DU13" s="100"/>
      <c r="DV13" s="100"/>
      <c r="DW13" s="100"/>
      <c r="DX13" s="100"/>
      <c r="DY13" s="100"/>
    </row>
    <row r="14" spans="1:154" ht="18" customHeight="1">
      <c r="B14" s="1685" t="s">
        <v>884</v>
      </c>
      <c r="C14" s="1686"/>
      <c r="D14" s="1686"/>
      <c r="E14" s="1686"/>
      <c r="F14" s="1686"/>
      <c r="G14" s="1686"/>
      <c r="H14" s="1686"/>
      <c r="I14" s="1686"/>
      <c r="J14" s="1686"/>
      <c r="K14" s="1686"/>
      <c r="L14" s="1686"/>
      <c r="M14" s="1686"/>
      <c r="N14" s="1686"/>
      <c r="O14" s="1686"/>
      <c r="P14" s="1686"/>
      <c r="Q14" s="1686"/>
      <c r="R14" s="1686"/>
      <c r="S14" s="1686"/>
      <c r="T14" s="1686"/>
      <c r="U14" s="1686"/>
      <c r="V14" s="1686"/>
      <c r="W14" s="1686"/>
      <c r="X14" s="1686"/>
      <c r="Y14" s="1686"/>
      <c r="Z14" s="1686"/>
      <c r="AA14" s="1686"/>
      <c r="AB14" s="1686"/>
      <c r="AC14" s="1686"/>
      <c r="AD14" s="1686"/>
      <c r="AE14" s="1686"/>
      <c r="AF14" s="1686"/>
      <c r="AG14" s="1686"/>
      <c r="AH14" s="1686"/>
      <c r="AI14" s="1686"/>
      <c r="AJ14" s="1686"/>
      <c r="AK14" s="1686"/>
      <c r="AL14" s="1686"/>
      <c r="AM14" s="1686"/>
      <c r="AN14" s="1686"/>
      <c r="AO14" s="1686"/>
      <c r="AP14" s="1686"/>
      <c r="AQ14" s="1686"/>
      <c r="AR14" s="1686"/>
      <c r="AS14" s="1687"/>
      <c r="AT14" s="1684">
        <f>'Customer Categorization'!AJ29</f>
        <v>0</v>
      </c>
      <c r="AU14" s="870"/>
      <c r="AV14" s="870"/>
      <c r="AW14" s="870"/>
      <c r="AX14" s="870"/>
      <c r="AY14" s="870"/>
      <c r="AZ14" s="870"/>
      <c r="BA14" s="870"/>
      <c r="BB14" s="870"/>
      <c r="BC14" s="871"/>
      <c r="BD14" s="335"/>
      <c r="BE14" s="335"/>
      <c r="BG14" s="100" t="s">
        <v>885</v>
      </c>
      <c r="CB14" s="338"/>
      <c r="CC14" s="338"/>
      <c r="CD14" s="338"/>
      <c r="CE14" s="338"/>
      <c r="CF14" s="339"/>
      <c r="CG14" s="1688"/>
      <c r="CH14" s="1688"/>
      <c r="CI14" s="1688"/>
      <c r="CJ14" s="1688"/>
      <c r="CK14" s="1688"/>
      <c r="CL14" s="1688"/>
      <c r="CM14" s="1688"/>
      <c r="CN14" s="1688"/>
      <c r="CO14" s="1688"/>
      <c r="CP14" s="1688"/>
      <c r="CQ14" s="1688"/>
      <c r="CR14" s="1688"/>
      <c r="CS14" s="1688"/>
      <c r="CT14" s="1688"/>
      <c r="CU14" s="1688"/>
      <c r="CV14" s="1688"/>
      <c r="CW14" s="1688"/>
      <c r="CX14" s="260"/>
      <c r="CY14" s="260"/>
      <c r="CZ14" s="260"/>
      <c r="DA14" s="260"/>
      <c r="DB14" s="260"/>
      <c r="DC14" s="260"/>
      <c r="DD14" s="260"/>
      <c r="DG14" s="1692"/>
      <c r="DH14" s="1692"/>
      <c r="DI14" s="1692"/>
      <c r="DJ14" s="1669"/>
      <c r="DK14" s="1669"/>
      <c r="DL14" s="1669"/>
      <c r="DM14" s="100"/>
      <c r="DN14" s="100"/>
      <c r="DO14" s="100"/>
      <c r="DP14" s="100"/>
      <c r="DQ14" s="100"/>
      <c r="DR14" s="100"/>
      <c r="DS14" s="100"/>
      <c r="DT14" s="100"/>
      <c r="DU14" s="100"/>
      <c r="DV14" s="100"/>
      <c r="DW14" s="100"/>
    </row>
    <row r="15" spans="1:154" ht="10" customHeight="1">
      <c r="DI15" s="100"/>
      <c r="DJ15" s="100"/>
    </row>
    <row r="16" spans="1:154" ht="12" customHeight="1">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1"/>
      <c r="AR16" s="1689" t="s">
        <v>886</v>
      </c>
      <c r="AS16" s="1689"/>
      <c r="AT16" s="1689"/>
      <c r="AU16" s="1689"/>
      <c r="AV16" s="1689"/>
      <c r="AW16" s="1689"/>
      <c r="AX16" s="1689"/>
      <c r="AY16" s="1689"/>
      <c r="AZ16" s="1689"/>
      <c r="BA16" s="1689"/>
      <c r="BB16" s="1689"/>
      <c r="BC16" s="1689"/>
      <c r="BD16" s="1689"/>
      <c r="BE16" s="1689"/>
      <c r="BF16" s="1689"/>
      <c r="BG16" s="9" t="s">
        <v>887</v>
      </c>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I16" s="100"/>
      <c r="DJ16" s="340"/>
      <c r="DK16" s="340"/>
      <c r="DL16" s="340"/>
      <c r="DM16" s="340"/>
      <c r="DN16" s="340"/>
      <c r="DO16" s="340"/>
      <c r="DP16" s="340"/>
      <c r="DQ16" s="340"/>
      <c r="DR16" s="340"/>
      <c r="DS16" s="340"/>
      <c r="DT16" s="340"/>
      <c r="DU16" s="340"/>
    </row>
    <row r="17" spans="1:125" ht="12" customHeight="1">
      <c r="B17" s="2" t="s">
        <v>888</v>
      </c>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8"/>
      <c r="AR17" s="1690">
        <f>'No of yrs to repay debt (C)'!CO16</f>
        <v>0</v>
      </c>
      <c r="AS17" s="870"/>
      <c r="AT17" s="870"/>
      <c r="AU17" s="870"/>
      <c r="AV17" s="870"/>
      <c r="AW17" s="870"/>
      <c r="AX17" s="870"/>
      <c r="AY17" s="870"/>
      <c r="AZ17" s="870"/>
      <c r="BA17" s="870"/>
      <c r="BB17" s="870"/>
      <c r="BC17" s="870"/>
      <c r="BD17" s="870"/>
      <c r="BE17" s="870"/>
      <c r="BF17" s="871"/>
      <c r="BG17" s="2" t="s">
        <v>889</v>
      </c>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c r="DG17" s="177"/>
      <c r="DI17" s="100"/>
      <c r="DJ17" s="340"/>
      <c r="DK17" s="340"/>
      <c r="DL17" s="340"/>
      <c r="DM17" s="340"/>
      <c r="DN17" s="340"/>
      <c r="DO17" s="340"/>
      <c r="DP17" s="340"/>
      <c r="DQ17" s="340"/>
      <c r="DR17" s="340"/>
      <c r="DS17" s="340"/>
      <c r="DT17" s="340"/>
      <c r="DU17" s="340"/>
    </row>
    <row r="18" spans="1:125" ht="12" customHeight="1">
      <c r="B18" s="1" t="s">
        <v>890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3"/>
      <c r="AR18" s="1691" t="e">
        <f>SUM(AR19:BF20)</f>
        <v>#DIV/0!</v>
      </c>
      <c r="AS18" s="870"/>
      <c r="AT18" s="870"/>
      <c r="AU18" s="870"/>
      <c r="AV18" s="870"/>
      <c r="AW18" s="870"/>
      <c r="AX18" s="870"/>
      <c r="AY18" s="870"/>
      <c r="AZ18" s="870"/>
      <c r="BA18" s="870"/>
      <c r="BB18" s="870"/>
      <c r="BC18" s="870"/>
      <c r="BD18" s="870"/>
      <c r="BE18" s="870"/>
      <c r="BF18" s="871"/>
      <c r="BG18" s="2"/>
      <c r="BH18" s="177"/>
      <c r="BI18" s="177"/>
      <c r="BJ18" s="177"/>
      <c r="BK18" s="177"/>
      <c r="BL18" s="177"/>
      <c r="BM18" s="177"/>
      <c r="BN18" s="177"/>
      <c r="BO18" s="177"/>
      <c r="BP18" s="177"/>
      <c r="BQ18" s="177"/>
      <c r="BR18" s="177"/>
      <c r="BS18" s="177"/>
      <c r="BT18" s="177"/>
      <c r="BU18" s="177"/>
      <c r="BV18" s="177"/>
      <c r="BW18" s="177"/>
      <c r="BX18" s="177"/>
      <c r="BY18" s="177"/>
      <c r="BZ18" s="177"/>
      <c r="CA18" s="177"/>
      <c r="CB18" s="177"/>
      <c r="CC18" s="177"/>
      <c r="CD18" s="177"/>
      <c r="CE18" s="177"/>
      <c r="CF18" s="177"/>
      <c r="CG18" s="177"/>
      <c r="CH18" s="177"/>
      <c r="CI18" s="177"/>
      <c r="CJ18" s="177"/>
      <c r="CK18" s="177"/>
      <c r="CL18" s="177"/>
      <c r="CM18" s="177"/>
      <c r="CN18" s="177"/>
      <c r="CO18" s="177"/>
      <c r="CP18" s="177"/>
      <c r="CQ18" s="177"/>
      <c r="CR18" s="177"/>
      <c r="CS18" s="177"/>
      <c r="CT18" s="177"/>
      <c r="CU18" s="177"/>
      <c r="CV18" s="177"/>
      <c r="CW18" s="177"/>
      <c r="CX18" s="177"/>
      <c r="CY18" s="177"/>
      <c r="CZ18" s="177"/>
      <c r="DA18" s="177"/>
      <c r="DB18" s="177"/>
      <c r="DC18" s="177"/>
      <c r="DD18" s="177"/>
      <c r="DE18" s="177"/>
      <c r="DF18" s="177"/>
      <c r="DG18" s="177"/>
      <c r="DJ18" s="260">
        <v>0</v>
      </c>
    </row>
    <row r="19" spans="1:125" ht="12" customHeight="1">
      <c r="B19" s="142"/>
      <c r="G19" s="101"/>
      <c r="H19" s="2" t="s">
        <v>891</v>
      </c>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8"/>
      <c r="AR19" s="1690" t="e">
        <f>'No of yrs to repay debt (C)'!CR22</f>
        <v>#DIV/0!</v>
      </c>
      <c r="AS19" s="870"/>
      <c r="AT19" s="870"/>
      <c r="AU19" s="870"/>
      <c r="AV19" s="870"/>
      <c r="AW19" s="870"/>
      <c r="AX19" s="870"/>
      <c r="AY19" s="870"/>
      <c r="AZ19" s="870"/>
      <c r="BA19" s="870"/>
      <c r="BB19" s="870"/>
      <c r="BC19" s="870"/>
      <c r="BD19" s="870"/>
      <c r="BE19" s="870"/>
      <c r="BF19" s="871"/>
      <c r="BG19" s="2"/>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J19" s="260">
        <v>0</v>
      </c>
    </row>
    <row r="20" spans="1:125" ht="12" customHeight="1">
      <c r="B20" s="341"/>
      <c r="C20" s="299"/>
      <c r="D20" s="299"/>
      <c r="E20" s="299"/>
      <c r="F20" s="299"/>
      <c r="G20" s="102"/>
      <c r="H20" s="2" t="s">
        <v>892</v>
      </c>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8"/>
      <c r="AR20" s="1684">
        <f>'No of yrs to repay debt (C)'!C28</f>
        <v>0</v>
      </c>
      <c r="AS20" s="870"/>
      <c r="AT20" s="870"/>
      <c r="AU20" s="870"/>
      <c r="AV20" s="870"/>
      <c r="AW20" s="870"/>
      <c r="AX20" s="870"/>
      <c r="AY20" s="870"/>
      <c r="AZ20" s="870"/>
      <c r="BA20" s="870"/>
      <c r="BB20" s="870"/>
      <c r="BC20" s="870"/>
      <c r="BD20" s="870"/>
      <c r="BE20" s="870"/>
      <c r="BF20" s="871"/>
      <c r="BG20" s="2" t="s">
        <v>893</v>
      </c>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J20" s="260">
        <v>0</v>
      </c>
    </row>
    <row r="21" spans="1:125" ht="12" customHeight="1">
      <c r="B21" s="2" t="s">
        <v>894</v>
      </c>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8"/>
      <c r="AR21" s="1691" t="e">
        <f>AR17-AR18</f>
        <v>#DIV/0!</v>
      </c>
      <c r="AS21" s="870"/>
      <c r="AT21" s="870"/>
      <c r="AU21" s="870"/>
      <c r="AV21" s="870"/>
      <c r="AW21" s="870"/>
      <c r="AX21" s="870"/>
      <c r="AY21" s="870"/>
      <c r="AZ21" s="870"/>
      <c r="BA21" s="870"/>
      <c r="BB21" s="870"/>
      <c r="BC21" s="870"/>
      <c r="BD21" s="870"/>
      <c r="BE21" s="870"/>
      <c r="BF21" s="871"/>
      <c r="BG21" s="2" t="s">
        <v>895</v>
      </c>
      <c r="BH21" s="177"/>
      <c r="BI21" s="177"/>
      <c r="BJ21" s="177"/>
      <c r="BK21" s="177"/>
      <c r="BL21" s="177"/>
      <c r="BM21" s="177"/>
      <c r="BN21" s="177"/>
      <c r="BO21" s="177"/>
      <c r="BP21" s="177"/>
      <c r="BQ21" s="177"/>
      <c r="BR21" s="177"/>
      <c r="BS21" s="177"/>
      <c r="BT21" s="177"/>
      <c r="BU21" s="177"/>
      <c r="BV21" s="177"/>
      <c r="BW21" s="177"/>
      <c r="BX21" s="177"/>
      <c r="BY21" s="177"/>
      <c r="BZ21" s="177"/>
      <c r="CA21" s="177"/>
      <c r="CB21" s="177"/>
      <c r="CC21" s="177"/>
      <c r="CD21" s="177"/>
      <c r="CE21" s="177"/>
      <c r="CF21" s="177"/>
      <c r="CG21" s="177"/>
      <c r="CH21" s="177"/>
      <c r="CI21" s="177"/>
      <c r="CJ21" s="177"/>
      <c r="CK21" s="177"/>
      <c r="CL21" s="177"/>
      <c r="CM21" s="177"/>
      <c r="CN21" s="177"/>
      <c r="CO21" s="177"/>
      <c r="CP21" s="177"/>
      <c r="CQ21" s="177"/>
      <c r="CR21" s="177"/>
      <c r="CS21" s="177"/>
      <c r="CT21" s="177"/>
      <c r="CU21" s="177"/>
      <c r="CV21" s="177"/>
      <c r="CW21" s="177"/>
      <c r="CX21" s="177"/>
      <c r="CY21" s="177"/>
      <c r="CZ21" s="177"/>
      <c r="DA21" s="177"/>
      <c r="DB21" s="177"/>
      <c r="DC21" s="177"/>
      <c r="DD21" s="177"/>
      <c r="DE21" s="177"/>
      <c r="DF21" s="177"/>
      <c r="DG21" s="177"/>
      <c r="DJ21" s="260">
        <v>0</v>
      </c>
    </row>
    <row r="22" spans="1:125" ht="16" customHeight="1">
      <c r="B22" s="100" t="s">
        <v>896</v>
      </c>
    </row>
    <row r="23" spans="1:125" ht="2.15" customHeight="1"/>
    <row r="24" spans="1:125" ht="16" customHeight="1">
      <c r="A24" s="135" t="s">
        <v>897</v>
      </c>
      <c r="B24" s="296"/>
      <c r="C24" s="291"/>
      <c r="D24" s="291"/>
      <c r="E24" s="291"/>
      <c r="F24" s="291"/>
      <c r="G24" s="291"/>
      <c r="H24" s="291"/>
      <c r="I24" s="291"/>
      <c r="J24" s="291"/>
      <c r="K24" s="291"/>
      <c r="L24" s="291"/>
      <c r="M24" s="291"/>
      <c r="N24" s="291"/>
      <c r="O24" s="291"/>
      <c r="P24" s="291"/>
      <c r="Q24" s="291"/>
      <c r="R24" s="291"/>
      <c r="S24" s="291"/>
      <c r="T24" s="291"/>
      <c r="U24" s="291"/>
      <c r="V24" s="291"/>
      <c r="W24" s="291"/>
      <c r="X24" s="291"/>
      <c r="Y24" s="291"/>
      <c r="Z24" s="291"/>
      <c r="AA24" s="291"/>
      <c r="AB24" s="291"/>
      <c r="AC24" s="291"/>
      <c r="AD24" s="291"/>
      <c r="AE24" s="291"/>
      <c r="AF24" s="291"/>
      <c r="AG24" s="291"/>
      <c r="AH24" s="291"/>
      <c r="AI24" s="291"/>
      <c r="AJ24" s="291"/>
      <c r="AK24" s="291"/>
      <c r="AL24" s="291"/>
      <c r="AM24" s="291"/>
      <c r="AN24" s="291"/>
      <c r="AO24" s="291"/>
      <c r="AP24" s="291"/>
      <c r="AQ24" s="291"/>
      <c r="AR24" s="291"/>
      <c r="AS24" s="291"/>
      <c r="AT24" s="291"/>
      <c r="AU24" s="291"/>
      <c r="AV24" s="291"/>
      <c r="AW24" s="291"/>
      <c r="AX24" s="291"/>
      <c r="AY24" s="291"/>
      <c r="AZ24" s="291"/>
      <c r="BA24" s="291"/>
      <c r="BB24" s="291"/>
      <c r="BC24" s="291"/>
      <c r="BD24" s="291"/>
      <c r="BE24" s="291"/>
      <c r="BF24" s="291"/>
      <c r="BG24" s="291"/>
      <c r="BH24" s="291"/>
      <c r="BI24" s="291"/>
      <c r="BJ24" s="291"/>
      <c r="BK24" s="291"/>
      <c r="BL24" s="291"/>
      <c r="BM24" s="291"/>
      <c r="BN24" s="291"/>
      <c r="BO24" s="291"/>
      <c r="BP24" s="291"/>
      <c r="BQ24" s="291"/>
      <c r="BR24" s="291"/>
      <c r="BS24" s="291"/>
      <c r="BT24" s="291"/>
      <c r="BU24" s="291"/>
      <c r="BV24" s="291"/>
      <c r="BW24" s="291"/>
      <c r="BX24" s="291"/>
      <c r="BY24" s="291"/>
      <c r="BZ24" s="291"/>
      <c r="CA24" s="291"/>
      <c r="CB24" s="291"/>
      <c r="CC24" s="291"/>
      <c r="CD24" s="291"/>
      <c r="CE24" s="291"/>
      <c r="CF24" s="291"/>
      <c r="CG24" s="291"/>
      <c r="CH24" s="291"/>
      <c r="CI24" s="291"/>
      <c r="CJ24" s="291"/>
      <c r="CK24" s="291"/>
      <c r="CL24" s="291"/>
      <c r="CM24" s="291"/>
      <c r="CN24" s="291"/>
      <c r="CO24" s="291"/>
      <c r="CP24" s="291"/>
      <c r="CQ24" s="291"/>
      <c r="CR24" s="291"/>
      <c r="CS24" s="291"/>
      <c r="CT24" s="291"/>
      <c r="CU24" s="291"/>
      <c r="CV24" s="291"/>
      <c r="CW24" s="291"/>
      <c r="CX24" s="291"/>
      <c r="CY24" s="291"/>
      <c r="CZ24" s="291"/>
      <c r="DA24" s="291"/>
      <c r="DB24" s="291"/>
      <c r="DC24" s="291"/>
      <c r="DD24" s="291"/>
      <c r="DE24" s="291"/>
      <c r="DF24" s="291"/>
      <c r="DG24" s="291"/>
    </row>
    <row r="25" spans="1:125" ht="7" customHeight="1"/>
    <row r="26" spans="1:125" ht="16" customHeight="1">
      <c r="B26" s="1179" t="s">
        <v>516</v>
      </c>
      <c r="C26" s="1180"/>
      <c r="D26" s="1181"/>
      <c r="E26" s="1118">
        <v>1</v>
      </c>
      <c r="F26" s="1118"/>
      <c r="G26" s="1119"/>
      <c r="H26" s="179" t="s">
        <v>898</v>
      </c>
      <c r="I26" s="2"/>
      <c r="J26" s="177"/>
      <c r="K26" s="177"/>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5"/>
      <c r="CS26" s="1119" t="s">
        <v>899</v>
      </c>
      <c r="CT26" s="1120"/>
      <c r="CU26" s="1120"/>
      <c r="CV26" s="1159" t="s">
        <v>900</v>
      </c>
      <c r="CW26" s="1159"/>
      <c r="CX26" s="1159"/>
      <c r="CY26" s="1159"/>
      <c r="CZ26" s="1159"/>
      <c r="DA26" s="1159"/>
      <c r="DB26" s="1159"/>
      <c r="DC26" s="1159"/>
      <c r="DD26" s="1159"/>
      <c r="DE26" s="1159"/>
      <c r="DF26" s="1159"/>
      <c r="DG26" s="1160"/>
    </row>
    <row r="27" spans="1:125" ht="16" customHeight="1">
      <c r="B27" s="1179"/>
      <c r="C27" s="1180"/>
      <c r="D27" s="1181"/>
      <c r="E27" s="1118">
        <v>2</v>
      </c>
      <c r="F27" s="1118"/>
      <c r="G27" s="1119"/>
      <c r="H27" s="179" t="s">
        <v>901</v>
      </c>
      <c r="I27" s="2"/>
      <c r="J27" s="177"/>
      <c r="K27" s="177"/>
      <c r="L27" s="177"/>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5"/>
      <c r="CS27" s="1119" t="s">
        <v>899</v>
      </c>
      <c r="CT27" s="1120"/>
      <c r="CU27" s="1120"/>
      <c r="CV27" s="1159" t="s">
        <v>900</v>
      </c>
      <c r="CW27" s="1159"/>
      <c r="CX27" s="1159"/>
      <c r="CY27" s="1159"/>
      <c r="CZ27" s="1159"/>
      <c r="DA27" s="1159"/>
      <c r="DB27" s="1159"/>
      <c r="DC27" s="1159"/>
      <c r="DD27" s="1159"/>
      <c r="DE27" s="1159"/>
      <c r="DF27" s="1159"/>
      <c r="DG27" s="1160"/>
    </row>
    <row r="28" spans="1:125" ht="20.149999999999999" customHeight="1">
      <c r="B28" s="1179"/>
      <c r="C28" s="1180"/>
      <c r="D28" s="1181"/>
      <c r="E28" s="1118">
        <v>3</v>
      </c>
      <c r="F28" s="1118"/>
      <c r="G28" s="1119"/>
      <c r="H28" s="1151" t="s">
        <v>902</v>
      </c>
      <c r="I28" s="1693"/>
      <c r="J28" s="1693"/>
      <c r="K28" s="1693"/>
      <c r="L28" s="1693"/>
      <c r="M28" s="1693"/>
      <c r="N28" s="1693"/>
      <c r="O28" s="1693"/>
      <c r="P28" s="1693"/>
      <c r="Q28" s="1693"/>
      <c r="R28" s="1693"/>
      <c r="S28" s="1693"/>
      <c r="T28" s="1693"/>
      <c r="U28" s="1693"/>
      <c r="V28" s="1693"/>
      <c r="W28" s="1693"/>
      <c r="X28" s="1693"/>
      <c r="Y28" s="1693"/>
      <c r="Z28" s="1693"/>
      <c r="AA28" s="1693"/>
      <c r="AB28" s="1693"/>
      <c r="AC28" s="1693"/>
      <c r="AD28" s="1693"/>
      <c r="AE28" s="1693"/>
      <c r="AF28" s="1693"/>
      <c r="AG28" s="1693"/>
      <c r="AH28" s="1693"/>
      <c r="AI28" s="1693"/>
      <c r="AJ28" s="1693"/>
      <c r="AK28" s="1693"/>
      <c r="AL28" s="1693"/>
      <c r="AM28" s="1693"/>
      <c r="AN28" s="1693"/>
      <c r="AO28" s="1693"/>
      <c r="AP28" s="1693"/>
      <c r="AQ28" s="1693"/>
      <c r="AR28" s="1693"/>
      <c r="AS28" s="1693"/>
      <c r="AT28" s="1693"/>
      <c r="AU28" s="1693"/>
      <c r="AV28" s="1693"/>
      <c r="AW28" s="1693"/>
      <c r="AX28" s="1693"/>
      <c r="AY28" s="1693"/>
      <c r="AZ28" s="1693"/>
      <c r="BA28" s="1693"/>
      <c r="BB28" s="1693"/>
      <c r="BC28" s="1693"/>
      <c r="BD28" s="1693"/>
      <c r="BE28" s="1693"/>
      <c r="BF28" s="1693"/>
      <c r="BG28" s="1693"/>
      <c r="BH28" s="1693"/>
      <c r="BI28" s="1693"/>
      <c r="BJ28" s="1693"/>
      <c r="BK28" s="1693"/>
      <c r="BL28" s="1693"/>
      <c r="BM28" s="1693"/>
      <c r="BN28" s="1693"/>
      <c r="BO28" s="1693"/>
      <c r="BP28" s="1693"/>
      <c r="BQ28" s="1693"/>
      <c r="BR28" s="1693"/>
      <c r="BS28" s="1693"/>
      <c r="BT28" s="1693"/>
      <c r="BU28" s="1693"/>
      <c r="BV28" s="1693"/>
      <c r="BW28" s="1693"/>
      <c r="BX28" s="1693"/>
      <c r="BY28" s="1693"/>
      <c r="BZ28" s="1693"/>
      <c r="CA28" s="1693"/>
      <c r="CB28" s="1693"/>
      <c r="CC28" s="1693"/>
      <c r="CD28" s="1693"/>
      <c r="CE28" s="1693"/>
      <c r="CF28" s="1693"/>
      <c r="CG28" s="1693"/>
      <c r="CH28" s="1693"/>
      <c r="CI28" s="1693"/>
      <c r="CJ28" s="1693"/>
      <c r="CK28" s="1693"/>
      <c r="CL28" s="1693"/>
      <c r="CM28" s="1693"/>
      <c r="CN28" s="1693"/>
      <c r="CO28" s="1693"/>
      <c r="CP28" s="1693"/>
      <c r="CQ28" s="1693"/>
      <c r="CR28" s="1694"/>
      <c r="CS28" s="1119" t="s">
        <v>899</v>
      </c>
      <c r="CT28" s="1120"/>
      <c r="CU28" s="1120"/>
      <c r="CV28" s="1159" t="s">
        <v>900</v>
      </c>
      <c r="CW28" s="1159"/>
      <c r="CX28" s="1159"/>
      <c r="CY28" s="1159"/>
      <c r="CZ28" s="1159"/>
      <c r="DA28" s="1159"/>
      <c r="DB28" s="1159"/>
      <c r="DC28" s="1159"/>
      <c r="DD28" s="1159"/>
      <c r="DE28" s="1159"/>
      <c r="DF28" s="1159"/>
      <c r="DG28" s="1160"/>
    </row>
    <row r="29" spans="1:125" ht="20.149999999999999" customHeight="1">
      <c r="B29" s="1179"/>
      <c r="C29" s="1180"/>
      <c r="D29" s="1181"/>
      <c r="E29" s="1118">
        <v>4</v>
      </c>
      <c r="F29" s="1118"/>
      <c r="G29" s="1119"/>
      <c r="H29" s="1151" t="s">
        <v>903</v>
      </c>
      <c r="I29" s="1151"/>
      <c r="J29" s="1151"/>
      <c r="K29" s="1151"/>
      <c r="L29" s="1151"/>
      <c r="M29" s="1151"/>
      <c r="N29" s="1151"/>
      <c r="O29" s="1151"/>
      <c r="P29" s="1151"/>
      <c r="Q29" s="1151"/>
      <c r="R29" s="1151"/>
      <c r="S29" s="1151"/>
      <c r="T29" s="1151"/>
      <c r="U29" s="1151"/>
      <c r="V29" s="1151"/>
      <c r="W29" s="1151"/>
      <c r="X29" s="1151"/>
      <c r="Y29" s="1151"/>
      <c r="Z29" s="1151"/>
      <c r="AA29" s="1151"/>
      <c r="AB29" s="1151"/>
      <c r="AC29" s="1151"/>
      <c r="AD29" s="1151"/>
      <c r="AE29" s="1151"/>
      <c r="AF29" s="1151"/>
      <c r="AG29" s="1151"/>
      <c r="AH29" s="1151"/>
      <c r="AI29" s="1151"/>
      <c r="AJ29" s="1151"/>
      <c r="AK29" s="1151"/>
      <c r="AL29" s="1151"/>
      <c r="AM29" s="1151"/>
      <c r="AN29" s="1151"/>
      <c r="AO29" s="1151"/>
      <c r="AP29" s="1151"/>
      <c r="AQ29" s="1151"/>
      <c r="AR29" s="1151"/>
      <c r="AS29" s="1151"/>
      <c r="AT29" s="1151"/>
      <c r="AU29" s="1151"/>
      <c r="AV29" s="1151"/>
      <c r="AW29" s="1151"/>
      <c r="AX29" s="1151"/>
      <c r="AY29" s="1151"/>
      <c r="AZ29" s="1151"/>
      <c r="BA29" s="1151"/>
      <c r="BB29" s="1151"/>
      <c r="BC29" s="1151"/>
      <c r="BD29" s="1151"/>
      <c r="BE29" s="1151"/>
      <c r="BF29" s="1151"/>
      <c r="BG29" s="1151"/>
      <c r="BH29" s="1151"/>
      <c r="BI29" s="1151"/>
      <c r="BJ29" s="1151"/>
      <c r="BK29" s="1151"/>
      <c r="BL29" s="1151"/>
      <c r="BM29" s="1151"/>
      <c r="BN29" s="1151"/>
      <c r="BO29" s="1151"/>
      <c r="BP29" s="1151"/>
      <c r="BQ29" s="1151"/>
      <c r="BR29" s="1151"/>
      <c r="BS29" s="1151"/>
      <c r="BT29" s="1151"/>
      <c r="BU29" s="1151"/>
      <c r="BV29" s="1151"/>
      <c r="BW29" s="1151"/>
      <c r="BX29" s="1151"/>
      <c r="BY29" s="1151"/>
      <c r="BZ29" s="1151"/>
      <c r="CA29" s="1151"/>
      <c r="CB29" s="1151"/>
      <c r="CC29" s="1151"/>
      <c r="CD29" s="1151"/>
      <c r="CE29" s="1151"/>
      <c r="CF29" s="1151"/>
      <c r="CG29" s="1151"/>
      <c r="CH29" s="1151"/>
      <c r="CI29" s="1151"/>
      <c r="CJ29" s="1151"/>
      <c r="CK29" s="1151"/>
      <c r="CL29" s="1151"/>
      <c r="CM29" s="1151"/>
      <c r="CN29" s="1151"/>
      <c r="CO29" s="1151"/>
      <c r="CP29" s="1151"/>
      <c r="CQ29" s="1151"/>
      <c r="CR29" s="1152"/>
      <c r="CS29" s="1119" t="s">
        <v>899</v>
      </c>
      <c r="CT29" s="1120"/>
      <c r="CU29" s="1120"/>
      <c r="CV29" s="1159" t="s">
        <v>900</v>
      </c>
      <c r="CW29" s="1159"/>
      <c r="CX29" s="1159"/>
      <c r="CY29" s="1159"/>
      <c r="CZ29" s="1159"/>
      <c r="DA29" s="1159"/>
      <c r="DB29" s="1159"/>
      <c r="DC29" s="1159"/>
      <c r="DD29" s="1159"/>
      <c r="DE29" s="1159"/>
      <c r="DF29" s="1159"/>
      <c r="DG29" s="1160"/>
    </row>
    <row r="30" spans="1:125" ht="16" customHeight="1">
      <c r="B30" s="1179"/>
      <c r="C30" s="1180"/>
      <c r="D30" s="1181"/>
      <c r="E30" s="1118">
        <v>5</v>
      </c>
      <c r="F30" s="1118"/>
      <c r="G30" s="1119"/>
      <c r="H30" s="179" t="s">
        <v>904</v>
      </c>
      <c r="I30" s="2"/>
      <c r="J30" s="177"/>
      <c r="K30" s="177"/>
      <c r="L30" s="177"/>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5"/>
      <c r="CS30" s="1119" t="s">
        <v>899</v>
      </c>
      <c r="CT30" s="1120"/>
      <c r="CU30" s="1120"/>
      <c r="CV30" s="1159" t="s">
        <v>905</v>
      </c>
      <c r="CW30" s="1159"/>
      <c r="CX30" s="1159"/>
      <c r="CY30" s="1159"/>
      <c r="CZ30" s="1159"/>
      <c r="DA30" s="1159"/>
      <c r="DB30" s="1159"/>
      <c r="DC30" s="1159"/>
      <c r="DD30" s="1159"/>
      <c r="DE30" s="1159"/>
      <c r="DF30" s="1159"/>
      <c r="DG30" s="1160"/>
    </row>
    <row r="31" spans="1:125" ht="16" customHeight="1">
      <c r="B31" s="1179"/>
      <c r="C31" s="1180"/>
      <c r="D31" s="1181"/>
      <c r="E31" s="1118">
        <v>6</v>
      </c>
      <c r="F31" s="1118"/>
      <c r="G31" s="1119"/>
      <c r="H31" s="179" t="s">
        <v>906</v>
      </c>
      <c r="I31" s="2"/>
      <c r="J31" s="177"/>
      <c r="K31" s="177"/>
      <c r="L31" s="177"/>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5"/>
      <c r="CS31" s="1119" t="s">
        <v>899</v>
      </c>
      <c r="CT31" s="1120"/>
      <c r="CU31" s="1120"/>
      <c r="CV31" s="1159" t="s">
        <v>905</v>
      </c>
      <c r="CW31" s="1159"/>
      <c r="CX31" s="1159"/>
      <c r="CY31" s="1159"/>
      <c r="CZ31" s="1159"/>
      <c r="DA31" s="1159"/>
      <c r="DB31" s="1159"/>
      <c r="DC31" s="1159"/>
      <c r="DD31" s="1159"/>
      <c r="DE31" s="1159"/>
      <c r="DF31" s="1159"/>
      <c r="DG31" s="1160"/>
    </row>
    <row r="32" spans="1:125" ht="7" customHeight="1"/>
    <row r="33" spans="1:123" ht="16" customHeight="1">
      <c r="A33" s="135" t="s">
        <v>907</v>
      </c>
      <c r="B33" s="296"/>
      <c r="C33" s="291"/>
      <c r="D33" s="291"/>
      <c r="E33" s="291"/>
      <c r="F33" s="291"/>
      <c r="G33" s="291"/>
      <c r="H33" s="291"/>
      <c r="I33" s="291"/>
      <c r="J33" s="291"/>
      <c r="K33" s="291"/>
      <c r="L33" s="291"/>
      <c r="M33" s="291"/>
      <c r="N33" s="291"/>
      <c r="O33" s="291"/>
      <c r="P33" s="291"/>
      <c r="Q33" s="291"/>
      <c r="R33" s="291"/>
      <c r="S33" s="291"/>
      <c r="T33" s="291"/>
      <c r="U33" s="291"/>
      <c r="V33" s="291"/>
      <c r="W33" s="291"/>
      <c r="X33" s="291"/>
      <c r="Y33" s="291"/>
      <c r="Z33" s="291"/>
      <c r="AA33" s="291"/>
      <c r="AB33" s="291"/>
      <c r="AC33" s="291"/>
      <c r="AD33" s="291"/>
      <c r="AE33" s="291"/>
      <c r="AF33" s="291"/>
      <c r="AG33" s="291"/>
      <c r="AH33" s="291"/>
      <c r="AI33" s="291"/>
      <c r="AJ33" s="291"/>
      <c r="AK33" s="291"/>
      <c r="AL33" s="291"/>
      <c r="AM33" s="291"/>
      <c r="AN33" s="291"/>
      <c r="AO33" s="291"/>
      <c r="AP33" s="291"/>
      <c r="AQ33" s="291"/>
      <c r="AR33" s="291"/>
      <c r="AS33" s="291"/>
      <c r="AT33" s="291"/>
      <c r="AU33" s="291"/>
      <c r="AV33" s="291"/>
      <c r="AW33" s="291"/>
      <c r="AX33" s="291"/>
      <c r="AY33" s="291"/>
      <c r="AZ33" s="291"/>
      <c r="BA33" s="291"/>
      <c r="BB33" s="291"/>
      <c r="BC33" s="291"/>
      <c r="BD33" s="291"/>
      <c r="BE33" s="291"/>
      <c r="BF33" s="291"/>
      <c r="BG33" s="291"/>
      <c r="BH33" s="291"/>
      <c r="BI33" s="291"/>
      <c r="BJ33" s="291"/>
      <c r="BK33" s="291"/>
      <c r="BL33" s="291"/>
      <c r="BM33" s="291"/>
      <c r="BN33" s="291"/>
      <c r="BO33" s="291"/>
      <c r="BP33" s="291"/>
      <c r="BQ33" s="291"/>
      <c r="BR33" s="291"/>
      <c r="BS33" s="291"/>
      <c r="BT33" s="291"/>
      <c r="BU33" s="291"/>
      <c r="BV33" s="291"/>
      <c r="BW33" s="291"/>
      <c r="BX33" s="291"/>
      <c r="BY33" s="291"/>
      <c r="BZ33" s="291"/>
      <c r="CA33" s="291"/>
      <c r="CB33" s="291"/>
      <c r="CC33" s="291"/>
      <c r="CD33" s="291"/>
      <c r="CE33" s="291"/>
      <c r="CF33" s="291"/>
      <c r="CG33" s="291"/>
      <c r="CH33" s="291"/>
      <c r="CI33" s="291"/>
      <c r="CJ33" s="291"/>
      <c r="CK33" s="291"/>
      <c r="CL33" s="291"/>
      <c r="CM33" s="291"/>
      <c r="CN33" s="291"/>
      <c r="CO33" s="291"/>
      <c r="CP33" s="291"/>
      <c r="CQ33" s="291"/>
      <c r="CR33" s="291"/>
      <c r="CS33" s="291"/>
      <c r="CT33" s="291"/>
      <c r="CU33" s="291"/>
      <c r="CV33" s="291"/>
      <c r="CW33" s="291"/>
      <c r="CX33" s="291"/>
      <c r="CY33" s="291"/>
      <c r="CZ33" s="291"/>
      <c r="DA33" s="291"/>
      <c r="DB33" s="291"/>
      <c r="DC33" s="291"/>
      <c r="DD33" s="291"/>
      <c r="DE33" s="291"/>
      <c r="DF33" s="291"/>
      <c r="DG33" s="291"/>
    </row>
    <row r="34" spans="1:123" ht="18" customHeight="1">
      <c r="A34" s="100" t="s">
        <v>908</v>
      </c>
    </row>
    <row r="35" spans="1:123" ht="15" customHeight="1">
      <c r="B35" s="1111" t="s">
        <v>516</v>
      </c>
      <c r="C35" s="1111"/>
      <c r="D35" s="1111"/>
      <c r="E35" s="1111"/>
      <c r="F35" s="2" t="s">
        <v>909</v>
      </c>
      <c r="G35" s="177"/>
      <c r="H35" s="177"/>
      <c r="I35" s="177"/>
      <c r="J35" s="177"/>
      <c r="K35" s="177"/>
      <c r="L35" s="177"/>
      <c r="M35" s="177"/>
      <c r="N35" s="177"/>
      <c r="O35" s="177"/>
      <c r="P35" s="177"/>
      <c r="Q35" s="177"/>
      <c r="R35" s="177"/>
      <c r="S35" s="177"/>
      <c r="T35" s="177"/>
      <c r="U35" s="177"/>
      <c r="V35" s="177"/>
      <c r="W35" s="177"/>
      <c r="X35" s="177"/>
      <c r="Y35" s="178"/>
      <c r="Z35" s="1118" t="s">
        <v>899</v>
      </c>
      <c r="AA35" s="1118"/>
      <c r="AB35" s="1119"/>
      <c r="AC35" s="1160" t="s">
        <v>910</v>
      </c>
      <c r="AD35" s="1695"/>
      <c r="AE35" s="1695"/>
      <c r="AF35" s="1695"/>
      <c r="AG35" s="1695"/>
      <c r="AH35" s="1695"/>
      <c r="AI35" s="1695"/>
      <c r="AJ35" s="1695"/>
      <c r="AK35" s="1695"/>
      <c r="AL35" s="1695"/>
      <c r="AM35" s="1695"/>
      <c r="AN35" s="1695"/>
      <c r="DI35" s="100"/>
      <c r="DJ35" s="100"/>
      <c r="DK35" s="100"/>
      <c r="DL35" s="100"/>
      <c r="DM35" s="100"/>
      <c r="DN35" s="100"/>
      <c r="DO35" s="100"/>
      <c r="DP35" s="100"/>
      <c r="DQ35" s="100"/>
      <c r="DR35" s="100"/>
      <c r="DS35" s="100"/>
    </row>
    <row r="36" spans="1:123" ht="15" customHeight="1">
      <c r="B36" s="1111"/>
      <c r="C36" s="1111"/>
      <c r="D36" s="1111"/>
      <c r="E36" s="1111"/>
      <c r="F36" s="2" t="s">
        <v>911</v>
      </c>
      <c r="G36" s="177"/>
      <c r="H36" s="177"/>
      <c r="I36" s="177"/>
      <c r="J36" s="177"/>
      <c r="K36" s="177"/>
      <c r="L36" s="177"/>
      <c r="M36" s="177"/>
      <c r="N36" s="177"/>
      <c r="O36" s="177"/>
      <c r="P36" s="177"/>
      <c r="Q36" s="177"/>
      <c r="R36" s="177"/>
      <c r="S36" s="177"/>
      <c r="T36" s="177"/>
      <c r="U36" s="177"/>
      <c r="V36" s="177"/>
      <c r="W36" s="177"/>
      <c r="X36" s="177"/>
      <c r="Y36" s="178"/>
      <c r="Z36" s="1118" t="s">
        <v>899</v>
      </c>
      <c r="AA36" s="1118"/>
      <c r="AB36" s="1119"/>
      <c r="AC36" s="1160" t="s">
        <v>912</v>
      </c>
      <c r="AD36" s="1695"/>
      <c r="AE36" s="1695"/>
      <c r="AF36" s="1695"/>
      <c r="AG36" s="1695"/>
      <c r="AH36" s="1695"/>
      <c r="AI36" s="1695"/>
      <c r="AJ36" s="1695"/>
      <c r="AK36" s="1695"/>
      <c r="AL36" s="1695"/>
      <c r="AM36" s="1695"/>
      <c r="AN36" s="1695"/>
      <c r="DI36" s="100"/>
      <c r="DJ36" s="100"/>
      <c r="DK36" s="100"/>
      <c r="DL36" s="100"/>
      <c r="DM36" s="100"/>
      <c r="DN36" s="100"/>
      <c r="DO36" s="100"/>
      <c r="DP36" s="100"/>
      <c r="DQ36" s="100"/>
      <c r="DR36" s="100"/>
      <c r="DS36" s="100"/>
    </row>
    <row r="37" spans="1:123" ht="2.15" customHeight="1"/>
    <row r="38" spans="1:123" ht="12" customHeight="1">
      <c r="A38" s="275" t="s">
        <v>913</v>
      </c>
    </row>
    <row r="39" spans="1:123" ht="14.15" customHeight="1">
      <c r="A39" s="1164"/>
      <c r="B39" s="1165"/>
      <c r="C39" s="1165"/>
      <c r="D39" s="1165"/>
      <c r="E39" s="1165"/>
      <c r="F39" s="1165"/>
      <c r="G39" s="1165"/>
      <c r="H39" s="1165"/>
      <c r="I39" s="1165"/>
      <c r="J39" s="1165"/>
      <c r="K39" s="1165"/>
      <c r="L39" s="1165"/>
      <c r="M39" s="1165"/>
      <c r="N39" s="1165"/>
      <c r="O39" s="1165"/>
      <c r="P39" s="1165"/>
      <c r="Q39" s="1165"/>
      <c r="R39" s="1165"/>
      <c r="S39" s="1165"/>
      <c r="T39" s="1165"/>
      <c r="U39" s="1165"/>
      <c r="V39" s="1165"/>
      <c r="W39" s="1165"/>
      <c r="X39" s="1165"/>
      <c r="Y39" s="1165"/>
      <c r="Z39" s="1165"/>
      <c r="AA39" s="1165"/>
      <c r="AB39" s="1165"/>
      <c r="AC39" s="1165"/>
      <c r="AD39" s="1165"/>
      <c r="AE39" s="1165"/>
      <c r="AF39" s="1165"/>
      <c r="AG39" s="1165"/>
      <c r="AH39" s="1165"/>
      <c r="AI39" s="1165"/>
      <c r="AJ39" s="1165"/>
      <c r="AK39" s="1165"/>
      <c r="AL39" s="1165"/>
      <c r="AM39" s="1165"/>
      <c r="AN39" s="1165"/>
      <c r="AO39" s="1165"/>
      <c r="AP39" s="1165"/>
      <c r="AQ39" s="1165"/>
      <c r="AR39" s="1165"/>
      <c r="AS39" s="1165"/>
      <c r="AT39" s="1165"/>
      <c r="AU39" s="1165"/>
      <c r="AV39" s="1165"/>
      <c r="AW39" s="1165"/>
      <c r="AX39" s="1165"/>
      <c r="AY39" s="1165"/>
      <c r="AZ39" s="1165"/>
      <c r="BA39" s="1165"/>
      <c r="BB39" s="1165"/>
      <c r="BC39" s="1165"/>
      <c r="BD39" s="1165"/>
      <c r="BE39" s="1165"/>
      <c r="BF39" s="1165"/>
      <c r="BG39" s="1165"/>
      <c r="BH39" s="1165"/>
      <c r="BI39" s="1165"/>
      <c r="BJ39" s="1165"/>
      <c r="BK39" s="1165"/>
      <c r="BL39" s="1165"/>
      <c r="BM39" s="1165"/>
      <c r="BN39" s="1165"/>
      <c r="BO39" s="1165"/>
      <c r="BP39" s="1165"/>
      <c r="BQ39" s="1165"/>
      <c r="BR39" s="1165"/>
      <c r="BS39" s="1165"/>
      <c r="BT39" s="1165"/>
      <c r="BU39" s="1165"/>
      <c r="BV39" s="1165"/>
      <c r="BW39" s="1165"/>
      <c r="BX39" s="1165"/>
      <c r="BY39" s="1165"/>
      <c r="BZ39" s="1165"/>
      <c r="CA39" s="1165"/>
      <c r="CB39" s="1165"/>
      <c r="CC39" s="1165"/>
      <c r="CD39" s="1165"/>
      <c r="CE39" s="1165"/>
      <c r="CF39" s="1165"/>
      <c r="CG39" s="1165"/>
      <c r="CH39" s="1165"/>
      <c r="CI39" s="1165"/>
      <c r="CJ39" s="1165"/>
      <c r="CK39" s="1165"/>
      <c r="CL39" s="1165"/>
      <c r="CM39" s="1165"/>
      <c r="CN39" s="1165"/>
      <c r="CO39" s="1165"/>
      <c r="CP39" s="1165"/>
      <c r="CQ39" s="1165"/>
      <c r="CR39" s="1165"/>
      <c r="CS39" s="1165"/>
      <c r="CT39" s="1165"/>
      <c r="CU39" s="1165"/>
      <c r="CV39" s="1165"/>
      <c r="CW39" s="1165"/>
      <c r="CX39" s="1165"/>
      <c r="CY39" s="1165"/>
      <c r="CZ39" s="1165"/>
      <c r="DA39" s="1165"/>
      <c r="DB39" s="1165"/>
      <c r="DC39" s="1165"/>
      <c r="DD39" s="1165"/>
      <c r="DE39" s="1165"/>
      <c r="DF39" s="1165"/>
      <c r="DG39" s="1166"/>
    </row>
    <row r="40" spans="1:123" ht="21" customHeight="1">
      <c r="A40" s="1167"/>
      <c r="B40" s="1168"/>
      <c r="C40" s="1168"/>
      <c r="D40" s="1168"/>
      <c r="E40" s="1168"/>
      <c r="F40" s="1168"/>
      <c r="G40" s="1168"/>
      <c r="H40" s="1168"/>
      <c r="I40" s="1168"/>
      <c r="J40" s="1168"/>
      <c r="K40" s="1168"/>
      <c r="L40" s="1168"/>
      <c r="M40" s="1168"/>
      <c r="N40" s="1168"/>
      <c r="O40" s="1168"/>
      <c r="P40" s="1168"/>
      <c r="Q40" s="1168"/>
      <c r="R40" s="1168"/>
      <c r="S40" s="1168"/>
      <c r="T40" s="1168"/>
      <c r="U40" s="1168"/>
      <c r="V40" s="1168"/>
      <c r="W40" s="1168"/>
      <c r="X40" s="1168"/>
      <c r="Y40" s="1168"/>
      <c r="Z40" s="1168"/>
      <c r="AA40" s="1168"/>
      <c r="AB40" s="1168"/>
      <c r="AC40" s="1168"/>
      <c r="AD40" s="1168"/>
      <c r="AE40" s="1168"/>
      <c r="AF40" s="1168"/>
      <c r="AG40" s="1168"/>
      <c r="AH40" s="1168"/>
      <c r="AI40" s="1168"/>
      <c r="AJ40" s="1168"/>
      <c r="AK40" s="1168"/>
      <c r="AL40" s="1168"/>
      <c r="AM40" s="1168"/>
      <c r="AN40" s="1168"/>
      <c r="AO40" s="1168"/>
      <c r="AP40" s="1168"/>
      <c r="AQ40" s="1168"/>
      <c r="AR40" s="1168"/>
      <c r="AS40" s="1168"/>
      <c r="AT40" s="1168"/>
      <c r="AU40" s="1168"/>
      <c r="AV40" s="1168"/>
      <c r="AW40" s="1168"/>
      <c r="AX40" s="1168"/>
      <c r="AY40" s="1168"/>
      <c r="AZ40" s="1168"/>
      <c r="BA40" s="1168"/>
      <c r="BB40" s="1168"/>
      <c r="BC40" s="1168"/>
      <c r="BD40" s="1168"/>
      <c r="BE40" s="1168"/>
      <c r="BF40" s="1168"/>
      <c r="BG40" s="1168"/>
      <c r="BH40" s="1168"/>
      <c r="BI40" s="1168"/>
      <c r="BJ40" s="1168"/>
      <c r="BK40" s="1168"/>
      <c r="BL40" s="1168"/>
      <c r="BM40" s="1168"/>
      <c r="BN40" s="1168"/>
      <c r="BO40" s="1168"/>
      <c r="BP40" s="1168"/>
      <c r="BQ40" s="1168"/>
      <c r="BR40" s="1168"/>
      <c r="BS40" s="1168"/>
      <c r="BT40" s="1168"/>
      <c r="BU40" s="1168"/>
      <c r="BV40" s="1168"/>
      <c r="BW40" s="1168"/>
      <c r="BX40" s="1168"/>
      <c r="BY40" s="1168"/>
      <c r="BZ40" s="1168"/>
      <c r="CA40" s="1168"/>
      <c r="CB40" s="1168"/>
      <c r="CC40" s="1168"/>
      <c r="CD40" s="1168"/>
      <c r="CE40" s="1168"/>
      <c r="CF40" s="1168"/>
      <c r="CG40" s="1168"/>
      <c r="CH40" s="1168"/>
      <c r="CI40" s="1168"/>
      <c r="CJ40" s="1168"/>
      <c r="CK40" s="1168"/>
      <c r="CL40" s="1168"/>
      <c r="CM40" s="1168"/>
      <c r="CN40" s="1168"/>
      <c r="CO40" s="1168"/>
      <c r="CP40" s="1168"/>
      <c r="CQ40" s="1168"/>
      <c r="CR40" s="1168"/>
      <c r="CS40" s="1168"/>
      <c r="CT40" s="1168"/>
      <c r="CU40" s="1168"/>
      <c r="CV40" s="1168"/>
      <c r="CW40" s="1168"/>
      <c r="CX40" s="1168"/>
      <c r="CY40" s="1168"/>
      <c r="CZ40" s="1168"/>
      <c r="DA40" s="1168"/>
      <c r="DB40" s="1168"/>
      <c r="DC40" s="1168"/>
      <c r="DD40" s="1168"/>
      <c r="DE40" s="1168"/>
      <c r="DF40" s="1168"/>
      <c r="DG40" s="1169"/>
    </row>
    <row r="41" spans="1:123" ht="20.149999999999999" customHeight="1">
      <c r="A41" s="1167"/>
      <c r="B41" s="1168"/>
      <c r="C41" s="1168"/>
      <c r="D41" s="1168"/>
      <c r="E41" s="1168"/>
      <c r="F41" s="1168"/>
      <c r="G41" s="1168"/>
      <c r="H41" s="1168"/>
      <c r="I41" s="1168"/>
      <c r="J41" s="1168"/>
      <c r="K41" s="1168"/>
      <c r="L41" s="1168"/>
      <c r="M41" s="1168"/>
      <c r="N41" s="1168"/>
      <c r="O41" s="1168"/>
      <c r="P41" s="1168"/>
      <c r="Q41" s="1168"/>
      <c r="R41" s="1168"/>
      <c r="S41" s="1168"/>
      <c r="T41" s="1168"/>
      <c r="U41" s="1168"/>
      <c r="V41" s="1168"/>
      <c r="W41" s="1168"/>
      <c r="X41" s="1168"/>
      <c r="Y41" s="1168"/>
      <c r="Z41" s="1168"/>
      <c r="AA41" s="1168"/>
      <c r="AB41" s="1168"/>
      <c r="AC41" s="1168"/>
      <c r="AD41" s="1168"/>
      <c r="AE41" s="1168"/>
      <c r="AF41" s="1168"/>
      <c r="AG41" s="1168"/>
      <c r="AH41" s="1168"/>
      <c r="AI41" s="1168"/>
      <c r="AJ41" s="1168"/>
      <c r="AK41" s="1168"/>
      <c r="AL41" s="1168"/>
      <c r="AM41" s="1168"/>
      <c r="AN41" s="1168"/>
      <c r="AO41" s="1168"/>
      <c r="AP41" s="1168"/>
      <c r="AQ41" s="1168"/>
      <c r="AR41" s="1168"/>
      <c r="AS41" s="1168"/>
      <c r="AT41" s="1168"/>
      <c r="AU41" s="1168"/>
      <c r="AV41" s="1168"/>
      <c r="AW41" s="1168"/>
      <c r="AX41" s="1168"/>
      <c r="AY41" s="1168"/>
      <c r="AZ41" s="1168"/>
      <c r="BA41" s="1168"/>
      <c r="BB41" s="1168"/>
      <c r="BC41" s="1168"/>
      <c r="BD41" s="1168"/>
      <c r="BE41" s="1168"/>
      <c r="BF41" s="1168"/>
      <c r="BG41" s="1168"/>
      <c r="BH41" s="1168"/>
      <c r="BI41" s="1168"/>
      <c r="BJ41" s="1168"/>
      <c r="BK41" s="1168"/>
      <c r="BL41" s="1168"/>
      <c r="BM41" s="1168"/>
      <c r="BN41" s="1168"/>
      <c r="BO41" s="1168"/>
      <c r="BP41" s="1168"/>
      <c r="BQ41" s="1168"/>
      <c r="BR41" s="1168"/>
      <c r="BS41" s="1168"/>
      <c r="BT41" s="1168"/>
      <c r="BU41" s="1168"/>
      <c r="BV41" s="1168"/>
      <c r="BW41" s="1168"/>
      <c r="BX41" s="1168"/>
      <c r="BY41" s="1168"/>
      <c r="BZ41" s="1168"/>
      <c r="CA41" s="1168"/>
      <c r="CB41" s="1168"/>
      <c r="CC41" s="1168"/>
      <c r="CD41" s="1168"/>
      <c r="CE41" s="1168"/>
      <c r="CF41" s="1168"/>
      <c r="CG41" s="1168"/>
      <c r="CH41" s="1168"/>
      <c r="CI41" s="1168"/>
      <c r="CJ41" s="1168"/>
      <c r="CK41" s="1168"/>
      <c r="CL41" s="1168"/>
      <c r="CM41" s="1168"/>
      <c r="CN41" s="1168"/>
      <c r="CO41" s="1168"/>
      <c r="CP41" s="1168"/>
      <c r="CQ41" s="1168"/>
      <c r="CR41" s="1168"/>
      <c r="CS41" s="1168"/>
      <c r="CT41" s="1168"/>
      <c r="CU41" s="1168"/>
      <c r="CV41" s="1168"/>
      <c r="CW41" s="1168"/>
      <c r="CX41" s="1168"/>
      <c r="CY41" s="1168"/>
      <c r="CZ41" s="1168"/>
      <c r="DA41" s="1168"/>
      <c r="DB41" s="1168"/>
      <c r="DC41" s="1168"/>
      <c r="DD41" s="1168"/>
      <c r="DE41" s="1168"/>
      <c r="DF41" s="1168"/>
      <c r="DG41" s="1169"/>
    </row>
    <row r="42" spans="1:123" ht="20.149999999999999" customHeight="1">
      <c r="A42" s="1170"/>
      <c r="B42" s="1171"/>
      <c r="C42" s="1171"/>
      <c r="D42" s="1171"/>
      <c r="E42" s="1171"/>
      <c r="F42" s="1171"/>
      <c r="G42" s="1171"/>
      <c r="H42" s="1171"/>
      <c r="I42" s="1171"/>
      <c r="J42" s="1171"/>
      <c r="K42" s="1171"/>
      <c r="L42" s="1171"/>
      <c r="M42" s="1171"/>
      <c r="N42" s="1171"/>
      <c r="O42" s="1171"/>
      <c r="P42" s="1171"/>
      <c r="Q42" s="1171"/>
      <c r="R42" s="1171"/>
      <c r="S42" s="1171"/>
      <c r="T42" s="1171"/>
      <c r="U42" s="1171"/>
      <c r="V42" s="1171"/>
      <c r="W42" s="1171"/>
      <c r="X42" s="1171"/>
      <c r="Y42" s="1171"/>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c r="CU42" s="1171"/>
      <c r="CV42" s="1171"/>
      <c r="CW42" s="1171"/>
      <c r="CX42" s="1171"/>
      <c r="CY42" s="1171"/>
      <c r="CZ42" s="1171"/>
      <c r="DA42" s="1171"/>
      <c r="DB42" s="1171"/>
      <c r="DC42" s="1171"/>
      <c r="DD42" s="1171"/>
      <c r="DE42" s="1171"/>
      <c r="DF42" s="1171"/>
      <c r="DG42" s="1172"/>
    </row>
    <row r="43" spans="1:123" ht="7" customHeight="1"/>
    <row r="44" spans="1:123" ht="21.75" customHeight="1">
      <c r="A44" s="1133" t="s">
        <v>914</v>
      </c>
      <c r="B44" s="1133"/>
      <c r="C44" s="1133"/>
      <c r="D44" s="1133"/>
      <c r="E44" s="1133"/>
      <c r="F44" s="1133"/>
      <c r="G44" s="1133"/>
      <c r="H44" s="1133"/>
      <c r="I44" s="1133"/>
      <c r="J44" s="1133"/>
      <c r="K44" s="1133"/>
      <c r="L44" s="1133"/>
      <c r="M44" s="1133"/>
      <c r="N44" s="1133"/>
      <c r="O44" s="1133"/>
      <c r="P44" s="1133"/>
      <c r="Q44" s="1133"/>
      <c r="R44" s="1133"/>
      <c r="S44" s="1133"/>
      <c r="T44" s="1133"/>
      <c r="U44" s="1133"/>
      <c r="V44" s="1133"/>
      <c r="W44" s="1133"/>
      <c r="X44" s="1133"/>
      <c r="Y44" s="1133"/>
      <c r="Z44" s="1133"/>
      <c r="AA44" s="1133"/>
      <c r="AB44" s="1133"/>
      <c r="AC44" s="1133"/>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33"/>
      <c r="BA44" s="1133"/>
      <c r="BB44" s="1133"/>
      <c r="BC44" s="1133"/>
      <c r="BD44" s="1133"/>
      <c r="BE44" s="1133"/>
      <c r="BF44" s="1133"/>
      <c r="BG44" s="1133"/>
      <c r="BH44" s="1133"/>
      <c r="BI44" s="1133"/>
      <c r="BJ44" s="1133"/>
      <c r="BK44" s="1133"/>
      <c r="BL44" s="1133"/>
      <c r="BM44" s="1133"/>
      <c r="BN44" s="1133"/>
      <c r="BO44" s="1133"/>
      <c r="BP44" s="1133"/>
      <c r="BQ44" s="1133"/>
      <c r="BR44" s="1133"/>
      <c r="BS44" s="1133"/>
      <c r="BT44" s="1133"/>
      <c r="BU44" s="1133"/>
      <c r="BV44" s="1133"/>
      <c r="BW44" s="1133"/>
      <c r="BX44" s="1133"/>
      <c r="BY44" s="1133"/>
      <c r="BZ44" s="1133"/>
      <c r="CA44" s="1133"/>
      <c r="CB44" s="1133"/>
      <c r="CC44" s="1133"/>
      <c r="CD44" s="1133"/>
      <c r="CE44" s="1133"/>
      <c r="CF44" s="1133"/>
      <c r="CG44" s="1133"/>
      <c r="CH44" s="1133"/>
      <c r="CI44" s="1133"/>
      <c r="CJ44" s="1133"/>
      <c r="CK44" s="1133"/>
      <c r="CL44" s="1133"/>
      <c r="CM44" s="1133"/>
      <c r="CN44" s="1133"/>
      <c r="CO44" s="1133"/>
      <c r="CP44" s="1133"/>
      <c r="CQ44" s="1133"/>
      <c r="CR44" s="1133"/>
      <c r="CS44" s="1133"/>
      <c r="CT44" s="1133"/>
      <c r="CU44" s="1133"/>
      <c r="CV44" s="1133"/>
      <c r="CW44" s="1133"/>
      <c r="CX44" s="1133"/>
      <c r="CY44" s="1133"/>
      <c r="CZ44" s="1133"/>
      <c r="DA44" s="1133"/>
      <c r="DB44" s="1133"/>
      <c r="DC44" s="1133"/>
      <c r="DD44" s="1133"/>
      <c r="DE44" s="1133"/>
      <c r="DF44" s="1133"/>
      <c r="DG44" s="1133"/>
    </row>
    <row r="45" spans="1:123" ht="22" customHeight="1">
      <c r="A45" s="1696" t="s">
        <v>915</v>
      </c>
      <c r="B45" s="1696"/>
      <c r="C45" s="1696"/>
      <c r="D45" s="1696"/>
      <c r="E45" s="1696"/>
      <c r="F45" s="1696"/>
      <c r="G45" s="1696"/>
      <c r="H45" s="1696"/>
      <c r="I45" s="1696"/>
      <c r="J45" s="1696"/>
      <c r="K45" s="1696"/>
      <c r="L45" s="1696"/>
      <c r="M45" s="1696"/>
      <c r="N45" s="1696"/>
      <c r="O45" s="1696"/>
      <c r="P45" s="1696"/>
      <c r="Q45" s="1696"/>
      <c r="R45" s="1696"/>
      <c r="S45" s="1696"/>
      <c r="T45" s="1696"/>
      <c r="U45" s="1696"/>
      <c r="V45" s="1696"/>
      <c r="W45" s="1696"/>
      <c r="X45" s="1696"/>
      <c r="Y45" s="1696"/>
      <c r="Z45" s="1696"/>
      <c r="AA45" s="1696"/>
      <c r="AB45" s="1696"/>
      <c r="AC45" s="1696"/>
      <c r="AD45" s="1696"/>
      <c r="AE45" s="1696"/>
      <c r="AF45" s="1696"/>
      <c r="AG45" s="1696"/>
      <c r="AH45" s="1696"/>
      <c r="AI45" s="1696"/>
      <c r="AJ45" s="1696"/>
      <c r="AK45" s="1696"/>
      <c r="AL45" s="1696"/>
      <c r="AM45" s="1696"/>
      <c r="AN45" s="1696"/>
      <c r="AO45" s="1696"/>
      <c r="AP45" s="1696"/>
      <c r="AQ45" s="1696"/>
      <c r="AR45" s="1696"/>
      <c r="AS45" s="1696"/>
      <c r="AT45" s="1696"/>
      <c r="AU45" s="1696"/>
      <c r="AV45" s="1696"/>
      <c r="AW45" s="1696"/>
      <c r="AX45" s="1696"/>
      <c r="AY45" s="1696"/>
      <c r="AZ45" s="1696"/>
      <c r="BA45" s="1696"/>
      <c r="BB45" s="1696"/>
      <c r="BC45" s="1696"/>
      <c r="BD45" s="1696"/>
      <c r="BE45" s="1696"/>
      <c r="BF45" s="1696"/>
      <c r="BG45" s="1696"/>
      <c r="BH45" s="1696"/>
      <c r="BI45" s="1696"/>
      <c r="BJ45" s="1696"/>
      <c r="BK45" s="1696"/>
      <c r="BL45" s="1696"/>
      <c r="BM45" s="1696"/>
      <c r="BN45" s="1696"/>
      <c r="BO45" s="1696"/>
      <c r="BP45" s="1696"/>
      <c r="BQ45" s="1696"/>
      <c r="BR45" s="1696"/>
      <c r="BS45" s="1696"/>
      <c r="BT45" s="1696"/>
      <c r="BU45" s="1696"/>
      <c r="BV45" s="1696"/>
      <c r="BW45" s="1696"/>
      <c r="BX45" s="1696"/>
      <c r="BY45" s="1696"/>
      <c r="BZ45" s="1696"/>
      <c r="CA45" s="1696"/>
      <c r="CB45" s="1696"/>
      <c r="CC45" s="1696"/>
      <c r="CD45" s="1696"/>
      <c r="CE45" s="1696"/>
      <c r="CF45" s="1696"/>
      <c r="CG45" s="1696"/>
      <c r="CH45" s="1696"/>
      <c r="CI45" s="1696"/>
      <c r="CJ45" s="1696"/>
      <c r="CK45" s="1696"/>
      <c r="CL45" s="1696"/>
      <c r="CM45" s="1696"/>
      <c r="CN45" s="1696"/>
      <c r="CO45" s="1696"/>
      <c r="CP45" s="1696"/>
      <c r="CQ45" s="1696"/>
      <c r="CR45" s="1696"/>
      <c r="CS45" s="1696"/>
      <c r="CT45" s="1696"/>
      <c r="CU45" s="1696"/>
      <c r="CV45" s="1696"/>
      <c r="CW45" s="1696"/>
      <c r="CX45" s="1696"/>
      <c r="CY45" s="1696"/>
      <c r="CZ45" s="1696"/>
      <c r="DA45" s="1696"/>
      <c r="DB45" s="1696"/>
      <c r="DC45" s="1696"/>
      <c r="DD45" s="1696"/>
      <c r="DE45" s="1696"/>
      <c r="DF45" s="1696"/>
      <c r="DG45" s="1696"/>
    </row>
    <row r="46" spans="1:123" ht="15" customHeight="1">
      <c r="B46" s="1111" t="s">
        <v>516</v>
      </c>
      <c r="C46" s="1111"/>
      <c r="D46" s="1111"/>
      <c r="E46" s="1111"/>
      <c r="F46" s="2" t="s">
        <v>909</v>
      </c>
      <c r="G46" s="177"/>
      <c r="H46" s="177"/>
      <c r="I46" s="177"/>
      <c r="J46" s="177"/>
      <c r="K46" s="177"/>
      <c r="L46" s="177"/>
      <c r="M46" s="177"/>
      <c r="N46" s="177"/>
      <c r="O46" s="177"/>
      <c r="P46" s="177"/>
      <c r="Q46" s="177"/>
      <c r="R46" s="177"/>
      <c r="S46" s="177"/>
      <c r="T46" s="177"/>
      <c r="U46" s="177"/>
      <c r="V46" s="177"/>
      <c r="W46" s="177"/>
      <c r="X46" s="177"/>
      <c r="Y46" s="178"/>
      <c r="Z46" s="1118" t="s">
        <v>899</v>
      </c>
      <c r="AA46" s="1118"/>
      <c r="AB46" s="1119"/>
      <c r="AC46" s="1160" t="s">
        <v>910</v>
      </c>
      <c r="AD46" s="1695"/>
      <c r="AE46" s="1695"/>
      <c r="AF46" s="1695"/>
      <c r="AG46" s="1695"/>
      <c r="AH46" s="1695"/>
      <c r="AI46" s="1695"/>
      <c r="AJ46" s="1695"/>
      <c r="AK46" s="1695"/>
      <c r="AL46" s="1695"/>
      <c r="AM46" s="1695"/>
      <c r="AN46" s="1695"/>
      <c r="DH46" s="260"/>
    </row>
    <row r="47" spans="1:123" ht="15" customHeight="1">
      <c r="B47" s="1111"/>
      <c r="C47" s="1111"/>
      <c r="D47" s="1111"/>
      <c r="E47" s="1111"/>
      <c r="F47" s="2" t="s">
        <v>911</v>
      </c>
      <c r="G47" s="177"/>
      <c r="H47" s="177"/>
      <c r="I47" s="177"/>
      <c r="J47" s="177"/>
      <c r="K47" s="177"/>
      <c r="L47" s="177"/>
      <c r="M47" s="177"/>
      <c r="N47" s="177"/>
      <c r="O47" s="177"/>
      <c r="P47" s="177"/>
      <c r="Q47" s="177"/>
      <c r="R47" s="177"/>
      <c r="S47" s="177"/>
      <c r="T47" s="177"/>
      <c r="U47" s="177"/>
      <c r="V47" s="177"/>
      <c r="W47" s="177"/>
      <c r="X47" s="177"/>
      <c r="Y47" s="178"/>
      <c r="Z47" s="1118" t="s">
        <v>899</v>
      </c>
      <c r="AA47" s="1118"/>
      <c r="AB47" s="1119"/>
      <c r="AC47" s="1160" t="s">
        <v>900</v>
      </c>
      <c r="AD47" s="1695"/>
      <c r="AE47" s="1695"/>
      <c r="AF47" s="1695"/>
      <c r="AG47" s="1695"/>
      <c r="AH47" s="1695"/>
      <c r="AI47" s="1695"/>
      <c r="AJ47" s="1695"/>
      <c r="AK47" s="1695"/>
      <c r="AL47" s="1695"/>
      <c r="AM47" s="1695"/>
      <c r="AN47" s="1695"/>
      <c r="DH47" s="260"/>
    </row>
    <row r="48" spans="1:123" ht="2.15" customHeight="1"/>
    <row r="49" spans="1:120" ht="12" customHeight="1">
      <c r="A49" s="275" t="s">
        <v>913</v>
      </c>
    </row>
    <row r="50" spans="1:120" ht="14.15" customHeight="1">
      <c r="A50" s="1164"/>
      <c r="B50" s="1165"/>
      <c r="C50" s="1165"/>
      <c r="D50" s="1165"/>
      <c r="E50" s="1165"/>
      <c r="F50" s="1165"/>
      <c r="G50" s="1165"/>
      <c r="H50" s="1165"/>
      <c r="I50" s="1165"/>
      <c r="J50" s="1165"/>
      <c r="K50" s="1165"/>
      <c r="L50" s="1165"/>
      <c r="M50" s="1165"/>
      <c r="N50" s="1165"/>
      <c r="O50" s="1165"/>
      <c r="P50" s="1165"/>
      <c r="Q50" s="1165"/>
      <c r="R50" s="1165"/>
      <c r="S50" s="1165"/>
      <c r="T50" s="1165"/>
      <c r="U50" s="1165"/>
      <c r="V50" s="1165"/>
      <c r="W50" s="1165"/>
      <c r="X50" s="1165"/>
      <c r="Y50" s="1165"/>
      <c r="Z50" s="1165"/>
      <c r="AA50" s="1165"/>
      <c r="AB50" s="1165"/>
      <c r="AC50" s="1165"/>
      <c r="AD50" s="1165"/>
      <c r="AE50" s="1165"/>
      <c r="AF50" s="1165"/>
      <c r="AG50" s="1165"/>
      <c r="AH50" s="1165"/>
      <c r="AI50" s="1165"/>
      <c r="AJ50" s="1165"/>
      <c r="AK50" s="1165"/>
      <c r="AL50" s="1165"/>
      <c r="AM50" s="1165"/>
      <c r="AN50" s="1165"/>
      <c r="AO50" s="1165"/>
      <c r="AP50" s="1165"/>
      <c r="AQ50" s="1165"/>
      <c r="AR50" s="1165"/>
      <c r="AS50" s="1165"/>
      <c r="AT50" s="1165"/>
      <c r="AU50" s="1165"/>
      <c r="AV50" s="1165"/>
      <c r="AW50" s="1165"/>
      <c r="AX50" s="1165"/>
      <c r="AY50" s="1165"/>
      <c r="AZ50" s="1165"/>
      <c r="BA50" s="1165"/>
      <c r="BB50" s="1165"/>
      <c r="BC50" s="1165"/>
      <c r="BD50" s="1165"/>
      <c r="BE50" s="1165"/>
      <c r="BF50" s="1165"/>
      <c r="BG50" s="1165"/>
      <c r="BH50" s="1165"/>
      <c r="BI50" s="1165"/>
      <c r="BJ50" s="1165"/>
      <c r="BK50" s="1165"/>
      <c r="BL50" s="1165"/>
      <c r="BM50" s="1165"/>
      <c r="BN50" s="1165"/>
      <c r="BO50" s="1165"/>
      <c r="BP50" s="1165"/>
      <c r="BQ50" s="1165"/>
      <c r="BR50" s="1165"/>
      <c r="BS50" s="1165"/>
      <c r="BT50" s="1165"/>
      <c r="BU50" s="1165"/>
      <c r="BV50" s="1165"/>
      <c r="BW50" s="1165"/>
      <c r="BX50" s="1165"/>
      <c r="BY50" s="1165"/>
      <c r="BZ50" s="1165"/>
      <c r="CA50" s="1165"/>
      <c r="CB50" s="1165"/>
      <c r="CC50" s="1165"/>
      <c r="CD50" s="1165"/>
      <c r="CE50" s="1165"/>
      <c r="CF50" s="1165"/>
      <c r="CG50" s="1165"/>
      <c r="CH50" s="1165"/>
      <c r="CI50" s="1165"/>
      <c r="CJ50" s="1165"/>
      <c r="CK50" s="1165"/>
      <c r="CL50" s="1165"/>
      <c r="CM50" s="1165"/>
      <c r="CN50" s="1165"/>
      <c r="CO50" s="1165"/>
      <c r="CP50" s="1165"/>
      <c r="CQ50" s="1165"/>
      <c r="CR50" s="1165"/>
      <c r="CS50" s="1165"/>
      <c r="CT50" s="1165"/>
      <c r="CU50" s="1165"/>
      <c r="CV50" s="1165"/>
      <c r="CW50" s="1165"/>
      <c r="CX50" s="1165"/>
      <c r="CY50" s="1165"/>
      <c r="CZ50" s="1165"/>
      <c r="DA50" s="1165"/>
      <c r="DB50" s="1165"/>
      <c r="DC50" s="1165"/>
      <c r="DD50" s="1165"/>
      <c r="DE50" s="1165"/>
      <c r="DF50" s="1165"/>
      <c r="DG50" s="1166"/>
    </row>
    <row r="51" spans="1:120" ht="21" customHeight="1">
      <c r="A51" s="1167"/>
      <c r="B51" s="1168"/>
      <c r="C51" s="1168"/>
      <c r="D51" s="1168"/>
      <c r="E51" s="1168"/>
      <c r="F51" s="1168"/>
      <c r="G51" s="1168"/>
      <c r="H51" s="1168"/>
      <c r="I51" s="1168"/>
      <c r="J51" s="1168"/>
      <c r="K51" s="1168"/>
      <c r="L51" s="1168"/>
      <c r="M51" s="1168"/>
      <c r="N51" s="1168"/>
      <c r="O51" s="1168"/>
      <c r="P51" s="1168"/>
      <c r="Q51" s="1168"/>
      <c r="R51" s="1168"/>
      <c r="S51" s="1168"/>
      <c r="T51" s="1168"/>
      <c r="U51" s="1168"/>
      <c r="V51" s="1168"/>
      <c r="W51" s="1168"/>
      <c r="X51" s="1168"/>
      <c r="Y51" s="1168"/>
      <c r="Z51" s="1168"/>
      <c r="AA51" s="1168"/>
      <c r="AB51" s="1168"/>
      <c r="AC51" s="1168"/>
      <c r="AD51" s="1168"/>
      <c r="AE51" s="1168"/>
      <c r="AF51" s="1168"/>
      <c r="AG51" s="1168"/>
      <c r="AH51" s="1168"/>
      <c r="AI51" s="1168"/>
      <c r="AJ51" s="1168"/>
      <c r="AK51" s="1168"/>
      <c r="AL51" s="1168"/>
      <c r="AM51" s="1168"/>
      <c r="AN51" s="1168"/>
      <c r="AO51" s="1168"/>
      <c r="AP51" s="1168"/>
      <c r="AQ51" s="1168"/>
      <c r="AR51" s="1168"/>
      <c r="AS51" s="1168"/>
      <c r="AT51" s="1168"/>
      <c r="AU51" s="1168"/>
      <c r="AV51" s="1168"/>
      <c r="AW51" s="1168"/>
      <c r="AX51" s="1168"/>
      <c r="AY51" s="1168"/>
      <c r="AZ51" s="1168"/>
      <c r="BA51" s="1168"/>
      <c r="BB51" s="1168"/>
      <c r="BC51" s="1168"/>
      <c r="BD51" s="1168"/>
      <c r="BE51" s="1168"/>
      <c r="BF51" s="1168"/>
      <c r="BG51" s="1168"/>
      <c r="BH51" s="1168"/>
      <c r="BI51" s="1168"/>
      <c r="BJ51" s="1168"/>
      <c r="BK51" s="1168"/>
      <c r="BL51" s="1168"/>
      <c r="BM51" s="1168"/>
      <c r="BN51" s="1168"/>
      <c r="BO51" s="1168"/>
      <c r="BP51" s="1168"/>
      <c r="BQ51" s="1168"/>
      <c r="BR51" s="1168"/>
      <c r="BS51" s="1168"/>
      <c r="BT51" s="1168"/>
      <c r="BU51" s="1168"/>
      <c r="BV51" s="1168"/>
      <c r="BW51" s="1168"/>
      <c r="BX51" s="1168"/>
      <c r="BY51" s="1168"/>
      <c r="BZ51" s="1168"/>
      <c r="CA51" s="1168"/>
      <c r="CB51" s="1168"/>
      <c r="CC51" s="1168"/>
      <c r="CD51" s="1168"/>
      <c r="CE51" s="1168"/>
      <c r="CF51" s="1168"/>
      <c r="CG51" s="1168"/>
      <c r="CH51" s="1168"/>
      <c r="CI51" s="1168"/>
      <c r="CJ51" s="1168"/>
      <c r="CK51" s="1168"/>
      <c r="CL51" s="1168"/>
      <c r="CM51" s="1168"/>
      <c r="CN51" s="1168"/>
      <c r="CO51" s="1168"/>
      <c r="CP51" s="1168"/>
      <c r="CQ51" s="1168"/>
      <c r="CR51" s="1168"/>
      <c r="CS51" s="1168"/>
      <c r="CT51" s="1168"/>
      <c r="CU51" s="1168"/>
      <c r="CV51" s="1168"/>
      <c r="CW51" s="1168"/>
      <c r="CX51" s="1168"/>
      <c r="CY51" s="1168"/>
      <c r="CZ51" s="1168"/>
      <c r="DA51" s="1168"/>
      <c r="DB51" s="1168"/>
      <c r="DC51" s="1168"/>
      <c r="DD51" s="1168"/>
      <c r="DE51" s="1168"/>
      <c r="DF51" s="1168"/>
      <c r="DG51" s="1169"/>
    </row>
    <row r="52" spans="1:120" ht="20.149999999999999" customHeight="1">
      <c r="A52" s="1167"/>
      <c r="B52" s="1168"/>
      <c r="C52" s="1168"/>
      <c r="D52" s="1168"/>
      <c r="E52" s="1168"/>
      <c r="F52" s="1168"/>
      <c r="G52" s="1168"/>
      <c r="H52" s="1168"/>
      <c r="I52" s="1168"/>
      <c r="J52" s="1168"/>
      <c r="K52" s="1168"/>
      <c r="L52" s="1168"/>
      <c r="M52" s="1168"/>
      <c r="N52" s="1168"/>
      <c r="O52" s="1168"/>
      <c r="P52" s="1168"/>
      <c r="Q52" s="1168"/>
      <c r="R52" s="1168"/>
      <c r="S52" s="1168"/>
      <c r="T52" s="1168"/>
      <c r="U52" s="1168"/>
      <c r="V52" s="1168"/>
      <c r="W52" s="1168"/>
      <c r="X52" s="1168"/>
      <c r="Y52" s="1168"/>
      <c r="Z52" s="1168"/>
      <c r="AA52" s="1168"/>
      <c r="AB52" s="1168"/>
      <c r="AC52" s="1168"/>
      <c r="AD52" s="1168"/>
      <c r="AE52" s="1168"/>
      <c r="AF52" s="1168"/>
      <c r="AG52" s="1168"/>
      <c r="AH52" s="1168"/>
      <c r="AI52" s="1168"/>
      <c r="AJ52" s="1168"/>
      <c r="AK52" s="1168"/>
      <c r="AL52" s="1168"/>
      <c r="AM52" s="1168"/>
      <c r="AN52" s="1168"/>
      <c r="AO52" s="1168"/>
      <c r="AP52" s="1168"/>
      <c r="AQ52" s="1168"/>
      <c r="AR52" s="1168"/>
      <c r="AS52" s="1168"/>
      <c r="AT52" s="1168"/>
      <c r="AU52" s="1168"/>
      <c r="AV52" s="1168"/>
      <c r="AW52" s="1168"/>
      <c r="AX52" s="1168"/>
      <c r="AY52" s="1168"/>
      <c r="AZ52" s="1168"/>
      <c r="BA52" s="1168"/>
      <c r="BB52" s="1168"/>
      <c r="BC52" s="1168"/>
      <c r="BD52" s="1168"/>
      <c r="BE52" s="1168"/>
      <c r="BF52" s="1168"/>
      <c r="BG52" s="1168"/>
      <c r="BH52" s="1168"/>
      <c r="BI52" s="1168"/>
      <c r="BJ52" s="1168"/>
      <c r="BK52" s="1168"/>
      <c r="BL52" s="1168"/>
      <c r="BM52" s="1168"/>
      <c r="BN52" s="1168"/>
      <c r="BO52" s="1168"/>
      <c r="BP52" s="1168"/>
      <c r="BQ52" s="1168"/>
      <c r="BR52" s="1168"/>
      <c r="BS52" s="1168"/>
      <c r="BT52" s="1168"/>
      <c r="BU52" s="1168"/>
      <c r="BV52" s="1168"/>
      <c r="BW52" s="1168"/>
      <c r="BX52" s="1168"/>
      <c r="BY52" s="1168"/>
      <c r="BZ52" s="1168"/>
      <c r="CA52" s="1168"/>
      <c r="CB52" s="1168"/>
      <c r="CC52" s="1168"/>
      <c r="CD52" s="1168"/>
      <c r="CE52" s="1168"/>
      <c r="CF52" s="1168"/>
      <c r="CG52" s="1168"/>
      <c r="CH52" s="1168"/>
      <c r="CI52" s="1168"/>
      <c r="CJ52" s="1168"/>
      <c r="CK52" s="1168"/>
      <c r="CL52" s="1168"/>
      <c r="CM52" s="1168"/>
      <c r="CN52" s="1168"/>
      <c r="CO52" s="1168"/>
      <c r="CP52" s="1168"/>
      <c r="CQ52" s="1168"/>
      <c r="CR52" s="1168"/>
      <c r="CS52" s="1168"/>
      <c r="CT52" s="1168"/>
      <c r="CU52" s="1168"/>
      <c r="CV52" s="1168"/>
      <c r="CW52" s="1168"/>
      <c r="CX52" s="1168"/>
      <c r="CY52" s="1168"/>
      <c r="CZ52" s="1168"/>
      <c r="DA52" s="1168"/>
      <c r="DB52" s="1168"/>
      <c r="DC52" s="1168"/>
      <c r="DD52" s="1168"/>
      <c r="DE52" s="1168"/>
      <c r="DF52" s="1168"/>
      <c r="DG52" s="1169"/>
    </row>
    <row r="53" spans="1:120" ht="20.149999999999999" customHeight="1">
      <c r="A53" s="1170"/>
      <c r="B53" s="1171"/>
      <c r="C53" s="1171"/>
      <c r="D53" s="1171"/>
      <c r="E53" s="1171"/>
      <c r="F53" s="1171"/>
      <c r="G53" s="1171"/>
      <c r="H53" s="1171"/>
      <c r="I53" s="1171"/>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171"/>
      <c r="BH53" s="1171"/>
      <c r="BI53" s="1171"/>
      <c r="BJ53" s="1171"/>
      <c r="BK53" s="1171"/>
      <c r="BL53" s="1171"/>
      <c r="BM53" s="1171"/>
      <c r="BN53" s="1171"/>
      <c r="BO53" s="1171"/>
      <c r="BP53" s="1171"/>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c r="CU53" s="1171"/>
      <c r="CV53" s="1171"/>
      <c r="CW53" s="1171"/>
      <c r="CX53" s="1171"/>
      <c r="CY53" s="1171"/>
      <c r="CZ53" s="1171"/>
      <c r="DA53" s="1171"/>
      <c r="DB53" s="1171"/>
      <c r="DC53" s="1171"/>
      <c r="DD53" s="1171"/>
      <c r="DE53" s="1171"/>
      <c r="DF53" s="1171"/>
      <c r="DG53" s="1172"/>
    </row>
    <row r="54" spans="1:120" ht="8.15" customHeight="1">
      <c r="BA54" s="1697" t="s">
        <v>916</v>
      </c>
      <c r="BB54" s="1697"/>
      <c r="BC54" s="1697"/>
      <c r="BD54" s="1697"/>
      <c r="BE54" s="1697"/>
      <c r="BF54" s="1697"/>
      <c r="BG54" s="1697"/>
      <c r="BH54" s="1697"/>
      <c r="BI54" s="1697"/>
      <c r="BJ54" s="1697"/>
      <c r="BK54" s="1697"/>
      <c r="BL54" s="1697"/>
      <c r="BM54" s="1697"/>
      <c r="BN54" s="1697"/>
      <c r="BO54" s="1697"/>
      <c r="BP54" s="1697"/>
      <c r="BQ54" s="1697"/>
      <c r="BR54" s="1697"/>
      <c r="BS54" s="1697"/>
      <c r="BT54" s="1697"/>
      <c r="BU54" s="1697"/>
      <c r="BV54" s="1697"/>
      <c r="BW54" s="1697"/>
      <c r="BX54" s="1697"/>
      <c r="BY54" s="1697"/>
      <c r="BZ54" s="1697"/>
      <c r="CA54" s="1697"/>
      <c r="CB54" s="1697"/>
      <c r="CC54" s="1697"/>
      <c r="CD54" s="1697"/>
      <c r="CE54" s="1697"/>
      <c r="CF54" s="1697"/>
      <c r="CG54" s="1697"/>
      <c r="CH54" s="1697"/>
      <c r="CI54" s="1697"/>
      <c r="CJ54" s="1697"/>
      <c r="CK54" s="1697"/>
      <c r="CL54" s="1697"/>
      <c r="CM54" s="1697"/>
      <c r="CN54" s="1697"/>
      <c r="CO54" s="1697"/>
      <c r="CP54" s="1697"/>
      <c r="CQ54" s="1697"/>
      <c r="CR54" s="1697"/>
      <c r="CS54" s="1697"/>
      <c r="CT54" s="1697"/>
      <c r="CU54" s="1697"/>
      <c r="CV54" s="1697"/>
      <c r="CW54" s="1697"/>
      <c r="CX54" s="1697"/>
      <c r="CY54" s="1697"/>
      <c r="CZ54" s="1697"/>
      <c r="DA54" s="1697"/>
      <c r="DB54" s="1697"/>
      <c r="DC54" s="1697"/>
      <c r="DD54" s="1697"/>
      <c r="DE54" s="1697"/>
      <c r="DF54" s="1697"/>
      <c r="DG54" s="1697"/>
    </row>
    <row r="55" spans="1:120" ht="20.149999999999999" customHeight="1">
      <c r="A55" s="1700" t="s">
        <v>917</v>
      </c>
      <c r="B55" s="1701"/>
      <c r="C55" s="1701"/>
      <c r="D55" s="1701"/>
      <c r="E55" s="1701"/>
      <c r="F55" s="1701"/>
      <c r="G55" s="1701"/>
      <c r="H55" s="1701"/>
      <c r="I55" s="1701"/>
      <c r="J55" s="1701"/>
      <c r="K55" s="1701"/>
      <c r="L55" s="1701"/>
      <c r="M55" s="1701"/>
      <c r="N55" s="1701"/>
      <c r="O55" s="1701"/>
      <c r="P55" s="1701"/>
      <c r="Q55" s="1701"/>
      <c r="R55" s="1701"/>
      <c r="S55" s="1701"/>
      <c r="T55" s="1701"/>
      <c r="U55" s="1701"/>
      <c r="V55" s="1701"/>
      <c r="W55" s="1701"/>
      <c r="X55" s="1701"/>
      <c r="Y55" s="1701"/>
      <c r="Z55" s="1701"/>
      <c r="AA55" s="1701"/>
      <c r="AB55" s="1701"/>
      <c r="AC55" s="1702"/>
      <c r="AD55" s="1703" t="s">
        <v>538</v>
      </c>
      <c r="AE55" s="1704"/>
      <c r="AF55" s="1704"/>
      <c r="AG55" s="1704"/>
      <c r="AH55" s="1704"/>
      <c r="AI55" s="1704"/>
      <c r="AJ55" s="1704"/>
      <c r="AK55" s="1704"/>
      <c r="AL55" s="1704"/>
      <c r="AM55" s="1704"/>
      <c r="AN55" s="1704"/>
      <c r="AO55" s="1704"/>
      <c r="AP55" s="1704"/>
      <c r="AQ55" s="1704"/>
      <c r="AR55" s="1704"/>
      <c r="AS55" s="1704"/>
      <c r="AT55" s="1704"/>
      <c r="AU55" s="1704"/>
      <c r="AV55" s="1704"/>
      <c r="AW55" s="1704"/>
      <c r="AX55" s="1704"/>
      <c r="AY55" s="1705"/>
      <c r="BA55" s="1698"/>
      <c r="BB55" s="1698"/>
      <c r="BC55" s="1698"/>
      <c r="BD55" s="1698"/>
      <c r="BE55" s="1698"/>
      <c r="BF55" s="1698"/>
      <c r="BG55" s="1698"/>
      <c r="BH55" s="1698"/>
      <c r="BI55" s="1698"/>
      <c r="BJ55" s="1698"/>
      <c r="BK55" s="1698"/>
      <c r="BL55" s="1698"/>
      <c r="BM55" s="1698"/>
      <c r="BN55" s="1698"/>
      <c r="BO55" s="1698"/>
      <c r="BP55" s="1698"/>
      <c r="BQ55" s="1698"/>
      <c r="BR55" s="1698"/>
      <c r="BS55" s="1698"/>
      <c r="BT55" s="1698"/>
      <c r="BU55" s="1698"/>
      <c r="BV55" s="1698"/>
      <c r="BW55" s="1698"/>
      <c r="BX55" s="1698"/>
      <c r="BY55" s="1698"/>
      <c r="BZ55" s="1698"/>
      <c r="CA55" s="1698"/>
      <c r="CB55" s="1698"/>
      <c r="CC55" s="1698"/>
      <c r="CD55" s="1698"/>
      <c r="CE55" s="1698"/>
      <c r="CF55" s="1698"/>
      <c r="CG55" s="1698"/>
      <c r="CH55" s="1698"/>
      <c r="CI55" s="1698"/>
      <c r="CJ55" s="1698"/>
      <c r="CK55" s="1698"/>
      <c r="CL55" s="1698"/>
      <c r="CM55" s="1698"/>
      <c r="CN55" s="1698"/>
      <c r="CO55" s="1698"/>
      <c r="CP55" s="1698"/>
      <c r="CQ55" s="1698"/>
      <c r="CR55" s="1698"/>
      <c r="CS55" s="1698"/>
      <c r="CT55" s="1698"/>
      <c r="CU55" s="1698"/>
      <c r="CV55" s="1698"/>
      <c r="CW55" s="1698"/>
      <c r="CX55" s="1698"/>
      <c r="CY55" s="1698"/>
      <c r="CZ55" s="1698"/>
      <c r="DA55" s="1698"/>
      <c r="DB55" s="1698"/>
      <c r="DC55" s="1698"/>
      <c r="DD55" s="1698"/>
      <c r="DE55" s="1698"/>
      <c r="DF55" s="1698"/>
      <c r="DG55" s="1698"/>
    </row>
    <row r="56" spans="1:120" ht="5.15" customHeight="1">
      <c r="BA56" s="1698"/>
      <c r="BB56" s="1698"/>
      <c r="BC56" s="1698"/>
      <c r="BD56" s="1698"/>
      <c r="BE56" s="1698"/>
      <c r="BF56" s="1698"/>
      <c r="BG56" s="1698"/>
      <c r="BH56" s="1698"/>
      <c r="BI56" s="1698"/>
      <c r="BJ56" s="1698"/>
      <c r="BK56" s="1698"/>
      <c r="BL56" s="1698"/>
      <c r="BM56" s="1698"/>
      <c r="BN56" s="1698"/>
      <c r="BO56" s="1698"/>
      <c r="BP56" s="1698"/>
      <c r="BQ56" s="1698"/>
      <c r="BR56" s="1698"/>
      <c r="BS56" s="1698"/>
      <c r="BT56" s="1698"/>
      <c r="BU56" s="1698"/>
      <c r="BV56" s="1698"/>
      <c r="BW56" s="1698"/>
      <c r="BX56" s="1698"/>
      <c r="BY56" s="1698"/>
      <c r="BZ56" s="1698"/>
      <c r="CA56" s="1698"/>
      <c r="CB56" s="1698"/>
      <c r="CC56" s="1698"/>
      <c r="CD56" s="1698"/>
      <c r="CE56" s="1698"/>
      <c r="CF56" s="1698"/>
      <c r="CG56" s="1698"/>
      <c r="CH56" s="1698"/>
      <c r="CI56" s="1698"/>
      <c r="CJ56" s="1698"/>
      <c r="CK56" s="1698"/>
      <c r="CL56" s="1698"/>
      <c r="CM56" s="1698"/>
      <c r="CN56" s="1698"/>
      <c r="CO56" s="1698"/>
      <c r="CP56" s="1698"/>
      <c r="CQ56" s="1698"/>
      <c r="CR56" s="1698"/>
      <c r="CS56" s="1698"/>
      <c r="CT56" s="1698"/>
      <c r="CU56" s="1698"/>
      <c r="CV56" s="1698"/>
      <c r="CW56" s="1698"/>
      <c r="CX56" s="1698"/>
      <c r="CY56" s="1698"/>
      <c r="CZ56" s="1698"/>
      <c r="DA56" s="1698"/>
      <c r="DB56" s="1698"/>
      <c r="DC56" s="1698"/>
      <c r="DD56" s="1698"/>
      <c r="DE56" s="1698"/>
      <c r="DF56" s="1698"/>
      <c r="DG56" s="1698"/>
    </row>
    <row r="57" spans="1:120" ht="13" customHeight="1">
      <c r="A57" s="98" t="s">
        <v>918</v>
      </c>
      <c r="BA57" s="1699"/>
      <c r="BB57" s="1699"/>
      <c r="BC57" s="1699"/>
      <c r="BD57" s="1699"/>
      <c r="BE57" s="1699"/>
      <c r="BF57" s="1699"/>
      <c r="BG57" s="1699"/>
      <c r="BH57" s="1699"/>
      <c r="BI57" s="1699"/>
      <c r="BJ57" s="1699"/>
      <c r="BK57" s="1699"/>
      <c r="BL57" s="1699"/>
      <c r="BM57" s="1699"/>
      <c r="BN57" s="1699"/>
      <c r="BO57" s="1699"/>
      <c r="BP57" s="1699"/>
      <c r="BQ57" s="1699"/>
      <c r="BR57" s="1699"/>
      <c r="BS57" s="1699"/>
      <c r="BT57" s="1699"/>
      <c r="BU57" s="1699"/>
      <c r="BV57" s="1699"/>
      <c r="BW57" s="1699"/>
      <c r="BX57" s="1699"/>
      <c r="BY57" s="1699"/>
      <c r="BZ57" s="1699"/>
      <c r="CA57" s="1699"/>
      <c r="CB57" s="1699"/>
      <c r="CC57" s="1699"/>
      <c r="CD57" s="1699"/>
      <c r="CE57" s="1699"/>
      <c r="CF57" s="1699"/>
      <c r="CG57" s="1699"/>
      <c r="CH57" s="1699"/>
      <c r="CI57" s="1699"/>
      <c r="CJ57" s="1699"/>
      <c r="CK57" s="1699"/>
      <c r="CL57" s="1699"/>
      <c r="CM57" s="1699"/>
      <c r="CN57" s="1699"/>
      <c r="CO57" s="1699"/>
      <c r="CP57" s="1699"/>
      <c r="CQ57" s="1699"/>
      <c r="CR57" s="1699"/>
      <c r="CS57" s="1699"/>
      <c r="CT57" s="1699"/>
      <c r="CU57" s="1699"/>
      <c r="CV57" s="1699"/>
      <c r="CW57" s="1699"/>
      <c r="CX57" s="1699"/>
      <c r="CY57" s="1699"/>
      <c r="CZ57" s="1699"/>
      <c r="DA57" s="1699"/>
      <c r="DB57" s="1699"/>
      <c r="DC57" s="1699"/>
      <c r="DD57" s="1699"/>
      <c r="DE57" s="1699"/>
      <c r="DF57" s="1699"/>
      <c r="DG57" s="1699"/>
    </row>
    <row r="58" spans="1:120" ht="40" customHeight="1">
      <c r="A58" s="1123"/>
      <c r="B58" s="1707"/>
      <c r="C58" s="1707"/>
      <c r="D58" s="1707"/>
      <c r="E58" s="1707"/>
      <c r="F58" s="1707"/>
      <c r="G58" s="1707"/>
      <c r="H58" s="1707"/>
      <c r="I58" s="1707"/>
      <c r="J58" s="1707"/>
      <c r="K58" s="1707"/>
      <c r="L58" s="1707"/>
      <c r="M58" s="1707"/>
      <c r="N58" s="1707"/>
      <c r="O58" s="1707"/>
      <c r="P58" s="1707"/>
      <c r="Q58" s="1707"/>
      <c r="R58" s="1707"/>
      <c r="S58" s="1707"/>
      <c r="T58" s="1707"/>
      <c r="U58" s="1707"/>
      <c r="V58" s="1707"/>
      <c r="W58" s="1707"/>
      <c r="X58" s="1707"/>
      <c r="Y58" s="1707"/>
      <c r="Z58" s="1707"/>
      <c r="AA58" s="1707"/>
      <c r="AB58" s="1707"/>
      <c r="AC58" s="1707"/>
      <c r="AD58" s="1707"/>
      <c r="AE58" s="1707"/>
      <c r="AF58" s="1707"/>
      <c r="AG58" s="1707"/>
      <c r="AH58" s="1707"/>
      <c r="AI58" s="1707"/>
      <c r="AJ58" s="1707"/>
      <c r="AK58" s="1707"/>
      <c r="AL58" s="1707"/>
      <c r="AM58" s="1707"/>
      <c r="AN58" s="1707"/>
      <c r="AO58" s="1707"/>
      <c r="AP58" s="1707"/>
      <c r="AQ58" s="1707"/>
      <c r="AR58" s="1707"/>
      <c r="AS58" s="1707"/>
      <c r="AT58" s="1707"/>
      <c r="AU58" s="1707"/>
      <c r="AV58" s="1707"/>
      <c r="AW58" s="1707"/>
      <c r="AX58" s="1707"/>
      <c r="AY58" s="1707"/>
      <c r="AZ58" s="1707"/>
      <c r="BA58" s="1707"/>
      <c r="BB58" s="1707"/>
      <c r="BC58" s="1707"/>
      <c r="BD58" s="1707"/>
      <c r="BE58" s="1707"/>
      <c r="BF58" s="1707"/>
      <c r="BG58" s="1707"/>
      <c r="BH58" s="1707"/>
      <c r="BI58" s="1707"/>
      <c r="BJ58" s="1707"/>
      <c r="BK58" s="1707"/>
      <c r="BL58" s="1707"/>
      <c r="BM58" s="1707"/>
      <c r="BN58" s="1707"/>
      <c r="BO58" s="1707"/>
      <c r="BP58" s="1707"/>
      <c r="BQ58" s="1707"/>
      <c r="BR58" s="1707"/>
      <c r="BS58" s="1707"/>
      <c r="BT58" s="1707"/>
      <c r="BU58" s="1707"/>
      <c r="BV58" s="1707"/>
      <c r="BW58" s="1707"/>
      <c r="BX58" s="1707"/>
      <c r="BY58" s="1707"/>
      <c r="BZ58" s="1707"/>
      <c r="CA58" s="1707"/>
      <c r="CB58" s="1707"/>
      <c r="CC58" s="1707"/>
      <c r="CD58" s="1707"/>
      <c r="CE58" s="1707"/>
      <c r="CF58" s="1707"/>
      <c r="CG58" s="1707"/>
      <c r="CH58" s="1707"/>
      <c r="CI58" s="1707"/>
      <c r="CJ58" s="1707"/>
      <c r="CK58" s="1707"/>
      <c r="CL58" s="1707"/>
      <c r="CM58" s="1707"/>
      <c r="CN58" s="1707"/>
      <c r="CO58" s="1707"/>
      <c r="CP58" s="1707"/>
      <c r="CQ58" s="1707"/>
      <c r="CR58" s="1707"/>
      <c r="CS58" s="1707"/>
      <c r="CT58" s="1707"/>
      <c r="CU58" s="1707"/>
      <c r="CV58" s="1707"/>
      <c r="CW58" s="1707"/>
      <c r="CX58" s="1707"/>
      <c r="CY58" s="1707"/>
      <c r="CZ58" s="1707"/>
      <c r="DA58" s="1707"/>
      <c r="DB58" s="1707"/>
      <c r="DC58" s="1707"/>
      <c r="DD58" s="1707"/>
      <c r="DE58" s="1707"/>
      <c r="DF58" s="1707"/>
      <c r="DG58" s="1708"/>
    </row>
    <row r="59" spans="1:120" ht="5.15" customHeight="1">
      <c r="BA59" s="103"/>
      <c r="BB59" s="103"/>
      <c r="BC59" s="103"/>
      <c r="BD59" s="103"/>
      <c r="BE59" s="103"/>
      <c r="BF59" s="103"/>
      <c r="BG59" s="103"/>
      <c r="BH59" s="103"/>
      <c r="BI59" s="103"/>
      <c r="BJ59" s="103"/>
      <c r="BK59" s="103"/>
      <c r="BL59" s="103"/>
      <c r="BM59" s="103"/>
      <c r="BN59" s="103"/>
      <c r="BO59" s="103"/>
      <c r="BP59" s="103"/>
      <c r="BQ59" s="103"/>
      <c r="BR59" s="103"/>
      <c r="BS59" s="103"/>
      <c r="BT59" s="103"/>
      <c r="BU59" s="103"/>
      <c r="BV59" s="103"/>
      <c r="BW59" s="103"/>
      <c r="BX59" s="103"/>
      <c r="BY59" s="103"/>
      <c r="BZ59" s="103"/>
      <c r="CA59" s="103"/>
      <c r="CB59" s="103"/>
      <c r="CC59" s="103"/>
      <c r="CD59" s="103"/>
      <c r="CE59" s="103"/>
      <c r="CF59" s="103"/>
      <c r="CG59" s="103"/>
      <c r="CH59" s="103"/>
      <c r="CI59" s="103"/>
      <c r="CJ59" s="103"/>
      <c r="CK59" s="103"/>
      <c r="CL59" s="103"/>
      <c r="CM59" s="103"/>
      <c r="CN59" s="103"/>
      <c r="CO59" s="103"/>
      <c r="CP59" s="103"/>
      <c r="CQ59" s="103"/>
      <c r="CR59" s="103"/>
      <c r="CS59" s="103"/>
      <c r="CT59" s="103"/>
      <c r="CU59" s="103"/>
      <c r="CV59" s="103"/>
      <c r="CW59" s="103"/>
      <c r="CX59" s="103"/>
      <c r="CY59" s="103"/>
      <c r="CZ59" s="103"/>
      <c r="DA59" s="103"/>
      <c r="DB59" s="103"/>
      <c r="DC59" s="103"/>
      <c r="DD59" s="103"/>
      <c r="DE59" s="103"/>
      <c r="DF59" s="103"/>
      <c r="DG59" s="103"/>
    </row>
    <row r="60" spans="1:120" ht="12" customHeight="1">
      <c r="A60" s="1709"/>
      <c r="B60" s="1710"/>
      <c r="C60" s="1710"/>
      <c r="D60" s="1710"/>
      <c r="E60" s="1710"/>
      <c r="F60" s="1710"/>
      <c r="G60" s="1710"/>
      <c r="H60" s="1710"/>
      <c r="I60" s="1710"/>
      <c r="J60" s="1710"/>
      <c r="K60" s="1710"/>
      <c r="L60" s="1710"/>
      <c r="M60" s="1710"/>
      <c r="N60" s="1710"/>
      <c r="O60" s="1710"/>
      <c r="P60" s="1710"/>
      <c r="Q60" s="1710"/>
      <c r="R60" s="1710"/>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122"/>
      <c r="AQ60" s="1122"/>
      <c r="AR60" s="1122"/>
      <c r="AS60" s="1122"/>
      <c r="AT60" s="1122"/>
      <c r="AU60" s="1122"/>
      <c r="AV60" s="1122"/>
      <c r="AW60" s="1122"/>
      <c r="AX60" s="1122"/>
      <c r="AY60" s="1122"/>
      <c r="AZ60" s="1122"/>
      <c r="BA60" s="1122"/>
      <c r="BB60" s="1122"/>
      <c r="BC60" s="1122"/>
      <c r="BD60" s="1122"/>
      <c r="BE60" s="1122"/>
      <c r="BF60" s="1122"/>
      <c r="BG60" s="1122"/>
      <c r="BH60" s="342"/>
      <c r="BI60" s="98" t="s">
        <v>919</v>
      </c>
      <c r="DI60" s="103"/>
      <c r="DJ60" s="103"/>
      <c r="DK60" s="103"/>
      <c r="DL60" s="103"/>
      <c r="DM60" s="103"/>
      <c r="DN60" s="103"/>
      <c r="DO60" s="100"/>
    </row>
    <row r="61" spans="1:120" ht="13.5" customHeight="1">
      <c r="A61" s="1669"/>
      <c r="B61" s="1669"/>
      <c r="C61" s="1669"/>
      <c r="D61" s="1669"/>
      <c r="E61" s="1669"/>
      <c r="F61" s="1669"/>
      <c r="G61" s="1669"/>
      <c r="H61" s="1669"/>
      <c r="I61" s="1669"/>
      <c r="J61" s="1669"/>
      <c r="K61" s="1669"/>
      <c r="L61" s="1669"/>
      <c r="M61" s="1669"/>
      <c r="N61" s="1669"/>
      <c r="O61" s="1669"/>
      <c r="P61" s="1669"/>
      <c r="Q61" s="1669"/>
      <c r="R61" s="1669"/>
      <c r="AP61" s="1709"/>
      <c r="AQ61" s="1710"/>
      <c r="AR61" s="1710"/>
      <c r="AS61" s="1710"/>
      <c r="AT61" s="1710"/>
      <c r="AU61" s="1710"/>
      <c r="AV61" s="1710"/>
      <c r="AW61" s="1710"/>
      <c r="AX61" s="1710"/>
      <c r="AY61" s="1710"/>
      <c r="AZ61" s="1710"/>
      <c r="BA61" s="1710"/>
      <c r="BB61" s="1710"/>
      <c r="BC61" s="1710"/>
      <c r="BD61" s="1710"/>
      <c r="BE61" s="1710"/>
      <c r="BF61" s="1710"/>
      <c r="BG61" s="1710"/>
      <c r="BH61" s="290"/>
      <c r="BI61" s="1112"/>
      <c r="BJ61" s="1113"/>
      <c r="BK61" s="1113"/>
      <c r="BL61" s="1113"/>
      <c r="BM61" s="1113"/>
      <c r="BN61" s="1113"/>
      <c r="BO61" s="1113"/>
      <c r="BP61" s="1113"/>
      <c r="BQ61" s="1113"/>
      <c r="BR61" s="1113"/>
      <c r="BS61" s="1113"/>
      <c r="BT61" s="1113"/>
      <c r="BU61" s="1113"/>
      <c r="BV61" s="1113"/>
      <c r="BW61" s="1113"/>
      <c r="BX61" s="1113"/>
      <c r="BY61" s="1113"/>
      <c r="BZ61" s="1113"/>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c r="CU61" s="1113"/>
      <c r="CV61" s="1113"/>
      <c r="CW61" s="1113"/>
      <c r="CX61" s="1113"/>
      <c r="CY61" s="1113"/>
      <c r="CZ61" s="1113"/>
      <c r="DA61" s="1113"/>
      <c r="DB61" s="1113"/>
      <c r="DC61" s="1113"/>
      <c r="DD61" s="1113"/>
      <c r="DE61" s="1113"/>
      <c r="DF61" s="1113"/>
      <c r="DG61" s="1114"/>
    </row>
    <row r="62" spans="1:120" ht="36" customHeight="1">
      <c r="A62" s="1669"/>
      <c r="B62" s="1669"/>
      <c r="C62" s="1669"/>
      <c r="D62" s="1669"/>
      <c r="E62" s="1669"/>
      <c r="F62" s="1669"/>
      <c r="G62" s="1669"/>
      <c r="H62" s="1669"/>
      <c r="I62" s="1669"/>
      <c r="J62" s="1669"/>
      <c r="K62" s="1669"/>
      <c r="L62" s="1669"/>
      <c r="M62" s="1669"/>
      <c r="N62" s="1669"/>
      <c r="O62" s="1669"/>
      <c r="P62" s="1669"/>
      <c r="Q62" s="1669"/>
      <c r="R62" s="1669"/>
      <c r="AP62" s="1669"/>
      <c r="AQ62" s="1669"/>
      <c r="AR62" s="1669"/>
      <c r="AS62" s="1669"/>
      <c r="AT62" s="1669"/>
      <c r="AU62" s="1669"/>
      <c r="AV62" s="1669"/>
      <c r="AW62" s="1669"/>
      <c r="AX62" s="1669"/>
      <c r="AY62" s="1669"/>
      <c r="AZ62" s="1669"/>
      <c r="BA62" s="1669"/>
      <c r="BB62" s="1669"/>
      <c r="BC62" s="1669"/>
      <c r="BD62" s="1669"/>
      <c r="BE62" s="1669"/>
      <c r="BF62" s="1669"/>
      <c r="BG62" s="1669"/>
      <c r="BH62" s="290"/>
      <c r="BI62" s="1115"/>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c r="CU62" s="1116"/>
      <c r="CV62" s="1116"/>
      <c r="CW62" s="1116"/>
      <c r="CX62" s="1116"/>
      <c r="CY62" s="1116"/>
      <c r="CZ62" s="1116"/>
      <c r="DA62" s="1116"/>
      <c r="DB62" s="1116"/>
      <c r="DC62" s="1116"/>
      <c r="DD62" s="1116"/>
      <c r="DE62" s="1116"/>
      <c r="DF62" s="1116"/>
      <c r="DG62" s="1117"/>
    </row>
    <row r="63" spans="1:120" ht="5.15" customHeight="1">
      <c r="A63" s="275"/>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c r="AE63" s="271"/>
      <c r="AF63" s="271"/>
      <c r="AG63" s="271"/>
      <c r="AH63" s="271"/>
      <c r="AI63" s="271"/>
      <c r="AJ63" s="271"/>
      <c r="AK63" s="271"/>
      <c r="AL63" s="271"/>
      <c r="AM63" s="271"/>
      <c r="AN63" s="271"/>
      <c r="AO63" s="271"/>
      <c r="AP63" s="271"/>
      <c r="AQ63" s="271"/>
      <c r="AR63" s="271"/>
      <c r="AS63" s="271"/>
      <c r="AT63" s="271"/>
      <c r="AU63" s="271"/>
      <c r="AV63" s="271"/>
      <c r="AW63" s="271"/>
      <c r="AX63" s="271"/>
      <c r="AY63" s="271"/>
      <c r="AZ63" s="271"/>
      <c r="BA63" s="271"/>
      <c r="BB63" s="271"/>
      <c r="BC63" s="271"/>
      <c r="BD63" s="271"/>
      <c r="BE63" s="271"/>
      <c r="BF63" s="271"/>
      <c r="BG63" s="271"/>
      <c r="BH63" s="271"/>
      <c r="BI63" s="271"/>
      <c r="BJ63" s="271"/>
      <c r="BK63" s="271"/>
      <c r="BL63" s="271"/>
      <c r="DI63" s="100"/>
      <c r="DJ63" s="100"/>
      <c r="DK63" s="100"/>
      <c r="DL63" s="100"/>
      <c r="DM63" s="100"/>
      <c r="DN63" s="100"/>
      <c r="DO63" s="100"/>
      <c r="DP63" s="100"/>
    </row>
    <row r="64" spans="1:120" s="100" customFormat="1" ht="12" customHeight="1">
      <c r="BH64" s="1110" t="s">
        <v>920</v>
      </c>
      <c r="BI64" s="1110"/>
      <c r="BJ64" s="1110"/>
      <c r="BK64" s="1110"/>
      <c r="BL64" s="1110"/>
      <c r="BM64" s="1110"/>
      <c r="BN64" s="1110"/>
      <c r="BO64" s="1110"/>
      <c r="BP64" s="1110"/>
      <c r="BQ64" s="1110"/>
      <c r="BR64" s="1110"/>
      <c r="BS64" s="1110"/>
      <c r="BT64" s="1110"/>
      <c r="BU64" s="1111" t="s">
        <v>444</v>
      </c>
      <c r="BV64" s="870"/>
      <c r="BW64" s="870"/>
      <c r="BX64" s="870"/>
      <c r="BY64" s="870"/>
      <c r="BZ64" s="871"/>
      <c r="CC64" s="1110" t="s">
        <v>7</v>
      </c>
      <c r="CD64" s="870"/>
      <c r="CE64" s="870"/>
      <c r="CF64" s="870"/>
      <c r="CG64" s="870"/>
      <c r="CH64" s="870"/>
      <c r="CI64" s="870"/>
      <c r="CJ64" s="870"/>
      <c r="CK64" s="870"/>
      <c r="CL64" s="870"/>
      <c r="CM64" s="870"/>
      <c r="CN64" s="870"/>
      <c r="CO64" s="870"/>
      <c r="CP64" s="870"/>
      <c r="CQ64" s="870"/>
      <c r="CR64" s="870"/>
      <c r="CS64" s="871"/>
      <c r="CT64" s="1706">
        <f>+BS!H4</f>
        <v>0</v>
      </c>
      <c r="CU64" s="870"/>
      <c r="CV64" s="870"/>
      <c r="CW64" s="870"/>
      <c r="CX64" s="870"/>
      <c r="CY64" s="870"/>
      <c r="CZ64" s="870"/>
      <c r="DA64" s="870"/>
      <c r="DB64" s="870"/>
      <c r="DC64" s="870"/>
      <c r="DD64" s="870"/>
      <c r="DE64" s="870"/>
      <c r="DF64" s="870"/>
      <c r="DG64" s="871"/>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type="list" allowBlank="1" showInputMessage="1" showErrorMessage="1"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xr:uid="{00000000-0002-0000-1200-000000000000}">
      <formula1>"　,Y"</formula1>
    </dataValidation>
    <dataValidation type="list" allowBlank="1" showInputMessage="1" showErrorMessage="1"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xr:uid="{00000000-0002-0000-1200-000001000000}">
      <formula1>"　,E1, E2"</formula1>
    </dataValidation>
    <dataValidation type="list" allowBlank="1" showInputMessage="1" showErrorMessage="1"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xr:uid="{00000000-0002-0000-1200-000002000000}">
      <formula1>"　,ＭＢ,ＭＡ"</formula1>
    </dataValidation>
    <dataValidation type="list" showInputMessage="1" showErrorMessage="1" sqref="BU64:BZ64" xr:uid="{00000000-0002-0000-1200-000003000000}">
      <formula1>"　,ＭＢ,ＭＡ"</formula1>
    </dataValidation>
  </dataValidations>
  <pageMargins left="0.59055118110236227" right="0.19685039370078741" top="0.39370078740157483" bottom="0.43307086614173229" header="0" footer="0"/>
  <pageSetup paperSize="9" scale="93" orientation="portrait" verticalDpi="1200" r:id="rId1"/>
  <headerFooter alignWithMargins="0">
    <oddHeader>&amp;C&amp;"ＭＳ ゴシック,太字"&amp;13E1/E2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9633" r:id="rId4" name="Check Box 1">
              <controlPr defaultSize="0" autoFill="0" autoLine="0" autoPict="0">
                <anchor moveWithCells="1">
                  <from>
                    <xdr:col>89</xdr:col>
                    <xdr:colOff>38100</xdr:colOff>
                    <xdr:row>11</xdr:row>
                    <xdr:rowOff>12700</xdr:rowOff>
                  </from>
                  <to>
                    <xdr:col>94</xdr:col>
                    <xdr:colOff>19050</xdr:colOff>
                    <xdr:row>12</xdr:row>
                    <xdr:rowOff>19050</xdr:rowOff>
                  </to>
                </anchor>
              </controlPr>
            </control>
          </mc:Choice>
        </mc:AlternateContent>
        <mc:AlternateContent xmlns:mc="http://schemas.openxmlformats.org/markup-compatibility/2006">
          <mc:Choice Requires="x14">
            <control shapeId="69634" r:id="rId5" name="Check Box 2">
              <controlPr defaultSize="0" autoFill="0" autoLine="0" autoPict="0">
                <anchor moveWithCells="1">
                  <from>
                    <xdr:col>96</xdr:col>
                    <xdr:colOff>57150</xdr:colOff>
                    <xdr:row>11</xdr:row>
                    <xdr:rowOff>12700</xdr:rowOff>
                  </from>
                  <to>
                    <xdr:col>101</xdr:col>
                    <xdr:colOff>38100</xdr:colOff>
                    <xdr:row>12</xdr:row>
                    <xdr:rowOff>19050</xdr:rowOff>
                  </to>
                </anchor>
              </controlPr>
            </control>
          </mc:Choice>
        </mc:AlternateContent>
        <mc:AlternateContent xmlns:mc="http://schemas.openxmlformats.org/markup-compatibility/2006">
          <mc:Choice Requires="x14">
            <control shapeId="69635" r:id="rId6" name="Check Box 3">
              <controlPr defaultSize="0" autoFill="0" autoLine="0" autoPict="0">
                <anchor moveWithCells="1">
                  <from>
                    <xdr:col>89</xdr:col>
                    <xdr:colOff>38100</xdr:colOff>
                    <xdr:row>12</xdr:row>
                    <xdr:rowOff>12700</xdr:rowOff>
                  </from>
                  <to>
                    <xdr:col>94</xdr:col>
                    <xdr:colOff>19050</xdr:colOff>
                    <xdr:row>13</xdr:row>
                    <xdr:rowOff>19050</xdr:rowOff>
                  </to>
                </anchor>
              </controlPr>
            </control>
          </mc:Choice>
        </mc:AlternateContent>
        <mc:AlternateContent xmlns:mc="http://schemas.openxmlformats.org/markup-compatibility/2006">
          <mc:Choice Requires="x14">
            <control shapeId="69636" r:id="rId7" name="Check Box 4">
              <controlPr defaultSize="0" autoFill="0" autoLine="0" autoPict="0">
                <anchor moveWithCells="1">
                  <from>
                    <xdr:col>96</xdr:col>
                    <xdr:colOff>57150</xdr:colOff>
                    <xdr:row>12</xdr:row>
                    <xdr:rowOff>12700</xdr:rowOff>
                  </from>
                  <to>
                    <xdr:col>101</xdr:col>
                    <xdr:colOff>38100</xdr:colOff>
                    <xdr:row>13</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
  <sheetViews>
    <sheetView showGridLines="0" view="pageBreakPreview" topLeftCell="A2" zoomScale="115" zoomScaleNormal="100" zoomScaleSheetLayoutView="115" workbookViewId="0">
      <selection activeCell="I27" sqref="I27"/>
    </sheetView>
  </sheetViews>
  <sheetFormatPr defaultColWidth="9" defaultRowHeight="14"/>
  <cols>
    <col min="1" max="1" width="36.7265625" style="52" bestFit="1" customWidth="1"/>
    <col min="2" max="13" width="12.36328125" style="52" customWidth="1"/>
    <col min="14" max="16384" width="9" style="38"/>
  </cols>
  <sheetData>
    <row r="1" spans="1:13" ht="14.25" customHeight="1">
      <c r="A1" s="185" t="str">
        <f>+PL!A1</f>
        <v>ABC Private Limited</v>
      </c>
      <c r="B1" s="38" t="str">
        <f>+PL!B1</f>
        <v>0306612351</v>
      </c>
    </row>
    <row r="3" spans="1:13" ht="14.25" customHeight="1">
      <c r="G3" s="620" t="str">
        <f>PL!G3</f>
        <v>in CNY Thousands</v>
      </c>
      <c r="M3" s="620" t="str">
        <f>PL!M3</f>
        <v>in CNY Millions</v>
      </c>
    </row>
    <row r="4" spans="1:13" ht="14.25" customHeight="1">
      <c r="A4" s="42" t="s">
        <v>131</v>
      </c>
      <c r="B4" s="42"/>
      <c r="C4" s="42"/>
      <c r="D4" s="42"/>
      <c r="E4" s="42"/>
      <c r="F4" s="42"/>
      <c r="G4" s="42"/>
      <c r="I4" s="42"/>
      <c r="J4" s="42"/>
      <c r="K4" s="42"/>
      <c r="L4" s="42"/>
      <c r="M4" s="42"/>
    </row>
    <row r="5" spans="1:13" ht="14.25" customHeight="1">
      <c r="A5" s="39"/>
      <c r="B5" s="40" t="str">
        <f>+PL!B4</f>
        <v>2018/12</v>
      </c>
      <c r="C5" s="40" t="str">
        <f>+PL!C4</f>
        <v>2019/12</v>
      </c>
      <c r="D5" s="40" t="str">
        <f>+PL!D4</f>
        <v>2020/12</v>
      </c>
      <c r="E5" s="40" t="str">
        <f>+PL!E4</f>
        <v>2021/12</v>
      </c>
      <c r="F5" s="40" t="str">
        <f>+PL!F4</f>
        <v>2022/12</v>
      </c>
      <c r="G5" s="40" t="str">
        <f>+PL!G4</f>
        <v>2023/12</v>
      </c>
      <c r="I5" s="40" t="str">
        <f>+PL!I4</f>
        <v>2019/12</v>
      </c>
      <c r="J5" s="40" t="str">
        <f>+PL!J4</f>
        <v>2020/12</v>
      </c>
      <c r="K5" s="40" t="str">
        <f>+PL!K4</f>
        <v>2021/12</v>
      </c>
      <c r="L5" s="40" t="str">
        <f>+PL!L4</f>
        <v>2022/12</v>
      </c>
      <c r="M5" s="40" t="str">
        <f>+PL!M4</f>
        <v>2023/12</v>
      </c>
    </row>
    <row r="6" spans="1:13" ht="14.25" customHeight="1">
      <c r="A6" s="43" t="s">
        <v>124</v>
      </c>
      <c r="B6" s="189" t="e">
        <f>PL!B23</f>
        <v>#REF!</v>
      </c>
      <c r="C6" s="189" t="e">
        <f>PL!C23</f>
        <v>#REF!</v>
      </c>
      <c r="D6" s="189" t="e">
        <f>PL!D23</f>
        <v>#REF!</v>
      </c>
      <c r="E6" s="189" t="e">
        <f>PL!E23</f>
        <v>#REF!</v>
      </c>
      <c r="F6" s="189" t="e">
        <f>PL!F23</f>
        <v>#REF!</v>
      </c>
      <c r="G6" s="189" t="e">
        <f>PL!G23</f>
        <v>#REF!</v>
      </c>
      <c r="I6" s="189" t="e">
        <f>PL!I23</f>
        <v>#REF!</v>
      </c>
      <c r="J6" s="189" t="e">
        <f>PL!J23</f>
        <v>#REF!</v>
      </c>
      <c r="K6" s="189" t="e">
        <f>PL!K23</f>
        <v>#REF!</v>
      </c>
      <c r="L6" s="189" t="e">
        <f>PL!L23</f>
        <v>#REF!</v>
      </c>
      <c r="M6" s="189" t="e">
        <f>PL!M23</f>
        <v>#REF!</v>
      </c>
    </row>
    <row r="7" spans="1:13" ht="14.25" customHeight="1">
      <c r="A7" s="43" t="s">
        <v>132</v>
      </c>
      <c r="B7" s="189" t="e">
        <f>PL!B25</f>
        <v>#REF!</v>
      </c>
      <c r="C7" s="189" t="e">
        <f>PL!C25</f>
        <v>#REF!</v>
      </c>
      <c r="D7" s="189" t="e">
        <f>PL!D25</f>
        <v>#REF!</v>
      </c>
      <c r="E7" s="189" t="e">
        <f>PL!E25</f>
        <v>#REF!</v>
      </c>
      <c r="F7" s="189" t="e">
        <f>PL!F25</f>
        <v>#REF!</v>
      </c>
      <c r="G7" s="189" t="e">
        <f>PL!G25</f>
        <v>#REF!</v>
      </c>
      <c r="I7" s="189" t="e">
        <f>PL!I25</f>
        <v>#REF!</v>
      </c>
      <c r="J7" s="189" t="e">
        <f>PL!J25</f>
        <v>#REF!</v>
      </c>
      <c r="K7" s="189" t="e">
        <f>PL!K25</f>
        <v>#REF!</v>
      </c>
      <c r="L7" s="189" t="e">
        <f>PL!L25</f>
        <v>#REF!</v>
      </c>
      <c r="M7" s="189" t="e">
        <f>PL!M25</f>
        <v>#REF!</v>
      </c>
    </row>
    <row r="8" spans="1:13" ht="14.25" customHeight="1">
      <c r="A8" s="43" t="s">
        <v>133</v>
      </c>
      <c r="B8" s="43"/>
      <c r="C8" s="189"/>
      <c r="D8" s="189"/>
      <c r="E8" s="189"/>
      <c r="F8" s="189"/>
      <c r="G8" s="189"/>
      <c r="I8" s="189">
        <f>+C8*BS!$B$9</f>
        <v>0</v>
      </c>
      <c r="J8" s="189">
        <f>+D8*BS!$B$9</f>
        <v>0</v>
      </c>
      <c r="K8" s="189">
        <f>+E8*BS!$B$9</f>
        <v>0</v>
      </c>
      <c r="L8" s="189">
        <f>+F8*BS!$B$9</f>
        <v>0</v>
      </c>
      <c r="M8" s="189">
        <f>+G8*BS!$B$9</f>
        <v>0</v>
      </c>
    </row>
    <row r="9" spans="1:13" ht="14.25" customHeight="1">
      <c r="A9" s="43" t="s">
        <v>134</v>
      </c>
      <c r="B9" s="43"/>
      <c r="C9" s="43"/>
      <c r="D9" s="189"/>
      <c r="E9" s="189"/>
      <c r="F9" s="189"/>
      <c r="G9" s="189"/>
      <c r="I9" s="189">
        <f>+C9*BS!$B$9</f>
        <v>0</v>
      </c>
      <c r="J9" s="189">
        <f>+D9*BS!$B$9</f>
        <v>0</v>
      </c>
      <c r="K9" s="189">
        <f>+E9*BS!$B$9</f>
        <v>0</v>
      </c>
      <c r="L9" s="189">
        <f>+F9*BS!$B$9</f>
        <v>0</v>
      </c>
      <c r="M9" s="189">
        <f>+G9*BS!$B$9</f>
        <v>0</v>
      </c>
    </row>
    <row r="10" spans="1:13" ht="14.25" customHeight="1">
      <c r="A10" s="43" t="s">
        <v>135</v>
      </c>
      <c r="B10" s="189"/>
      <c r="C10" s="189"/>
      <c r="D10" s="189"/>
      <c r="E10" s="189"/>
      <c r="F10" s="189"/>
      <c r="G10" s="189"/>
      <c r="I10" s="189">
        <f>+C10*BS!$B$9</f>
        <v>0</v>
      </c>
      <c r="J10" s="189">
        <f>+D10*BS!$B$9</f>
        <v>0</v>
      </c>
      <c r="K10" s="189">
        <f>+E10*BS!$B$9</f>
        <v>0</v>
      </c>
      <c r="L10" s="189">
        <f>+F10*BS!$B$9</f>
        <v>0</v>
      </c>
      <c r="M10" s="189">
        <f>+G10*BS!$B$9</f>
        <v>0</v>
      </c>
    </row>
    <row r="11" spans="1:13" ht="14.25" customHeight="1">
      <c r="A11" s="43" t="s">
        <v>136</v>
      </c>
      <c r="B11" s="189" t="e">
        <f t="shared" ref="B11:G11" si="0">B12-SUM(B6:B10)</f>
        <v>#REF!</v>
      </c>
      <c r="C11" s="189" t="e">
        <f t="shared" si="0"/>
        <v>#REF!</v>
      </c>
      <c r="D11" s="189" t="e">
        <f t="shared" si="0"/>
        <v>#REF!</v>
      </c>
      <c r="E11" s="189" t="e">
        <f t="shared" si="0"/>
        <v>#REF!</v>
      </c>
      <c r="F11" s="189" t="e">
        <f t="shared" si="0"/>
        <v>#REF!</v>
      </c>
      <c r="G11" s="189" t="e">
        <f t="shared" si="0"/>
        <v>#REF!</v>
      </c>
      <c r="I11" s="189" t="e">
        <f>+C11*BS!$B$9</f>
        <v>#REF!</v>
      </c>
      <c r="J11" s="189" t="e">
        <f>+D11*BS!$B$9</f>
        <v>#REF!</v>
      </c>
      <c r="K11" s="189" t="e">
        <f>+E11*BS!$B$9</f>
        <v>#REF!</v>
      </c>
      <c r="L11" s="189" t="e">
        <f>+F11*BS!$B$9</f>
        <v>#REF!</v>
      </c>
      <c r="M11" s="189" t="e">
        <f>+G11*BS!$B$9</f>
        <v>#REF!</v>
      </c>
    </row>
    <row r="12" spans="1:13" ht="14.25" customHeight="1">
      <c r="A12" s="42" t="s">
        <v>137</v>
      </c>
      <c r="B12" s="188"/>
      <c r="C12" s="188"/>
      <c r="D12" s="188"/>
      <c r="E12" s="188"/>
      <c r="F12" s="188"/>
      <c r="G12" s="188"/>
      <c r="I12" s="188" t="e">
        <f>SUM(I6:I11)</f>
        <v>#REF!</v>
      </c>
      <c r="J12" s="188" t="e">
        <f>SUM(J6:J11)</f>
        <v>#REF!</v>
      </c>
      <c r="K12" s="188" t="e">
        <f>SUM(K6:K11)</f>
        <v>#REF!</v>
      </c>
      <c r="L12" s="188" t="e">
        <f>SUM(L6:L11)</f>
        <v>#REF!</v>
      </c>
      <c r="M12" s="188" t="e">
        <f>SUM(M6:M11)</f>
        <v>#REF!</v>
      </c>
    </row>
    <row r="13" spans="1:13" ht="14.25" customHeight="1">
      <c r="A13" s="43" t="s">
        <v>138</v>
      </c>
      <c r="B13" s="189"/>
      <c r="C13" s="189"/>
      <c r="D13" s="189"/>
      <c r="E13" s="189"/>
      <c r="F13" s="189"/>
      <c r="G13" s="189"/>
      <c r="I13" s="189">
        <f>+C13*BS!$B$9</f>
        <v>0</v>
      </c>
      <c r="J13" s="189">
        <f>+D13*BS!$B$9</f>
        <v>0</v>
      </c>
      <c r="K13" s="189">
        <f>+E13*BS!$B$9</f>
        <v>0</v>
      </c>
      <c r="L13" s="189">
        <f>+F13*BS!$B$9</f>
        <v>0</v>
      </c>
      <c r="M13" s="189">
        <f>+G13*BS!$B$9</f>
        <v>0</v>
      </c>
    </row>
    <row r="14" spans="1:13" ht="14.25" customHeight="1">
      <c r="A14" s="43" t="s">
        <v>139</v>
      </c>
      <c r="B14" s="43"/>
      <c r="C14" s="43"/>
      <c r="D14" s="189"/>
      <c r="E14" s="189"/>
      <c r="F14" s="189"/>
      <c r="G14" s="189"/>
      <c r="I14" s="189">
        <f>+C14*BS!$B$9</f>
        <v>0</v>
      </c>
      <c r="J14" s="189">
        <f>+D14*BS!$B$9</f>
        <v>0</v>
      </c>
      <c r="K14" s="189">
        <f>+E14*BS!$B$9</f>
        <v>0</v>
      </c>
      <c r="L14" s="189">
        <f>+F14*BS!$B$9</f>
        <v>0</v>
      </c>
      <c r="M14" s="189">
        <f>+G14*BS!$B$9</f>
        <v>0</v>
      </c>
    </row>
    <row r="15" spans="1:13" ht="14.25" customHeight="1">
      <c r="A15" s="43" t="s">
        <v>140</v>
      </c>
      <c r="B15" s="43"/>
      <c r="C15" s="43"/>
      <c r="D15" s="189"/>
      <c r="E15" s="189"/>
      <c r="F15" s="189"/>
      <c r="G15" s="189"/>
      <c r="I15" s="189">
        <f>+C15*BS!$B$9</f>
        <v>0</v>
      </c>
      <c r="J15" s="189">
        <f>+D15*BS!$B$9</f>
        <v>0</v>
      </c>
      <c r="K15" s="189">
        <f>+E15*BS!$B$9</f>
        <v>0</v>
      </c>
      <c r="L15" s="189">
        <f>+F15*BS!$B$9</f>
        <v>0</v>
      </c>
      <c r="M15" s="189">
        <f>+G15*BS!$B$9</f>
        <v>0</v>
      </c>
    </row>
    <row r="16" spans="1:13" ht="14.25" customHeight="1">
      <c r="A16" s="43" t="s">
        <v>141</v>
      </c>
      <c r="B16" s="43"/>
      <c r="C16" s="189"/>
      <c r="D16" s="189"/>
      <c r="E16" s="189"/>
      <c r="F16" s="189"/>
      <c r="G16" s="189"/>
      <c r="I16" s="189">
        <f>+C16*BS!$B$9</f>
        <v>0</v>
      </c>
      <c r="J16" s="189">
        <f>+D16*BS!$B$9</f>
        <v>0</v>
      </c>
      <c r="K16" s="189">
        <f>+E16*BS!$B$9</f>
        <v>0</v>
      </c>
      <c r="L16" s="189">
        <f>+F16*BS!$B$9</f>
        <v>0</v>
      </c>
      <c r="M16" s="189">
        <f>+G16*BS!$B$9</f>
        <v>0</v>
      </c>
    </row>
    <row r="17" spans="1:13" ht="14.25" customHeight="1">
      <c r="A17" s="43" t="s">
        <v>142</v>
      </c>
      <c r="B17" s="189">
        <f t="shared" ref="B17:G17" si="1">B18-SUM(B13:B16)</f>
        <v>0</v>
      </c>
      <c r="C17" s="189">
        <f t="shared" si="1"/>
        <v>0</v>
      </c>
      <c r="D17" s="189">
        <f t="shared" si="1"/>
        <v>0</v>
      </c>
      <c r="E17" s="189">
        <f t="shared" si="1"/>
        <v>0</v>
      </c>
      <c r="F17" s="189">
        <f t="shared" si="1"/>
        <v>0</v>
      </c>
      <c r="G17" s="189">
        <f t="shared" si="1"/>
        <v>0</v>
      </c>
      <c r="I17" s="189">
        <f>+C17*BS!$B$9</f>
        <v>0</v>
      </c>
      <c r="J17" s="189">
        <f>+D17*BS!$B$9</f>
        <v>0</v>
      </c>
      <c r="K17" s="189">
        <f>+E17*BS!$B$9</f>
        <v>0</v>
      </c>
      <c r="L17" s="189">
        <f>+F17*BS!$B$9</f>
        <v>0</v>
      </c>
      <c r="M17" s="189">
        <f>+G17*BS!$B$9</f>
        <v>0</v>
      </c>
    </row>
    <row r="18" spans="1:13" ht="14.25" customHeight="1">
      <c r="A18" s="42" t="s">
        <v>143</v>
      </c>
      <c r="B18" s="188"/>
      <c r="C18" s="188"/>
      <c r="D18" s="188"/>
      <c r="E18" s="188"/>
      <c r="F18" s="188"/>
      <c r="G18" s="188"/>
      <c r="I18" s="188">
        <f>SUM(I13:I17)</f>
        <v>0</v>
      </c>
      <c r="J18" s="188">
        <f>SUM(J13:J17)</f>
        <v>0</v>
      </c>
      <c r="K18" s="188">
        <f>SUM(K13:K17)</f>
        <v>0</v>
      </c>
      <c r="L18" s="188">
        <f>SUM(L13:L17)</f>
        <v>0</v>
      </c>
      <c r="M18" s="188">
        <f>SUM(M13:M17)</f>
        <v>0</v>
      </c>
    </row>
    <row r="19" spans="1:13" ht="14.25" customHeight="1">
      <c r="A19" s="43" t="s">
        <v>144</v>
      </c>
      <c r="B19" s="189"/>
      <c r="C19" s="189"/>
      <c r="D19" s="189"/>
      <c r="E19" s="189"/>
      <c r="F19" s="189"/>
      <c r="G19" s="189"/>
      <c r="I19" s="189">
        <f>+C19*BS!$B$9</f>
        <v>0</v>
      </c>
      <c r="J19" s="189">
        <f>+D19*BS!$B$9</f>
        <v>0</v>
      </c>
      <c r="K19" s="189">
        <f>+E19*BS!$B$9</f>
        <v>0</v>
      </c>
      <c r="L19" s="189">
        <f>+F19*BS!$B$9</f>
        <v>0</v>
      </c>
      <c r="M19" s="189">
        <f>+G19*BS!$B$9</f>
        <v>0</v>
      </c>
    </row>
    <row r="20" spans="1:13" ht="14.25" customHeight="1">
      <c r="A20" s="43" t="s">
        <v>145</v>
      </c>
      <c r="B20" s="189"/>
      <c r="C20" s="189"/>
      <c r="D20" s="189"/>
      <c r="E20" s="189"/>
      <c r="F20" s="189"/>
      <c r="G20" s="189"/>
      <c r="I20" s="189">
        <f>+C20*BS!$B$9</f>
        <v>0</v>
      </c>
      <c r="J20" s="189">
        <f>+D20*BS!$B$9</f>
        <v>0</v>
      </c>
      <c r="K20" s="189">
        <f>+E20*BS!$B$9</f>
        <v>0</v>
      </c>
      <c r="L20" s="189">
        <f>+F20*BS!$B$9</f>
        <v>0</v>
      </c>
      <c r="M20" s="189">
        <f>+G20*BS!$B$9</f>
        <v>0</v>
      </c>
    </row>
    <row r="21" spans="1:13" ht="14.25" customHeight="1">
      <c r="A21" s="43" t="s">
        <v>146</v>
      </c>
      <c r="B21" s="189"/>
      <c r="C21" s="189"/>
      <c r="D21" s="189"/>
      <c r="E21" s="189"/>
      <c r="F21" s="189"/>
      <c r="G21" s="189"/>
      <c r="I21" s="189">
        <f>+C21*BS!$B$9</f>
        <v>0</v>
      </c>
      <c r="J21" s="189">
        <f>+D21*BS!$B$9</f>
        <v>0</v>
      </c>
      <c r="K21" s="189">
        <f>+E21*BS!$B$9</f>
        <v>0</v>
      </c>
      <c r="L21" s="189">
        <f>+F21*BS!$B$9</f>
        <v>0</v>
      </c>
      <c r="M21" s="189">
        <f>+G21*BS!$B$9</f>
        <v>0</v>
      </c>
    </row>
    <row r="22" spans="1:13" ht="14.25" customHeight="1">
      <c r="A22" s="43" t="s">
        <v>147</v>
      </c>
      <c r="B22" s="189"/>
      <c r="C22" s="189"/>
      <c r="D22" s="189"/>
      <c r="E22" s="189"/>
      <c r="F22" s="189"/>
      <c r="G22" s="189"/>
      <c r="I22" s="189">
        <f>+C22*BS!$B$9</f>
        <v>0</v>
      </c>
      <c r="J22" s="189">
        <f>+D22*BS!$B$9</f>
        <v>0</v>
      </c>
      <c r="K22" s="189">
        <f>+E22*BS!$B$9</f>
        <v>0</v>
      </c>
      <c r="L22" s="189">
        <f>+F22*BS!$B$9</f>
        <v>0</v>
      </c>
      <c r="M22" s="189">
        <f>+G22*BS!$B$9</f>
        <v>0</v>
      </c>
    </row>
    <row r="23" spans="1:13" ht="14.25" customHeight="1">
      <c r="A23" s="43" t="s">
        <v>148</v>
      </c>
      <c r="B23" s="189"/>
      <c r="C23" s="189"/>
      <c r="D23" s="189"/>
      <c r="E23" s="189"/>
      <c r="F23" s="189"/>
      <c r="G23" s="189"/>
      <c r="I23" s="189">
        <f>+C23*BS!$B$9</f>
        <v>0</v>
      </c>
      <c r="J23" s="189">
        <f>+D23*BS!$B$9</f>
        <v>0</v>
      </c>
      <c r="K23" s="189">
        <f>+E23*BS!$B$9</f>
        <v>0</v>
      </c>
      <c r="L23" s="189">
        <f>+F23*BS!$B$9</f>
        <v>0</v>
      </c>
      <c r="M23" s="189">
        <f>+G23*BS!$B$9</f>
        <v>0</v>
      </c>
    </row>
    <row r="24" spans="1:13" ht="14.25" customHeight="1">
      <c r="A24" s="43" t="s">
        <v>149</v>
      </c>
      <c r="B24" s="189">
        <f t="shared" ref="B24:G24" si="2">B25-SUM(B19:B23)</f>
        <v>0</v>
      </c>
      <c r="C24" s="189">
        <f t="shared" si="2"/>
        <v>0</v>
      </c>
      <c r="D24" s="189">
        <f t="shared" si="2"/>
        <v>0</v>
      </c>
      <c r="E24" s="189">
        <f t="shared" si="2"/>
        <v>0</v>
      </c>
      <c r="F24" s="189">
        <f t="shared" si="2"/>
        <v>0</v>
      </c>
      <c r="G24" s="189">
        <f t="shared" si="2"/>
        <v>0</v>
      </c>
      <c r="I24" s="189">
        <f>+C24*BS!$B$9</f>
        <v>0</v>
      </c>
      <c r="J24" s="189">
        <f>+D24*BS!$B$9</f>
        <v>0</v>
      </c>
      <c r="K24" s="189">
        <f>+E24*BS!$B$9</f>
        <v>0</v>
      </c>
      <c r="L24" s="189">
        <f>+F24*BS!$B$9</f>
        <v>0</v>
      </c>
      <c r="M24" s="189">
        <f>+G24*BS!$B$9</f>
        <v>0</v>
      </c>
    </row>
    <row r="25" spans="1:13" ht="14.25" customHeight="1">
      <c r="A25" s="42" t="s">
        <v>150</v>
      </c>
      <c r="B25" s="188"/>
      <c r="C25" s="188"/>
      <c r="D25" s="188"/>
      <c r="E25" s="188"/>
      <c r="F25" s="188"/>
      <c r="G25" s="188"/>
      <c r="I25" s="188">
        <f>SUM(I19:I24)</f>
        <v>0</v>
      </c>
      <c r="J25" s="188">
        <f>SUM(J19:J24)</f>
        <v>0</v>
      </c>
      <c r="K25" s="188">
        <f>SUM(K19:K24)</f>
        <v>0</v>
      </c>
      <c r="L25" s="188">
        <f>SUM(L19:L24)</f>
        <v>0</v>
      </c>
      <c r="M25" s="188">
        <f>SUM(M19:M24)</f>
        <v>0</v>
      </c>
    </row>
    <row r="26" spans="1:13" ht="14.25" customHeight="1">
      <c r="A26" s="42" t="s">
        <v>151</v>
      </c>
      <c r="B26" s="196">
        <f t="shared" ref="B26:G26" si="3">+B29-B28-B25-B18-B12</f>
        <v>0</v>
      </c>
      <c r="C26" s="196">
        <f t="shared" si="3"/>
        <v>0</v>
      </c>
      <c r="D26" s="196">
        <f t="shared" si="3"/>
        <v>0</v>
      </c>
      <c r="E26" s="196">
        <f t="shared" si="3"/>
        <v>0</v>
      </c>
      <c r="F26" s="196">
        <f t="shared" si="3"/>
        <v>0</v>
      </c>
      <c r="G26" s="196">
        <f t="shared" si="3"/>
        <v>0</v>
      </c>
      <c r="I26" s="196" t="e">
        <f>+I29-I28-I25-I18-I12</f>
        <v>#REF!</v>
      </c>
      <c r="J26" s="196" t="e">
        <f>+J29-J28-J25-J18-J12</f>
        <v>#REF!</v>
      </c>
      <c r="K26" s="196" t="e">
        <f>+K29-K28-K25-K18-K12</f>
        <v>#REF!</v>
      </c>
      <c r="L26" s="196" t="e">
        <f>+L29-L28-L25-L18-L12</f>
        <v>#REF!</v>
      </c>
      <c r="M26" s="196" t="e">
        <f>+M29-M28-M25-M18-M12</f>
        <v>#REF!</v>
      </c>
    </row>
    <row r="27" spans="1:13" ht="14.25" customHeight="1">
      <c r="A27" s="42" t="s">
        <v>152</v>
      </c>
      <c r="B27" s="188">
        <f t="shared" ref="B27:G27" si="4">B12+B18+B25+B26</f>
        <v>0</v>
      </c>
      <c r="C27" s="188">
        <f t="shared" si="4"/>
        <v>0</v>
      </c>
      <c r="D27" s="188">
        <f t="shared" si="4"/>
        <v>0</v>
      </c>
      <c r="E27" s="188">
        <f t="shared" si="4"/>
        <v>0</v>
      </c>
      <c r="F27" s="188">
        <f t="shared" si="4"/>
        <v>0</v>
      </c>
      <c r="G27" s="188">
        <f t="shared" si="4"/>
        <v>0</v>
      </c>
      <c r="I27" s="188" t="e">
        <f>I12+I18+I25+I26</f>
        <v>#REF!</v>
      </c>
      <c r="J27" s="188" t="e">
        <f>J12+J18+J25+J26</f>
        <v>#REF!</v>
      </c>
      <c r="K27" s="188" t="e">
        <f>K12+K18+K25+K26</f>
        <v>#REF!</v>
      </c>
      <c r="L27" s="188" t="e">
        <f>L12+L18+L25+L26</f>
        <v>#REF!</v>
      </c>
      <c r="M27" s="188" t="e">
        <f>M12+M18+M25+M26</f>
        <v>#REF!</v>
      </c>
    </row>
    <row r="28" spans="1:13" ht="14.25" customHeight="1">
      <c r="A28" s="42" t="s">
        <v>153</v>
      </c>
      <c r="B28" s="188"/>
      <c r="C28" s="188">
        <f>B29</f>
        <v>0</v>
      </c>
      <c r="D28" s="188">
        <f>C29</f>
        <v>0</v>
      </c>
      <c r="E28" s="188">
        <f>D29</f>
        <v>0</v>
      </c>
      <c r="F28" s="188">
        <f>E29</f>
        <v>0</v>
      </c>
      <c r="G28" s="188">
        <f>F29</f>
        <v>0</v>
      </c>
      <c r="I28" s="188">
        <f>H29</f>
        <v>0</v>
      </c>
      <c r="J28" s="188">
        <f>I29</f>
        <v>0</v>
      </c>
      <c r="K28" s="188">
        <f>J29</f>
        <v>0</v>
      </c>
      <c r="L28" s="188">
        <f>K29</f>
        <v>0</v>
      </c>
      <c r="M28" s="188">
        <f>L29</f>
        <v>0</v>
      </c>
    </row>
    <row r="29" spans="1:13" ht="14.25" customHeight="1">
      <c r="A29" s="42" t="s">
        <v>154</v>
      </c>
      <c r="B29" s="188"/>
      <c r="C29" s="188">
        <f>BS!C23</f>
        <v>0</v>
      </c>
      <c r="D29" s="188">
        <f>BS!D23</f>
        <v>0</v>
      </c>
      <c r="E29" s="188">
        <f>BS!E23</f>
        <v>0</v>
      </c>
      <c r="F29" s="188">
        <f>BS!F23</f>
        <v>0</v>
      </c>
      <c r="G29" s="188">
        <f>BS!G23</f>
        <v>0</v>
      </c>
      <c r="I29" s="188">
        <f>BS!O23</f>
        <v>0</v>
      </c>
      <c r="J29" s="188">
        <f>BS!P23</f>
        <v>0</v>
      </c>
      <c r="K29" s="188">
        <f>BS!Q23</f>
        <v>0</v>
      </c>
      <c r="L29" s="188">
        <f>BS!R23</f>
        <v>0</v>
      </c>
      <c r="M29" s="188">
        <f>BS!S23</f>
        <v>0</v>
      </c>
    </row>
    <row r="30" spans="1:13" ht="14.25" customHeight="1">
      <c r="A30" s="43" t="s">
        <v>78</v>
      </c>
      <c r="B30" s="197">
        <f t="shared" ref="B30:G30" si="5">(B28-B29)+B27</f>
        <v>0</v>
      </c>
      <c r="C30" s="197">
        <f t="shared" si="5"/>
        <v>0</v>
      </c>
      <c r="D30" s="197">
        <f t="shared" si="5"/>
        <v>0</v>
      </c>
      <c r="E30" s="188">
        <f t="shared" si="5"/>
        <v>0</v>
      </c>
      <c r="F30" s="197">
        <f t="shared" si="5"/>
        <v>0</v>
      </c>
      <c r="G30" s="197">
        <f t="shared" si="5"/>
        <v>0</v>
      </c>
      <c r="I30" s="197" t="e">
        <f>(I28-I29)+I27</f>
        <v>#REF!</v>
      </c>
      <c r="J30" s="197" t="e">
        <f>(J28-J29)+J27</f>
        <v>#REF!</v>
      </c>
      <c r="K30" s="197" t="e">
        <f>(K28-K29)+K27</f>
        <v>#REF!</v>
      </c>
      <c r="L30" s="197" t="e">
        <f>(L28-L29)+L27</f>
        <v>#REF!</v>
      </c>
      <c r="M30" s="197" t="e">
        <f>(M28-M29)+M27</f>
        <v>#REF!</v>
      </c>
    </row>
  </sheetData>
  <hyperlinks>
    <hyperlink ref="A9" location="CF_LineItems!A24" display="(Gain)/Loss from PP&amp;E Sales " xr:uid="{00000000-0004-0000-0200-000000000000}"/>
    <hyperlink ref="A10" location="CF_LineItems!A5" display="Net Working Capital " xr:uid="{00000000-0004-0000-0200-000001000000}"/>
    <hyperlink ref="A13" location="CF_LineItems!A36" display="CAPEX(-) " xr:uid="{00000000-0004-0000-0200-000002000000}"/>
    <hyperlink ref="A14" location="CF_LineItems!A48" display="Investment(-) " xr:uid="{00000000-0004-0000-0200-000003000000}"/>
    <hyperlink ref="A16" location="CF_LineItems!A72" display="Proceeds from PP&amp;E Sales(+) " xr:uid="{00000000-0004-0000-0200-000004000000}"/>
    <hyperlink ref="A21" location="CF_LineItems!A108" display="Cash Dividends(-) " xr:uid="{00000000-0004-0000-0200-000005000000}"/>
    <hyperlink ref="A22" location="CF_LineItems!A120" display="Debt Borrowing(+) " xr:uid="{00000000-0004-0000-0200-000006000000}"/>
    <hyperlink ref="A23" location="CF_LineItems!A132" display="Debt Repayment(-) " xr:uid="{00000000-0004-0000-0200-000007000000}"/>
  </hyperlinks>
  <pageMargins left="0.7" right="0.7" top="0.75" bottom="0.75" header="0.3" footer="0.3"/>
  <pageSetup paperSize="9" scale="4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90D9-F35C-4049-999D-F8ABC9381224}">
  <sheetPr>
    <tabColor rgb="FF00B050"/>
  </sheetPr>
  <dimension ref="B2:AE280"/>
  <sheetViews>
    <sheetView showGridLines="0" topLeftCell="A113" zoomScale="90" zoomScaleNormal="90" zoomScaleSheetLayoutView="100" workbookViewId="0">
      <selection activeCell="B129" sqref="B129"/>
    </sheetView>
  </sheetViews>
  <sheetFormatPr defaultColWidth="8" defaultRowHeight="14"/>
  <cols>
    <col min="1" max="1" width="11.36328125" style="457" customWidth="1"/>
    <col min="2" max="2" width="45.26953125" style="507" bestFit="1" customWidth="1"/>
    <col min="3" max="3" width="12.6328125" style="457" customWidth="1"/>
    <col min="4" max="8" width="11" style="457" customWidth="1"/>
    <col min="9" max="9" width="36" style="457" customWidth="1"/>
    <col min="10" max="10" width="16.7265625" style="457" customWidth="1"/>
    <col min="11" max="12" width="12.7265625" style="457" hidden="1" customWidth="1"/>
    <col min="13" max="13" width="8" style="457" customWidth="1"/>
    <col min="14" max="14" width="45.26953125" style="507" bestFit="1" customWidth="1"/>
    <col min="15" max="15" width="12.6328125" style="457" customWidth="1"/>
    <col min="16" max="20" width="11" style="457" customWidth="1"/>
    <col min="21" max="21" width="36" style="457" customWidth="1"/>
    <col min="22" max="23" width="11" style="457" customWidth="1"/>
    <col min="24" max="16384" width="8" style="457"/>
  </cols>
  <sheetData>
    <row r="2" spans="2:31">
      <c r="B2" s="508" t="s">
        <v>1079</v>
      </c>
      <c r="C2" s="509"/>
      <c r="D2" s="509"/>
      <c r="E2" s="509"/>
      <c r="F2" s="509"/>
      <c r="G2" s="509"/>
      <c r="H2" s="509"/>
      <c r="I2" s="510"/>
      <c r="N2" s="508" t="s">
        <v>1079</v>
      </c>
      <c r="O2" s="509"/>
      <c r="P2" s="509"/>
      <c r="Q2" s="509"/>
      <c r="R2" s="509"/>
      <c r="S2" s="509"/>
      <c r="T2" s="509"/>
      <c r="U2" s="510"/>
    </row>
    <row r="3" spans="2:31">
      <c r="B3" s="511"/>
      <c r="C3" s="512"/>
      <c r="D3" s="512"/>
      <c r="E3" s="512"/>
      <c r="F3" s="512"/>
      <c r="G3" s="512"/>
      <c r="H3" s="512"/>
      <c r="I3" s="513"/>
      <c r="L3" s="503"/>
      <c r="N3" s="511"/>
      <c r="O3" s="512"/>
      <c r="P3" s="512"/>
      <c r="Q3" s="512"/>
      <c r="R3" s="512"/>
      <c r="S3" s="512"/>
      <c r="T3" s="512"/>
      <c r="U3" s="513"/>
    </row>
    <row r="4" spans="2:31">
      <c r="B4" s="808" t="s">
        <v>1078</v>
      </c>
      <c r="C4" s="806" t="str">
        <f>BS!$B$3</f>
        <v>0306612351</v>
      </c>
      <c r="D4" s="806"/>
      <c r="E4" s="806"/>
      <c r="F4" s="806"/>
      <c r="G4" s="806"/>
      <c r="H4" s="806"/>
      <c r="I4" s="806"/>
      <c r="L4" s="503"/>
      <c r="N4" s="808" t="s">
        <v>1078</v>
      </c>
      <c r="O4" s="806" t="str">
        <f>BS!$B$3</f>
        <v>0306612351</v>
      </c>
      <c r="P4" s="806"/>
      <c r="Q4" s="806"/>
      <c r="R4" s="806"/>
      <c r="S4" s="806"/>
      <c r="T4" s="806"/>
      <c r="U4" s="806"/>
    </row>
    <row r="5" spans="2:31" ht="10" customHeight="1">
      <c r="B5" s="808"/>
      <c r="C5" s="806"/>
      <c r="D5" s="806"/>
      <c r="E5" s="806"/>
      <c r="F5" s="806"/>
      <c r="G5" s="806"/>
      <c r="H5" s="806"/>
      <c r="I5" s="806"/>
      <c r="N5" s="808"/>
      <c r="O5" s="806"/>
      <c r="P5" s="806"/>
      <c r="Q5" s="806"/>
      <c r="R5" s="806"/>
      <c r="S5" s="806"/>
      <c r="T5" s="806"/>
      <c r="U5" s="806"/>
    </row>
    <row r="6" spans="2:31" ht="10" customHeight="1">
      <c r="B6" s="808" t="s">
        <v>1077</v>
      </c>
      <c r="C6" s="807" t="str">
        <f>BS!$B$2</f>
        <v>ABC Private Limited</v>
      </c>
      <c r="D6" s="807"/>
      <c r="E6" s="807"/>
      <c r="F6" s="807"/>
      <c r="G6" s="807"/>
      <c r="H6" s="807"/>
      <c r="I6" s="807"/>
      <c r="N6" s="808" t="s">
        <v>1077</v>
      </c>
      <c r="O6" s="807" t="str">
        <f>BS!$B$2</f>
        <v>ABC Private Limited</v>
      </c>
      <c r="P6" s="807"/>
      <c r="Q6" s="807"/>
      <c r="R6" s="807"/>
      <c r="S6" s="807"/>
      <c r="T6" s="807"/>
      <c r="U6" s="807"/>
    </row>
    <row r="7" spans="2:31" ht="10" customHeight="1">
      <c r="B7" s="808"/>
      <c r="C7" s="807"/>
      <c r="D7" s="807"/>
      <c r="E7" s="807"/>
      <c r="F7" s="807"/>
      <c r="G7" s="807"/>
      <c r="H7" s="807"/>
      <c r="I7" s="807"/>
      <c r="N7" s="808"/>
      <c r="O7" s="807"/>
      <c r="P7" s="807"/>
      <c r="Q7" s="807"/>
      <c r="R7" s="807"/>
      <c r="S7" s="807"/>
      <c r="T7" s="807"/>
      <c r="U7" s="807"/>
    </row>
    <row r="8" spans="2:31" ht="21.75" customHeight="1">
      <c r="B8" s="570" t="s">
        <v>1076</v>
      </c>
      <c r="C8" s="807" t="s">
        <v>334</v>
      </c>
      <c r="D8" s="807"/>
      <c r="E8" s="807"/>
      <c r="F8" s="807"/>
      <c r="G8" s="807"/>
      <c r="H8" s="807"/>
      <c r="I8" s="807"/>
      <c r="K8" s="457" t="s">
        <v>334</v>
      </c>
      <c r="N8" s="570" t="s">
        <v>1076</v>
      </c>
      <c r="O8" s="807" t="str">
        <f>$C$8</f>
        <v>Consolidated</v>
      </c>
      <c r="P8" s="807"/>
      <c r="Q8" s="807"/>
      <c r="R8" s="807"/>
      <c r="S8" s="807"/>
      <c r="T8" s="807"/>
      <c r="U8" s="807"/>
      <c r="X8" s="469"/>
      <c r="Y8" s="469"/>
      <c r="Z8" s="469"/>
      <c r="AA8" s="469"/>
      <c r="AB8" s="469"/>
      <c r="AC8" s="469"/>
      <c r="AD8" s="469"/>
      <c r="AE8" s="469"/>
    </row>
    <row r="9" spans="2:31">
      <c r="B9" s="808" t="s">
        <v>1075</v>
      </c>
      <c r="C9" s="809" t="str">
        <f>BS!$B$7</f>
        <v>CNY</v>
      </c>
      <c r="D9" s="810" t="str">
        <f>BS!$B$8</f>
        <v>Thousands</v>
      </c>
      <c r="E9" s="811"/>
      <c r="F9" s="811"/>
      <c r="G9" s="811"/>
      <c r="H9" s="811"/>
      <c r="I9" s="812"/>
      <c r="K9" s="457" t="s">
        <v>1124</v>
      </c>
      <c r="N9" s="808" t="s">
        <v>1075</v>
      </c>
      <c r="O9" s="809" t="str">
        <f>BS!$B$7</f>
        <v>CNY</v>
      </c>
      <c r="P9" s="810" t="str">
        <f>BS!$B$10</f>
        <v>Millions</v>
      </c>
      <c r="Q9" s="811"/>
      <c r="R9" s="811"/>
      <c r="S9" s="811"/>
      <c r="T9" s="811"/>
      <c r="U9" s="812"/>
      <c r="X9" s="469"/>
      <c r="Y9" s="469"/>
      <c r="Z9" s="469"/>
      <c r="AA9" s="469"/>
      <c r="AB9" s="469"/>
      <c r="AC9" s="469"/>
      <c r="AD9" s="469"/>
      <c r="AE9" s="469"/>
    </row>
    <row r="10" spans="2:31" ht="10" customHeight="1">
      <c r="B10" s="808"/>
      <c r="C10" s="809"/>
      <c r="D10" s="810"/>
      <c r="E10" s="811"/>
      <c r="F10" s="811"/>
      <c r="G10" s="811"/>
      <c r="H10" s="811"/>
      <c r="I10" s="812"/>
      <c r="N10" s="808"/>
      <c r="O10" s="809"/>
      <c r="P10" s="810"/>
      <c r="Q10" s="811"/>
      <c r="R10" s="811"/>
      <c r="S10" s="811"/>
      <c r="T10" s="811"/>
      <c r="U10" s="812"/>
      <c r="X10" s="469"/>
      <c r="Y10" s="469"/>
      <c r="Z10" s="469"/>
      <c r="AA10" s="469"/>
      <c r="AB10" s="469"/>
      <c r="AC10" s="469"/>
      <c r="AD10" s="469"/>
      <c r="AE10" s="469"/>
    </row>
    <row r="11" spans="2:31">
      <c r="B11" s="571"/>
      <c r="C11" s="572"/>
      <c r="D11" s="572"/>
      <c r="E11" s="572"/>
      <c r="F11" s="572"/>
      <c r="G11" s="572"/>
      <c r="H11" s="572"/>
      <c r="I11" s="573"/>
      <c r="N11" s="461"/>
      <c r="U11" s="459"/>
      <c r="X11" s="469"/>
      <c r="Y11" s="469"/>
      <c r="Z11" s="469"/>
      <c r="AA11" s="469"/>
      <c r="AB11" s="469"/>
      <c r="AC11" s="469"/>
      <c r="AD11" s="469"/>
      <c r="AE11" s="469"/>
    </row>
    <row r="12" spans="2:31" s="465" customFormat="1" ht="24" customHeight="1">
      <c r="B12" s="574" t="s">
        <v>1080</v>
      </c>
      <c r="C12" s="575" t="str">
        <f>BS!$B$21</f>
        <v>2018/12</v>
      </c>
      <c r="D12" s="575" t="str">
        <f>BS!$C$21</f>
        <v>2019/12</v>
      </c>
      <c r="E12" s="575" t="str">
        <f>BS!$D$21</f>
        <v>2020/12</v>
      </c>
      <c r="F12" s="575" t="str">
        <f>BS!$E$21</f>
        <v>2021/12</v>
      </c>
      <c r="G12" s="575" t="str">
        <f>BS!$F$21</f>
        <v>2022/12</v>
      </c>
      <c r="H12" s="575" t="str">
        <f>BS!$G$21</f>
        <v>2023/12</v>
      </c>
      <c r="I12" s="576" t="s">
        <v>1087</v>
      </c>
      <c r="J12" s="577"/>
      <c r="N12" s="515" t="s">
        <v>1080</v>
      </c>
      <c r="O12" s="463" t="str">
        <f>BS!$B$21</f>
        <v>2018/12</v>
      </c>
      <c r="P12" s="463" t="str">
        <f>BS!$C$21</f>
        <v>2019/12</v>
      </c>
      <c r="Q12" s="463" t="str">
        <f>BS!$D$21</f>
        <v>2020/12</v>
      </c>
      <c r="R12" s="463" t="str">
        <f>BS!$E$21</f>
        <v>2021/12</v>
      </c>
      <c r="S12" s="463" t="str">
        <f>BS!$F$21</f>
        <v>2022/12</v>
      </c>
      <c r="T12" s="463" t="str">
        <f>BS!$G$21</f>
        <v>2023/12</v>
      </c>
      <c r="U12" s="516" t="s">
        <v>1087</v>
      </c>
      <c r="V12" s="469"/>
      <c r="W12" s="469"/>
      <c r="X12" s="469"/>
      <c r="Y12" s="469"/>
      <c r="Z12" s="469"/>
      <c r="AA12" s="469"/>
      <c r="AB12" s="469"/>
      <c r="AC12" s="469"/>
      <c r="AD12" s="469"/>
      <c r="AE12" s="469"/>
    </row>
    <row r="13" spans="2:31" s="469" customFormat="1" ht="24.75" customHeight="1">
      <c r="B13" s="517" t="s">
        <v>32</v>
      </c>
      <c r="C13" s="518"/>
      <c r="D13" s="518"/>
      <c r="E13" s="518"/>
      <c r="F13" s="518"/>
      <c r="G13" s="518"/>
      <c r="H13" s="518"/>
      <c r="I13" s="519"/>
      <c r="N13" s="517" t="s">
        <v>32</v>
      </c>
      <c r="O13" s="518"/>
      <c r="P13" s="518"/>
      <c r="Q13" s="518"/>
      <c r="R13" s="518"/>
      <c r="S13" s="518"/>
      <c r="T13" s="518"/>
      <c r="U13" s="519"/>
    </row>
    <row r="14" spans="2:31" s="469" customFormat="1">
      <c r="B14" s="520" t="s">
        <v>34</v>
      </c>
      <c r="C14" s="533"/>
      <c r="D14" s="533"/>
      <c r="E14" s="533"/>
      <c r="F14" s="533"/>
      <c r="G14" s="533"/>
      <c r="H14" s="533"/>
      <c r="I14" s="578"/>
      <c r="N14" s="520" t="s">
        <v>34</v>
      </c>
      <c r="O14" s="533"/>
      <c r="P14" s="533"/>
      <c r="Q14" s="533"/>
      <c r="R14" s="533"/>
      <c r="S14" s="533"/>
      <c r="T14" s="533"/>
      <c r="U14" s="578"/>
    </row>
    <row r="15" spans="2:31" s="469" customFormat="1">
      <c r="B15" s="520"/>
      <c r="C15" s="533"/>
      <c r="D15" s="533"/>
      <c r="E15" s="533"/>
      <c r="F15" s="533"/>
      <c r="G15" s="533"/>
      <c r="H15" s="533"/>
      <c r="I15" s="578"/>
      <c r="N15" s="520"/>
      <c r="O15" s="533"/>
      <c r="P15" s="533"/>
      <c r="Q15" s="533"/>
      <c r="R15" s="533"/>
      <c r="S15" s="533"/>
      <c r="T15" s="533"/>
      <c r="U15" s="578"/>
    </row>
    <row r="16" spans="2:31" s="469" customFormat="1">
      <c r="B16" s="580"/>
      <c r="C16" s="533"/>
      <c r="D16" s="533"/>
      <c r="E16" s="533"/>
      <c r="F16" s="533"/>
      <c r="G16" s="533"/>
      <c r="H16" s="533"/>
      <c r="I16" s="581"/>
      <c r="N16" s="580"/>
      <c r="O16" s="579">
        <f>C16*BS!$B$9</f>
        <v>0</v>
      </c>
      <c r="P16" s="579">
        <f>D16*BS!$B$9</f>
        <v>0</v>
      </c>
      <c r="Q16" s="579">
        <f>E16*BS!$B$9</f>
        <v>0</v>
      </c>
      <c r="R16" s="579">
        <f>F16*BS!$B$9</f>
        <v>0</v>
      </c>
      <c r="S16" s="579">
        <f>G16*BS!$B$9</f>
        <v>0</v>
      </c>
      <c r="T16" s="579">
        <f>H16*BS!$B$9</f>
        <v>0</v>
      </c>
      <c r="U16" s="578">
        <f t="shared" ref="U16:U49" si="0">I16</f>
        <v>0</v>
      </c>
    </row>
    <row r="17" spans="2:23" s="469" customFormat="1">
      <c r="B17" s="558" t="s">
        <v>1086</v>
      </c>
      <c r="C17" s="579"/>
      <c r="D17" s="579"/>
      <c r="E17" s="579"/>
      <c r="F17" s="579"/>
      <c r="G17" s="579"/>
      <c r="H17" s="579"/>
      <c r="I17" s="582"/>
      <c r="N17" s="558" t="s">
        <v>1086</v>
      </c>
      <c r="O17" s="579">
        <f>C17*BS!$B$9</f>
        <v>0</v>
      </c>
      <c r="P17" s="579">
        <f>D17*BS!$B$9</f>
        <v>0</v>
      </c>
      <c r="Q17" s="579">
        <f>E17*BS!$B$9</f>
        <v>0</v>
      </c>
      <c r="R17" s="579">
        <f>F17*BS!$B$9</f>
        <v>0</v>
      </c>
      <c r="S17" s="579">
        <f>G17*BS!$B$9</f>
        <v>0</v>
      </c>
      <c r="T17" s="579">
        <f>H17*BS!$B$9</f>
        <v>0</v>
      </c>
      <c r="U17" s="578">
        <f t="shared" si="0"/>
        <v>0</v>
      </c>
    </row>
    <row r="18" spans="2:23" s="469" customFormat="1">
      <c r="B18" s="580"/>
      <c r="C18" s="533"/>
      <c r="D18" s="533"/>
      <c r="E18" s="533"/>
      <c r="F18" s="533"/>
      <c r="G18" s="533"/>
      <c r="H18" s="533"/>
      <c r="I18" s="581"/>
      <c r="N18" s="580"/>
      <c r="O18" s="579">
        <f>C18*BS!$B$9</f>
        <v>0</v>
      </c>
      <c r="P18" s="579">
        <f>D18*BS!$B$9</f>
        <v>0</v>
      </c>
      <c r="Q18" s="579">
        <f>E18*BS!$B$9</f>
        <v>0</v>
      </c>
      <c r="R18" s="579">
        <f>F18*BS!$B$9</f>
        <v>0</v>
      </c>
      <c r="S18" s="579">
        <f>G18*BS!$B$9</f>
        <v>0</v>
      </c>
      <c r="T18" s="579">
        <f>H18*BS!$B$9</f>
        <v>0</v>
      </c>
      <c r="U18" s="578">
        <f t="shared" si="0"/>
        <v>0</v>
      </c>
    </row>
    <row r="19" spans="2:23" s="469" customFormat="1">
      <c r="B19" s="520" t="s">
        <v>35</v>
      </c>
      <c r="C19" s="533"/>
      <c r="D19" s="533"/>
      <c r="E19" s="533"/>
      <c r="F19" s="533"/>
      <c r="G19" s="533"/>
      <c r="H19" s="533"/>
      <c r="I19" s="578"/>
      <c r="N19" s="520" t="s">
        <v>35</v>
      </c>
      <c r="O19" s="579">
        <f>C19*BS!$B$9</f>
        <v>0</v>
      </c>
      <c r="P19" s="579">
        <f>D19*BS!$B$9</f>
        <v>0</v>
      </c>
      <c r="Q19" s="579">
        <f>E19*BS!$B$9</f>
        <v>0</v>
      </c>
      <c r="R19" s="579">
        <f>F19*BS!$B$9</f>
        <v>0</v>
      </c>
      <c r="S19" s="579">
        <f>G19*BS!$B$9</f>
        <v>0</v>
      </c>
      <c r="T19" s="579">
        <f>H19*BS!$B$9</f>
        <v>0</v>
      </c>
      <c r="U19" s="578">
        <f t="shared" si="0"/>
        <v>0</v>
      </c>
    </row>
    <row r="20" spans="2:23" s="469" customFormat="1">
      <c r="B20" s="520"/>
      <c r="C20" s="533"/>
      <c r="D20" s="533"/>
      <c r="E20" s="533"/>
      <c r="F20" s="533"/>
      <c r="G20" s="533"/>
      <c r="H20" s="533"/>
      <c r="I20" s="578"/>
      <c r="N20" s="520"/>
      <c r="O20" s="579"/>
      <c r="P20" s="579"/>
      <c r="Q20" s="579"/>
      <c r="R20" s="579"/>
      <c r="S20" s="579"/>
      <c r="T20" s="579"/>
      <c r="U20" s="578"/>
    </row>
    <row r="21" spans="2:23" s="469" customFormat="1">
      <c r="B21" s="580"/>
      <c r="C21" s="533"/>
      <c r="D21" s="533"/>
      <c r="E21" s="533"/>
      <c r="F21" s="533"/>
      <c r="G21" s="533"/>
      <c r="H21" s="533"/>
      <c r="I21" s="578"/>
      <c r="N21" s="580"/>
      <c r="O21" s="579">
        <f>C21*BS!$B$9</f>
        <v>0</v>
      </c>
      <c r="P21" s="579">
        <f>D21*BS!$B$9</f>
        <v>0</v>
      </c>
      <c r="Q21" s="579">
        <f>E21*BS!$B$9</f>
        <v>0</v>
      </c>
      <c r="R21" s="579">
        <f>F21*BS!$B$9</f>
        <v>0</v>
      </c>
      <c r="S21" s="579">
        <f>G21*BS!$B$9</f>
        <v>0</v>
      </c>
      <c r="T21" s="579">
        <f>H21*BS!$B$9</f>
        <v>0</v>
      </c>
      <c r="U21" s="578">
        <f t="shared" si="0"/>
        <v>0</v>
      </c>
    </row>
    <row r="22" spans="2:23" s="469" customFormat="1">
      <c r="B22" s="558" t="s">
        <v>1086</v>
      </c>
      <c r="C22" s="579"/>
      <c r="D22" s="579"/>
      <c r="E22" s="579"/>
      <c r="F22" s="579"/>
      <c r="G22" s="579"/>
      <c r="H22" s="579"/>
      <c r="I22" s="578"/>
      <c r="N22" s="558" t="s">
        <v>1086</v>
      </c>
      <c r="O22" s="579">
        <f>C22*BS!$B$9</f>
        <v>0</v>
      </c>
      <c r="P22" s="579">
        <f>D22*BS!$B$9</f>
        <v>0</v>
      </c>
      <c r="Q22" s="579">
        <f>E22*BS!$B$9</f>
        <v>0</v>
      </c>
      <c r="R22" s="579">
        <f>F22*BS!$B$9</f>
        <v>0</v>
      </c>
      <c r="S22" s="579">
        <f>G22*BS!$B$9</f>
        <v>0</v>
      </c>
      <c r="T22" s="579">
        <f>H22*BS!$B$9</f>
        <v>0</v>
      </c>
      <c r="U22" s="578">
        <f t="shared" si="0"/>
        <v>0</v>
      </c>
    </row>
    <row r="23" spans="2:23" s="469" customFormat="1">
      <c r="B23" s="580"/>
      <c r="C23" s="533"/>
      <c r="D23" s="533"/>
      <c r="E23" s="533"/>
      <c r="F23" s="533"/>
      <c r="G23" s="533"/>
      <c r="H23" s="533"/>
      <c r="I23" s="578"/>
      <c r="N23" s="580"/>
      <c r="O23" s="579">
        <f>C23*BS!$B$9</f>
        <v>0</v>
      </c>
      <c r="P23" s="579">
        <f>D23*BS!$B$9</f>
        <v>0</v>
      </c>
      <c r="Q23" s="579">
        <f>E23*BS!$B$9</f>
        <v>0</v>
      </c>
      <c r="R23" s="579">
        <f>F23*BS!$B$9</f>
        <v>0</v>
      </c>
      <c r="S23" s="579">
        <f>G23*BS!$B$9</f>
        <v>0</v>
      </c>
      <c r="T23" s="579">
        <f>H23*BS!$B$9</f>
        <v>0</v>
      </c>
      <c r="U23" s="578">
        <f t="shared" si="0"/>
        <v>0</v>
      </c>
    </row>
    <row r="24" spans="2:23" s="469" customFormat="1">
      <c r="B24" s="520" t="s">
        <v>381</v>
      </c>
      <c r="C24" s="533"/>
      <c r="D24" s="533"/>
      <c r="E24" s="533"/>
      <c r="F24" s="533"/>
      <c r="G24" s="533"/>
      <c r="H24" s="533"/>
      <c r="I24" s="578"/>
      <c r="N24" s="520" t="s">
        <v>381</v>
      </c>
      <c r="O24" s="579">
        <f>C24*BS!$B$9</f>
        <v>0</v>
      </c>
      <c r="P24" s="579">
        <f>D24*BS!$B$9</f>
        <v>0</v>
      </c>
      <c r="Q24" s="579">
        <f>E24*BS!$B$9</f>
        <v>0</v>
      </c>
      <c r="R24" s="579">
        <f>F24*BS!$B$9</f>
        <v>0</v>
      </c>
      <c r="S24" s="579">
        <f>G24*BS!$B$9</f>
        <v>0</v>
      </c>
      <c r="T24" s="579">
        <f>H24*BS!$B$9</f>
        <v>0</v>
      </c>
      <c r="U24" s="578">
        <f t="shared" si="0"/>
        <v>0</v>
      </c>
    </row>
    <row r="25" spans="2:23" s="469" customFormat="1">
      <c r="B25" s="525"/>
      <c r="C25" s="557"/>
      <c r="D25" s="557"/>
      <c r="E25" s="557"/>
      <c r="F25" s="557"/>
      <c r="G25" s="557"/>
      <c r="H25" s="557"/>
      <c r="I25" s="586"/>
      <c r="N25" s="525"/>
      <c r="O25" s="579">
        <f>C25*BS!$B$9</f>
        <v>0</v>
      </c>
      <c r="P25" s="579">
        <f>D25*BS!$B$9</f>
        <v>0</v>
      </c>
      <c r="Q25" s="579">
        <f>E25*BS!$B$9</f>
        <v>0</v>
      </c>
      <c r="R25" s="579">
        <f>F25*BS!$B$9</f>
        <v>0</v>
      </c>
      <c r="S25" s="579">
        <f>G25*BS!$B$9</f>
        <v>0</v>
      </c>
      <c r="T25" s="579">
        <f>H25*BS!$B$9</f>
        <v>0</v>
      </c>
      <c r="U25" s="578">
        <f t="shared" si="0"/>
        <v>0</v>
      </c>
      <c r="V25" s="584"/>
      <c r="W25" s="584"/>
    </row>
    <row r="26" spans="2:23" s="469" customFormat="1" ht="15.5">
      <c r="B26" s="525"/>
      <c r="C26" s="587"/>
      <c r="D26" s="587"/>
      <c r="E26" s="587"/>
      <c r="F26" s="587"/>
      <c r="G26" s="587"/>
      <c r="H26" s="587"/>
      <c r="I26" s="588"/>
      <c r="N26" s="525"/>
      <c r="O26" s="579">
        <f>C26*BS!$B$9</f>
        <v>0</v>
      </c>
      <c r="P26" s="579">
        <f>D26*BS!$B$9</f>
        <v>0</v>
      </c>
      <c r="Q26" s="579">
        <f>E26*BS!$B$9</f>
        <v>0</v>
      </c>
      <c r="R26" s="579">
        <f>F26*BS!$B$9</f>
        <v>0</v>
      </c>
      <c r="S26" s="579">
        <f>G26*BS!$B$9</f>
        <v>0</v>
      </c>
      <c r="T26" s="579">
        <f>H26*BS!$B$9</f>
        <v>0</v>
      </c>
      <c r="U26" s="578">
        <f t="shared" si="0"/>
        <v>0</v>
      </c>
      <c r="V26" s="589"/>
      <c r="W26" s="590"/>
    </row>
    <row r="27" spans="2:23" s="469" customFormat="1" ht="15.5">
      <c r="B27" s="529" t="s">
        <v>130</v>
      </c>
      <c r="C27" s="531"/>
      <c r="D27" s="531"/>
      <c r="E27" s="531"/>
      <c r="F27" s="531"/>
      <c r="G27" s="531"/>
      <c r="H27" s="531"/>
      <c r="I27" s="591"/>
      <c r="N27" s="529" t="s">
        <v>130</v>
      </c>
      <c r="O27" s="579">
        <f>C27*BS!$B$9</f>
        <v>0</v>
      </c>
      <c r="P27" s="579">
        <f>D27*BS!$B$9</f>
        <v>0</v>
      </c>
      <c r="Q27" s="579">
        <f>E27*BS!$B$9</f>
        <v>0</v>
      </c>
      <c r="R27" s="579">
        <f>F27*BS!$B$9</f>
        <v>0</v>
      </c>
      <c r="S27" s="579">
        <f>G27*BS!$B$9</f>
        <v>0</v>
      </c>
      <c r="T27" s="579">
        <f>H27*BS!$B$9</f>
        <v>0</v>
      </c>
      <c r="U27" s="578">
        <f t="shared" si="0"/>
        <v>0</v>
      </c>
      <c r="V27" s="589"/>
      <c r="W27" s="590"/>
    </row>
    <row r="28" spans="2:23" s="469" customFormat="1" ht="15.5">
      <c r="B28" s="529"/>
      <c r="C28" s="531"/>
      <c r="D28" s="531"/>
      <c r="E28" s="531"/>
      <c r="F28" s="531"/>
      <c r="G28" s="531"/>
      <c r="H28" s="531"/>
      <c r="I28" s="592"/>
      <c r="N28" s="529"/>
      <c r="O28" s="579">
        <f>C28*BS!$B$9</f>
        <v>0</v>
      </c>
      <c r="P28" s="579">
        <f>D28*BS!$B$9</f>
        <v>0</v>
      </c>
      <c r="Q28" s="579">
        <f>E28*BS!$B$9</f>
        <v>0</v>
      </c>
      <c r="R28" s="579">
        <f>F28*BS!$B$9</f>
        <v>0</v>
      </c>
      <c r="S28" s="579">
        <f>G28*BS!$B$9</f>
        <v>0</v>
      </c>
      <c r="T28" s="579">
        <f>H28*BS!$B$9</f>
        <v>0</v>
      </c>
      <c r="U28" s="578">
        <f t="shared" si="0"/>
        <v>0</v>
      </c>
      <c r="V28" s="589"/>
      <c r="W28" s="590"/>
    </row>
    <row r="29" spans="2:23" s="469" customFormat="1" ht="15.5">
      <c r="B29" s="520" t="s">
        <v>1122</v>
      </c>
      <c r="C29" s="531"/>
      <c r="D29" s="531"/>
      <c r="E29" s="531"/>
      <c r="F29" s="531"/>
      <c r="G29" s="531"/>
      <c r="H29" s="531"/>
      <c r="I29" s="592"/>
      <c r="N29" s="520" t="s">
        <v>1122</v>
      </c>
      <c r="O29" s="579">
        <f>C29*BS!$B$9</f>
        <v>0</v>
      </c>
      <c r="P29" s="579">
        <f>D29*BS!$B$9</f>
        <v>0</v>
      </c>
      <c r="Q29" s="579">
        <f>E29*BS!$B$9</f>
        <v>0</v>
      </c>
      <c r="R29" s="579">
        <f>F29*BS!$B$9</f>
        <v>0</v>
      </c>
      <c r="S29" s="579">
        <f>G29*BS!$B$9</f>
        <v>0</v>
      </c>
      <c r="T29" s="579">
        <f>H29*BS!$B$9</f>
        <v>0</v>
      </c>
      <c r="U29" s="578">
        <f t="shared" si="0"/>
        <v>0</v>
      </c>
      <c r="V29" s="589"/>
      <c r="W29" s="590"/>
    </row>
    <row r="30" spans="2:23" s="469" customFormat="1" ht="15.5">
      <c r="B30" s="529"/>
      <c r="C30" s="531"/>
      <c r="D30" s="531"/>
      <c r="E30" s="531"/>
      <c r="F30" s="531"/>
      <c r="G30" s="531"/>
      <c r="H30" s="531"/>
      <c r="I30" s="592"/>
      <c r="N30" s="529"/>
      <c r="O30" s="579">
        <f>C30*BS!$B$9</f>
        <v>0</v>
      </c>
      <c r="P30" s="579">
        <f>D30*BS!$B$9</f>
        <v>0</v>
      </c>
      <c r="Q30" s="579">
        <f>E30*BS!$B$9</f>
        <v>0</v>
      </c>
      <c r="R30" s="579">
        <f>F30*BS!$B$9</f>
        <v>0</v>
      </c>
      <c r="S30" s="579">
        <f>G30*BS!$B$9</f>
        <v>0</v>
      </c>
      <c r="T30" s="579">
        <f>H30*BS!$B$9</f>
        <v>0</v>
      </c>
      <c r="U30" s="578">
        <f t="shared" si="0"/>
        <v>0</v>
      </c>
      <c r="V30" s="589"/>
      <c r="W30" s="590"/>
    </row>
    <row r="31" spans="2:23" s="469" customFormat="1" ht="15.5">
      <c r="B31" s="529" t="s">
        <v>1086</v>
      </c>
      <c r="C31" s="531"/>
      <c r="D31" s="531"/>
      <c r="E31" s="531"/>
      <c r="F31" s="531"/>
      <c r="G31" s="531"/>
      <c r="H31" s="531"/>
      <c r="I31" s="592"/>
      <c r="N31" s="529" t="s">
        <v>1086</v>
      </c>
      <c r="O31" s="579">
        <f>C31*BS!$B$9</f>
        <v>0</v>
      </c>
      <c r="P31" s="579">
        <f>D31*BS!$B$9</f>
        <v>0</v>
      </c>
      <c r="Q31" s="579">
        <f>E31*BS!$B$9</f>
        <v>0</v>
      </c>
      <c r="R31" s="579">
        <f>F31*BS!$B$9</f>
        <v>0</v>
      </c>
      <c r="S31" s="579">
        <f>G31*BS!$B$9</f>
        <v>0</v>
      </c>
      <c r="T31" s="579">
        <f>H31*BS!$B$9</f>
        <v>0</v>
      </c>
      <c r="U31" s="578">
        <f t="shared" si="0"/>
        <v>0</v>
      </c>
      <c r="V31" s="589"/>
      <c r="W31" s="590"/>
    </row>
    <row r="32" spans="2:23" s="469" customFormat="1" ht="15.5">
      <c r="B32" s="529"/>
      <c r="C32" s="531"/>
      <c r="D32" s="531"/>
      <c r="E32" s="531"/>
      <c r="F32" s="531"/>
      <c r="G32" s="531"/>
      <c r="H32" s="531"/>
      <c r="I32" s="592"/>
      <c r="N32" s="529"/>
      <c r="O32" s="579">
        <f>C32*BS!$B$9</f>
        <v>0</v>
      </c>
      <c r="P32" s="579">
        <f>D32*BS!$B$9</f>
        <v>0</v>
      </c>
      <c r="Q32" s="579">
        <f>E32*BS!$B$9</f>
        <v>0</v>
      </c>
      <c r="R32" s="579">
        <f>F32*BS!$B$9</f>
        <v>0</v>
      </c>
      <c r="S32" s="579">
        <f>G32*BS!$B$9</f>
        <v>0</v>
      </c>
      <c r="T32" s="579">
        <f>H32*BS!$B$9</f>
        <v>0</v>
      </c>
      <c r="U32" s="578">
        <f t="shared" si="0"/>
        <v>0</v>
      </c>
      <c r="V32" s="589"/>
      <c r="W32" s="590"/>
    </row>
    <row r="33" spans="2:23" s="469" customFormat="1" ht="8.5" customHeight="1">
      <c r="B33" s="520" t="s">
        <v>387</v>
      </c>
      <c r="C33" s="533"/>
      <c r="D33" s="533"/>
      <c r="E33" s="533"/>
      <c r="F33" s="533"/>
      <c r="G33" s="533"/>
      <c r="H33" s="533"/>
      <c r="I33" s="592"/>
      <c r="N33" s="520" t="s">
        <v>387</v>
      </c>
      <c r="O33" s="579">
        <f>C33*BS!$B$9</f>
        <v>0</v>
      </c>
      <c r="P33" s="579">
        <f>D33*BS!$B$9</f>
        <v>0</v>
      </c>
      <c r="Q33" s="579">
        <f>E33*BS!$B$9</f>
        <v>0</v>
      </c>
      <c r="R33" s="579">
        <f>F33*BS!$B$9</f>
        <v>0</v>
      </c>
      <c r="S33" s="579">
        <f>G33*BS!$B$9</f>
        <v>0</v>
      </c>
      <c r="T33" s="579">
        <f>H33*BS!$B$9</f>
        <v>0</v>
      </c>
      <c r="U33" s="578">
        <f t="shared" si="0"/>
        <v>0</v>
      </c>
      <c r="V33" s="593"/>
      <c r="W33" s="593"/>
    </row>
    <row r="34" spans="2:23" s="469" customFormat="1">
      <c r="B34" s="525"/>
      <c r="C34" s="583"/>
      <c r="D34" s="583"/>
      <c r="E34" s="583"/>
      <c r="F34" s="583"/>
      <c r="G34" s="594"/>
      <c r="H34" s="594"/>
      <c r="I34" s="592"/>
      <c r="N34" s="525"/>
      <c r="O34" s="579"/>
      <c r="P34" s="579"/>
      <c r="Q34" s="579"/>
      <c r="R34" s="579"/>
      <c r="S34" s="579"/>
      <c r="T34" s="579"/>
      <c r="U34" s="578"/>
      <c r="V34" s="595"/>
      <c r="W34" s="595"/>
    </row>
    <row r="35" spans="2:23" s="469" customFormat="1">
      <c r="B35" s="525"/>
      <c r="C35" s="557"/>
      <c r="D35" s="557"/>
      <c r="E35" s="557"/>
      <c r="F35" s="557"/>
      <c r="G35" s="557"/>
      <c r="H35" s="557"/>
      <c r="I35" s="586"/>
      <c r="N35" s="525"/>
      <c r="O35" s="579"/>
      <c r="P35" s="579"/>
      <c r="Q35" s="579"/>
      <c r="R35" s="579"/>
      <c r="S35" s="579"/>
      <c r="T35" s="579"/>
      <c r="U35" s="578"/>
      <c r="V35" s="595"/>
      <c r="W35" s="595"/>
    </row>
    <row r="36" spans="2:23" s="465" customFormat="1">
      <c r="B36" s="529" t="s">
        <v>130</v>
      </c>
      <c r="C36" s="531"/>
      <c r="D36" s="531"/>
      <c r="E36" s="531"/>
      <c r="F36" s="531"/>
      <c r="G36" s="531"/>
      <c r="H36" s="531"/>
      <c r="I36" s="591"/>
      <c r="N36" s="529" t="s">
        <v>130</v>
      </c>
      <c r="O36" s="579">
        <f>C36*BS!$B$9</f>
        <v>0</v>
      </c>
      <c r="P36" s="579">
        <f>D36*BS!$B$9</f>
        <v>0</v>
      </c>
      <c r="Q36" s="579">
        <f>E36*BS!$B$9</f>
        <v>0</v>
      </c>
      <c r="R36" s="579">
        <f>F36*BS!$B$9</f>
        <v>0</v>
      </c>
      <c r="S36" s="579">
        <f>G36*BS!$B$9</f>
        <v>0</v>
      </c>
      <c r="T36" s="579">
        <f>H36*BS!$B$9</f>
        <v>0</v>
      </c>
      <c r="U36" s="578">
        <f t="shared" si="0"/>
        <v>0</v>
      </c>
      <c r="V36" s="596"/>
      <c r="W36" s="596"/>
    </row>
    <row r="37" spans="2:23" s="469" customFormat="1">
      <c r="B37" s="580"/>
      <c r="C37" s="533"/>
      <c r="D37" s="533"/>
      <c r="E37" s="533"/>
      <c r="F37" s="533"/>
      <c r="G37" s="533"/>
      <c r="H37" s="533"/>
      <c r="I37" s="581"/>
      <c r="N37" s="580"/>
      <c r="O37" s="579">
        <f>C37*BS!$B$9</f>
        <v>0</v>
      </c>
      <c r="P37" s="579">
        <f>D37*BS!$B$9</f>
        <v>0</v>
      </c>
      <c r="Q37" s="579">
        <f>E37*BS!$B$9</f>
        <v>0</v>
      </c>
      <c r="R37" s="579">
        <f>F37*BS!$B$9</f>
        <v>0</v>
      </c>
      <c r="S37" s="579">
        <f>G37*BS!$B$9</f>
        <v>0</v>
      </c>
      <c r="T37" s="579">
        <f>H37*BS!$B$9</f>
        <v>0</v>
      </c>
      <c r="U37" s="578">
        <f t="shared" si="0"/>
        <v>0</v>
      </c>
      <c r="V37" s="593"/>
      <c r="W37" s="593"/>
    </row>
    <row r="38" spans="2:23" s="469" customFormat="1">
      <c r="B38" s="520" t="s">
        <v>1081</v>
      </c>
      <c r="C38" s="557" t="e">
        <f t="shared" ref="C38:H38" si="1">C40-C44</f>
        <v>#REF!</v>
      </c>
      <c r="D38" s="557" t="e">
        <f t="shared" si="1"/>
        <v>#REF!</v>
      </c>
      <c r="E38" s="557" t="e">
        <f t="shared" si="1"/>
        <v>#REF!</v>
      </c>
      <c r="F38" s="557" t="e">
        <f t="shared" si="1"/>
        <v>#REF!</v>
      </c>
      <c r="G38" s="557" t="e">
        <f t="shared" si="1"/>
        <v>#REF!</v>
      </c>
      <c r="H38" s="557" t="e">
        <f t="shared" si="1"/>
        <v>#REF!</v>
      </c>
      <c r="I38" s="586"/>
      <c r="N38" s="520" t="s">
        <v>1081</v>
      </c>
      <c r="O38" s="579" t="e">
        <f>C38*BS!$B$9</f>
        <v>#REF!</v>
      </c>
      <c r="P38" s="579" t="e">
        <f>D38*BS!$B$9</f>
        <v>#REF!</v>
      </c>
      <c r="Q38" s="579" t="e">
        <f>E38*BS!$B$9</f>
        <v>#REF!</v>
      </c>
      <c r="R38" s="579" t="e">
        <f>F38*BS!$B$9</f>
        <v>#REF!</v>
      </c>
      <c r="S38" s="579" t="e">
        <f>G38*BS!$B$9</f>
        <v>#REF!</v>
      </c>
      <c r="T38" s="579" t="e">
        <f>H38*BS!$B$9</f>
        <v>#REF!</v>
      </c>
      <c r="U38" s="578">
        <f t="shared" si="0"/>
        <v>0</v>
      </c>
      <c r="V38" s="593"/>
      <c r="W38" s="593"/>
    </row>
    <row r="39" spans="2:23" s="469" customFormat="1">
      <c r="B39" s="520"/>
      <c r="C39" s="533"/>
      <c r="D39" s="533"/>
      <c r="E39" s="533"/>
      <c r="F39" s="533"/>
      <c r="G39" s="533"/>
      <c r="H39" s="533"/>
      <c r="I39" s="581"/>
      <c r="N39" s="520"/>
      <c r="O39" s="579">
        <f>C39*BS!$B$9</f>
        <v>0</v>
      </c>
      <c r="P39" s="579">
        <f>D39*BS!$B$9</f>
        <v>0</v>
      </c>
      <c r="Q39" s="579">
        <f>E39*BS!$B$9</f>
        <v>0</v>
      </c>
      <c r="R39" s="579">
        <f>F39*BS!$B$9</f>
        <v>0</v>
      </c>
      <c r="S39" s="579">
        <f>G39*BS!$B$9</f>
        <v>0</v>
      </c>
      <c r="T39" s="579">
        <f>H39*BS!$B$9</f>
        <v>0</v>
      </c>
      <c r="U39" s="578">
        <f t="shared" si="0"/>
        <v>0</v>
      </c>
      <c r="V39" s="593"/>
      <c r="W39" s="593"/>
    </row>
    <row r="40" spans="2:23" s="469" customFormat="1">
      <c r="B40" s="558" t="s">
        <v>1088</v>
      </c>
      <c r="C40" s="557" t="e">
        <f>SUM(#REF!)</f>
        <v>#REF!</v>
      </c>
      <c r="D40" s="557" t="e">
        <f>SUM(#REF!)</f>
        <v>#REF!</v>
      </c>
      <c r="E40" s="557" t="e">
        <f>SUM(#REF!)</f>
        <v>#REF!</v>
      </c>
      <c r="F40" s="557" t="e">
        <f>SUM(#REF!)</f>
        <v>#REF!</v>
      </c>
      <c r="G40" s="557" t="e">
        <f>SUM(#REF!)</f>
        <v>#REF!</v>
      </c>
      <c r="H40" s="557" t="e">
        <f>SUM(#REF!)</f>
        <v>#REF!</v>
      </c>
      <c r="I40" s="586"/>
      <c r="N40" s="558" t="s">
        <v>1088</v>
      </c>
      <c r="O40" s="579" t="e">
        <f>C40*BS!$B$9</f>
        <v>#REF!</v>
      </c>
      <c r="P40" s="579" t="e">
        <f>D40*BS!$B$9</f>
        <v>#REF!</v>
      </c>
      <c r="Q40" s="579" t="e">
        <f>E40*BS!$B$9</f>
        <v>#REF!</v>
      </c>
      <c r="R40" s="579" t="e">
        <f>F40*BS!$B$9</f>
        <v>#REF!</v>
      </c>
      <c r="S40" s="579" t="e">
        <f>G40*BS!$B$9</f>
        <v>#REF!</v>
      </c>
      <c r="T40" s="579" t="e">
        <f>H40*BS!$B$9</f>
        <v>#REF!</v>
      </c>
      <c r="U40" s="578">
        <f t="shared" si="0"/>
        <v>0</v>
      </c>
      <c r="V40" s="593"/>
      <c r="W40" s="593"/>
    </row>
    <row r="41" spans="2:23" s="469" customFormat="1">
      <c r="B41" s="558"/>
      <c r="C41" s="557"/>
      <c r="D41" s="557"/>
      <c r="E41" s="557"/>
      <c r="F41" s="557"/>
      <c r="G41" s="557"/>
      <c r="H41" s="557"/>
      <c r="I41" s="586"/>
      <c r="N41" s="558"/>
      <c r="O41" s="579"/>
      <c r="P41" s="579"/>
      <c r="Q41" s="579"/>
      <c r="R41" s="579"/>
      <c r="S41" s="579"/>
      <c r="T41" s="579"/>
      <c r="U41" s="578"/>
      <c r="V41" s="593"/>
      <c r="W41" s="593"/>
    </row>
    <row r="42" spans="2:23" s="469" customFormat="1">
      <c r="B42" s="558"/>
      <c r="C42" s="557"/>
      <c r="D42" s="557"/>
      <c r="E42" s="557"/>
      <c r="F42" s="557"/>
      <c r="G42" s="557"/>
      <c r="H42" s="557"/>
      <c r="I42" s="586"/>
      <c r="N42" s="558"/>
      <c r="O42" s="579"/>
      <c r="P42" s="579"/>
      <c r="Q42" s="579"/>
      <c r="R42" s="579"/>
      <c r="S42" s="579"/>
      <c r="T42" s="579"/>
      <c r="U42" s="578"/>
      <c r="V42" s="593"/>
      <c r="W42" s="593"/>
    </row>
    <row r="43" spans="2:23" s="469" customFormat="1">
      <c r="B43" s="529" t="s">
        <v>130</v>
      </c>
      <c r="C43" s="597"/>
      <c r="D43" s="597"/>
      <c r="E43" s="597"/>
      <c r="F43" s="541"/>
      <c r="G43" s="541"/>
      <c r="H43" s="541"/>
      <c r="I43" s="598"/>
      <c r="K43" s="488"/>
      <c r="N43" s="580"/>
      <c r="O43" s="579">
        <f>C43*BS!$B$9</f>
        <v>0</v>
      </c>
      <c r="P43" s="579">
        <f>D43*BS!$B$9</f>
        <v>0</v>
      </c>
      <c r="Q43" s="579">
        <f>E43*BS!$B$9</f>
        <v>0</v>
      </c>
      <c r="R43" s="579">
        <f>F43*BS!$B$9</f>
        <v>0</v>
      </c>
      <c r="S43" s="579">
        <f>G43*BS!$B$9</f>
        <v>0</v>
      </c>
      <c r="T43" s="579">
        <f>H43*BS!$B$9</f>
        <v>0</v>
      </c>
      <c r="U43" s="578">
        <f t="shared" si="0"/>
        <v>0</v>
      </c>
      <c r="V43" s="596"/>
      <c r="W43" s="596"/>
    </row>
    <row r="44" spans="2:23" s="469" customFormat="1" ht="15" customHeight="1">
      <c r="B44" s="558" t="s">
        <v>42</v>
      </c>
      <c r="C44" s="597">
        <f t="shared" ref="C44:H44" si="2">SUM(C45:C46)</f>
        <v>0</v>
      </c>
      <c r="D44" s="597">
        <f t="shared" si="2"/>
        <v>0</v>
      </c>
      <c r="E44" s="597">
        <f t="shared" si="2"/>
        <v>0</v>
      </c>
      <c r="F44" s="597">
        <f t="shared" si="2"/>
        <v>0</v>
      </c>
      <c r="G44" s="597">
        <f t="shared" si="2"/>
        <v>0</v>
      </c>
      <c r="H44" s="597">
        <f t="shared" si="2"/>
        <v>0</v>
      </c>
      <c r="I44" s="599"/>
      <c r="K44" s="488"/>
      <c r="N44" s="558" t="s">
        <v>1089</v>
      </c>
      <c r="O44" s="579">
        <f>C44*BS!$B$9</f>
        <v>0</v>
      </c>
      <c r="P44" s="579">
        <f>D44*BS!$B$9</f>
        <v>0</v>
      </c>
      <c r="Q44" s="579">
        <f>E44*BS!$B$9</f>
        <v>0</v>
      </c>
      <c r="R44" s="579">
        <f>F44*BS!$B$9</f>
        <v>0</v>
      </c>
      <c r="S44" s="579">
        <f>G44*BS!$B$9</f>
        <v>0</v>
      </c>
      <c r="T44" s="579">
        <f>H44*BS!$B$9</f>
        <v>0</v>
      </c>
      <c r="U44" s="578">
        <f t="shared" si="0"/>
        <v>0</v>
      </c>
      <c r="V44" s="596"/>
      <c r="W44" s="596"/>
    </row>
    <row r="45" spans="2:23" s="469" customFormat="1">
      <c r="B45" s="525"/>
      <c r="C45" s="597"/>
      <c r="D45" s="597"/>
      <c r="E45" s="597"/>
      <c r="F45" s="541"/>
      <c r="G45" s="541"/>
      <c r="H45" s="541"/>
      <c r="I45" s="598"/>
      <c r="K45" s="488"/>
      <c r="N45" s="525"/>
      <c r="O45" s="579">
        <f>C45*BS!$B$9</f>
        <v>0</v>
      </c>
      <c r="P45" s="579">
        <f>D45*BS!$B$9</f>
        <v>0</v>
      </c>
      <c r="Q45" s="579">
        <f>E45*BS!$B$9</f>
        <v>0</v>
      </c>
      <c r="R45" s="579">
        <f>F45*BS!$B$9</f>
        <v>0</v>
      </c>
      <c r="S45" s="579">
        <f>G45*BS!$B$9</f>
        <v>0</v>
      </c>
      <c r="T45" s="579">
        <f>H45*BS!$B$9</f>
        <v>0</v>
      </c>
      <c r="U45" s="578">
        <f t="shared" si="0"/>
        <v>0</v>
      </c>
      <c r="V45" s="596"/>
      <c r="W45" s="596"/>
    </row>
    <row r="46" spans="2:23" s="469" customFormat="1">
      <c r="B46" s="580"/>
      <c r="C46" s="597"/>
      <c r="D46" s="597"/>
      <c r="E46" s="597"/>
      <c r="F46" s="541"/>
      <c r="G46" s="541"/>
      <c r="H46" s="541"/>
      <c r="I46" s="598"/>
      <c r="K46" s="488"/>
      <c r="N46" s="580"/>
      <c r="O46" s="579">
        <f>C46*BS!$B$9</f>
        <v>0</v>
      </c>
      <c r="P46" s="579">
        <f>D46*BS!$B$9</f>
        <v>0</v>
      </c>
      <c r="Q46" s="579">
        <f>E46*BS!$B$9</f>
        <v>0</v>
      </c>
      <c r="R46" s="579">
        <f>F46*BS!$B$9</f>
        <v>0</v>
      </c>
      <c r="S46" s="579">
        <f>G46*BS!$B$9</f>
        <v>0</v>
      </c>
      <c r="T46" s="579">
        <f>H46*BS!$B$9</f>
        <v>0</v>
      </c>
      <c r="U46" s="578">
        <f t="shared" si="0"/>
        <v>0</v>
      </c>
      <c r="V46" s="596"/>
      <c r="W46" s="596"/>
    </row>
    <row r="47" spans="2:23" s="469" customFormat="1">
      <c r="B47" s="529" t="s">
        <v>130</v>
      </c>
      <c r="C47" s="531"/>
      <c r="D47" s="531"/>
      <c r="E47" s="531"/>
      <c r="F47" s="531"/>
      <c r="G47" s="531"/>
      <c r="H47" s="531"/>
      <c r="I47" s="591"/>
      <c r="K47" s="488"/>
      <c r="N47" s="529" t="s">
        <v>130</v>
      </c>
      <c r="O47" s="579">
        <f>C47*BS!$B$9</f>
        <v>0</v>
      </c>
      <c r="P47" s="579">
        <f>D47*BS!$B$9</f>
        <v>0</v>
      </c>
      <c r="Q47" s="579">
        <f>E47*BS!$B$9</f>
        <v>0</v>
      </c>
      <c r="R47" s="579">
        <f>F47*BS!$B$9</f>
        <v>0</v>
      </c>
      <c r="S47" s="579">
        <f>G47*BS!$B$9</f>
        <v>0</v>
      </c>
      <c r="T47" s="579">
        <f>H47*BS!$B$9</f>
        <v>0</v>
      </c>
      <c r="U47" s="578">
        <f t="shared" si="0"/>
        <v>0</v>
      </c>
      <c r="V47" s="596"/>
      <c r="W47" s="596"/>
    </row>
    <row r="48" spans="2:23" s="469" customFormat="1">
      <c r="B48" s="580"/>
      <c r="C48" s="597"/>
      <c r="D48" s="597"/>
      <c r="E48" s="597"/>
      <c r="F48" s="541"/>
      <c r="G48" s="541"/>
      <c r="H48" s="541"/>
      <c r="I48" s="598"/>
      <c r="K48" s="488"/>
      <c r="N48" s="580"/>
      <c r="O48" s="579">
        <f>C48*BS!$B$9</f>
        <v>0</v>
      </c>
      <c r="P48" s="579">
        <f>D48*BS!$B$9</f>
        <v>0</v>
      </c>
      <c r="Q48" s="579">
        <f>E48*BS!$B$9</f>
        <v>0</v>
      </c>
      <c r="R48" s="579">
        <f>F48*BS!$B$9</f>
        <v>0</v>
      </c>
      <c r="S48" s="579">
        <f>G48*BS!$B$9</f>
        <v>0</v>
      </c>
      <c r="T48" s="579">
        <f>H48*BS!$B$9</f>
        <v>0</v>
      </c>
      <c r="U48" s="578">
        <f t="shared" si="0"/>
        <v>0</v>
      </c>
      <c r="V48" s="596"/>
      <c r="W48" s="596"/>
    </row>
    <row r="49" spans="2:23" s="469" customFormat="1">
      <c r="B49" s="520" t="s">
        <v>1082</v>
      </c>
      <c r="C49" s="597"/>
      <c r="D49" s="597"/>
      <c r="E49" s="597"/>
      <c r="F49" s="597"/>
      <c r="G49" s="597"/>
      <c r="H49" s="597"/>
      <c r="I49" s="600"/>
      <c r="N49" s="520" t="s">
        <v>1082</v>
      </c>
      <c r="O49" s="579">
        <f>C49*BS!$B$9</f>
        <v>0</v>
      </c>
      <c r="P49" s="579">
        <f>D49*BS!$B$9</f>
        <v>0</v>
      </c>
      <c r="Q49" s="579">
        <f>E49*BS!$B$9</f>
        <v>0</v>
      </c>
      <c r="R49" s="579">
        <f>F49*BS!$B$9</f>
        <v>0</v>
      </c>
      <c r="S49" s="579">
        <f>G49*BS!$B$9</f>
        <v>0</v>
      </c>
      <c r="T49" s="579">
        <f>H49*BS!$B$9</f>
        <v>0</v>
      </c>
      <c r="U49" s="578">
        <f t="shared" si="0"/>
        <v>0</v>
      </c>
      <c r="V49" s="601"/>
      <c r="W49" s="601"/>
    </row>
    <row r="50" spans="2:23" s="469" customFormat="1">
      <c r="B50" s="525"/>
      <c r="C50" s="583"/>
      <c r="D50" s="583"/>
      <c r="E50" s="583"/>
      <c r="F50" s="548"/>
      <c r="G50" s="548"/>
      <c r="H50" s="548"/>
      <c r="I50" s="602"/>
      <c r="N50" s="525"/>
      <c r="O50" s="579">
        <f>C50*BS!$B$9</f>
        <v>0</v>
      </c>
      <c r="P50" s="579">
        <f>D50*BS!$B$9</f>
        <v>0</v>
      </c>
      <c r="Q50" s="579">
        <f>E50*BS!$B$9</f>
        <v>0</v>
      </c>
      <c r="R50" s="579">
        <f>F50*BS!$B$9</f>
        <v>0</v>
      </c>
      <c r="S50" s="579">
        <f>G50*BS!$B$9</f>
        <v>0</v>
      </c>
      <c r="T50" s="579">
        <f>H50*BS!$B$9</f>
        <v>0</v>
      </c>
      <c r="U50" s="578">
        <f t="shared" ref="U50:U279" si="3">I50</f>
        <v>0</v>
      </c>
      <c r="V50" s="595"/>
      <c r="W50" s="595"/>
    </row>
    <row r="51" spans="2:23" s="469" customFormat="1">
      <c r="B51" s="525"/>
      <c r="C51" s="583"/>
      <c r="D51" s="583"/>
      <c r="E51" s="583"/>
      <c r="F51" s="548"/>
      <c r="G51" s="548"/>
      <c r="H51" s="548"/>
      <c r="I51" s="602"/>
      <c r="N51" s="525"/>
      <c r="O51" s="579"/>
      <c r="P51" s="579"/>
      <c r="Q51" s="579"/>
      <c r="R51" s="579"/>
      <c r="S51" s="579"/>
      <c r="T51" s="579"/>
      <c r="U51" s="578"/>
      <c r="V51" s="595"/>
      <c r="W51" s="595"/>
    </row>
    <row r="52" spans="2:23" s="469" customFormat="1">
      <c r="B52" s="529" t="s">
        <v>130</v>
      </c>
      <c r="C52" s="531"/>
      <c r="D52" s="531"/>
      <c r="E52" s="531"/>
      <c r="F52" s="531"/>
      <c r="G52" s="531"/>
      <c r="H52" s="531"/>
      <c r="I52" s="591"/>
      <c r="N52" s="529" t="s">
        <v>130</v>
      </c>
      <c r="O52" s="579">
        <f>C52*BS!$B$9</f>
        <v>0</v>
      </c>
      <c r="P52" s="579">
        <f>D52*BS!$B$9</f>
        <v>0</v>
      </c>
      <c r="Q52" s="579">
        <f>E52*BS!$B$9</f>
        <v>0</v>
      </c>
      <c r="R52" s="579">
        <f>F52*BS!$B$9</f>
        <v>0</v>
      </c>
      <c r="S52" s="579">
        <f>G52*BS!$B$9</f>
        <v>0</v>
      </c>
      <c r="T52" s="579">
        <f>H52*BS!$B$9</f>
        <v>0</v>
      </c>
      <c r="U52" s="578">
        <f t="shared" si="3"/>
        <v>0</v>
      </c>
      <c r="V52" s="596"/>
      <c r="W52" s="596"/>
    </row>
    <row r="53" spans="2:23" s="469" customFormat="1">
      <c r="B53" s="525"/>
      <c r="C53" s="583"/>
      <c r="D53" s="583"/>
      <c r="E53" s="583"/>
      <c r="F53" s="583"/>
      <c r="G53" s="583"/>
      <c r="H53" s="583"/>
      <c r="I53" s="585"/>
      <c r="N53" s="525"/>
      <c r="O53" s="579">
        <f>C53*BS!$B$9</f>
        <v>0</v>
      </c>
      <c r="P53" s="579">
        <f>D53*BS!$B$9</f>
        <v>0</v>
      </c>
      <c r="Q53" s="579">
        <f>E53*BS!$B$9</f>
        <v>0</v>
      </c>
      <c r="R53" s="579">
        <f>F53*BS!$B$9</f>
        <v>0</v>
      </c>
      <c r="S53" s="579">
        <f>G53*BS!$B$9</f>
        <v>0</v>
      </c>
      <c r="T53" s="579">
        <f>H53*BS!$B$9</f>
        <v>0</v>
      </c>
      <c r="U53" s="578">
        <f t="shared" si="3"/>
        <v>0</v>
      </c>
      <c r="V53" s="584"/>
      <c r="W53" s="584"/>
    </row>
    <row r="54" spans="2:23" s="469" customFormat="1">
      <c r="B54" s="553" t="s">
        <v>1090</v>
      </c>
      <c r="C54" s="583"/>
      <c r="D54" s="583"/>
      <c r="E54" s="583"/>
      <c r="F54" s="583"/>
      <c r="G54" s="583"/>
      <c r="H54" s="583"/>
      <c r="I54" s="585"/>
      <c r="N54" s="553" t="s">
        <v>1090</v>
      </c>
      <c r="O54" s="579">
        <f>C54*BS!$B$9</f>
        <v>0</v>
      </c>
      <c r="P54" s="579">
        <f>D54*BS!$B$9</f>
        <v>0</v>
      </c>
      <c r="Q54" s="579">
        <f>E54*BS!$B$9</f>
        <v>0</v>
      </c>
      <c r="R54" s="579">
        <f>F54*BS!$B$9</f>
        <v>0</v>
      </c>
      <c r="S54" s="579">
        <f>G54*BS!$B$9</f>
        <v>0</v>
      </c>
      <c r="T54" s="579">
        <f>H54*BS!$B$9</f>
        <v>0</v>
      </c>
      <c r="U54" s="578">
        <f t="shared" si="3"/>
        <v>0</v>
      </c>
      <c r="V54" s="584"/>
      <c r="W54" s="584"/>
    </row>
    <row r="55" spans="2:23" s="469" customFormat="1">
      <c r="B55" s="525"/>
      <c r="C55" s="583"/>
      <c r="D55" s="583"/>
      <c r="E55" s="583"/>
      <c r="F55" s="583"/>
      <c r="G55" s="583"/>
      <c r="H55" s="583"/>
      <c r="I55" s="585"/>
      <c r="N55" s="525"/>
      <c r="O55" s="579">
        <f>C55*BS!$B$9</f>
        <v>0</v>
      </c>
      <c r="P55" s="579">
        <f>D55*BS!$B$9</f>
        <v>0</v>
      </c>
      <c r="Q55" s="579">
        <f>E55*BS!$B$9</f>
        <v>0</v>
      </c>
      <c r="R55" s="579">
        <f>F55*BS!$B$9</f>
        <v>0</v>
      </c>
      <c r="S55" s="579">
        <f>G55*BS!$B$9</f>
        <v>0</v>
      </c>
      <c r="T55" s="579">
        <f>H55*BS!$B$9</f>
        <v>0</v>
      </c>
      <c r="U55" s="578">
        <f t="shared" si="3"/>
        <v>0</v>
      </c>
      <c r="V55" s="584"/>
      <c r="W55" s="584"/>
    </row>
    <row r="56" spans="2:23" s="469" customFormat="1">
      <c r="B56" s="529" t="s">
        <v>130</v>
      </c>
      <c r="C56" s="583"/>
      <c r="D56" s="583"/>
      <c r="E56" s="583"/>
      <c r="F56" s="583"/>
      <c r="G56" s="583"/>
      <c r="H56" s="583"/>
      <c r="I56" s="585"/>
      <c r="N56" s="525"/>
      <c r="O56" s="579"/>
      <c r="P56" s="579"/>
      <c r="Q56" s="579"/>
      <c r="R56" s="579"/>
      <c r="S56" s="579"/>
      <c r="T56" s="579"/>
      <c r="U56" s="578"/>
      <c r="V56" s="584"/>
      <c r="W56" s="584"/>
    </row>
    <row r="57" spans="2:23" s="469" customFormat="1">
      <c r="B57" s="529"/>
      <c r="C57" s="583"/>
      <c r="D57" s="583"/>
      <c r="E57" s="583"/>
      <c r="F57" s="583"/>
      <c r="G57" s="583"/>
      <c r="H57" s="583"/>
      <c r="I57" s="585"/>
      <c r="N57" s="525"/>
      <c r="O57" s="579"/>
      <c r="P57" s="579"/>
      <c r="Q57" s="579"/>
      <c r="R57" s="579"/>
      <c r="S57" s="579"/>
      <c r="T57" s="579"/>
      <c r="U57" s="578"/>
      <c r="V57" s="584"/>
      <c r="W57" s="584"/>
    </row>
    <row r="58" spans="2:23" s="469" customFormat="1">
      <c r="B58" s="553" t="s">
        <v>1085</v>
      </c>
      <c r="C58" s="583"/>
      <c r="D58" s="583"/>
      <c r="E58" s="583"/>
      <c r="F58" s="583"/>
      <c r="G58" s="583"/>
      <c r="H58" s="583"/>
      <c r="I58" s="585"/>
      <c r="N58" s="553" t="s">
        <v>1085</v>
      </c>
      <c r="O58" s="579">
        <f>C58*BS!$B$9</f>
        <v>0</v>
      </c>
      <c r="P58" s="579">
        <f>D58*BS!$B$9</f>
        <v>0</v>
      </c>
      <c r="Q58" s="579">
        <f>E58*BS!$B$9</f>
        <v>0</v>
      </c>
      <c r="R58" s="579">
        <f>F58*BS!$B$9</f>
        <v>0</v>
      </c>
      <c r="S58" s="579">
        <f>G58*BS!$B$9</f>
        <v>0</v>
      </c>
      <c r="T58" s="579">
        <f>H58*BS!$B$9</f>
        <v>0</v>
      </c>
      <c r="U58" s="578">
        <f t="shared" si="3"/>
        <v>0</v>
      </c>
      <c r="V58" s="584"/>
      <c r="W58" s="584"/>
    </row>
    <row r="59" spans="2:23" s="469" customFormat="1">
      <c r="B59" s="553"/>
      <c r="C59" s="583"/>
      <c r="D59" s="583"/>
      <c r="E59" s="583"/>
      <c r="F59" s="583"/>
      <c r="G59" s="583"/>
      <c r="H59" s="583"/>
      <c r="I59" s="585"/>
      <c r="N59" s="553"/>
      <c r="O59" s="579"/>
      <c r="P59" s="579"/>
      <c r="Q59" s="579"/>
      <c r="R59" s="579"/>
      <c r="S59" s="579"/>
      <c r="T59" s="579"/>
      <c r="U59" s="578"/>
      <c r="V59" s="584"/>
      <c r="W59" s="584"/>
    </row>
    <row r="60" spans="2:23" s="469" customFormat="1">
      <c r="B60" s="553"/>
      <c r="C60" s="583"/>
      <c r="D60" s="583"/>
      <c r="E60" s="583"/>
      <c r="F60" s="583"/>
      <c r="G60" s="583"/>
      <c r="H60" s="583"/>
      <c r="I60" s="585"/>
      <c r="N60" s="553"/>
      <c r="O60" s="579"/>
      <c r="P60" s="579"/>
      <c r="Q60" s="579"/>
      <c r="R60" s="579"/>
      <c r="S60" s="579"/>
      <c r="T60" s="579"/>
      <c r="U60" s="578"/>
      <c r="V60" s="584"/>
      <c r="W60" s="584"/>
    </row>
    <row r="61" spans="2:23" s="469" customFormat="1" ht="15.5">
      <c r="B61" s="529" t="s">
        <v>1086</v>
      </c>
      <c r="C61" s="583"/>
      <c r="D61" s="583"/>
      <c r="E61" s="554"/>
      <c r="F61" s="554"/>
      <c r="G61" s="554"/>
      <c r="H61" s="554"/>
      <c r="I61" s="604"/>
      <c r="N61" s="529" t="s">
        <v>1086</v>
      </c>
      <c r="O61" s="579">
        <f>C61*BS!$B$9</f>
        <v>0</v>
      </c>
      <c r="P61" s="579">
        <f>D61*BS!$B$9</f>
        <v>0</v>
      </c>
      <c r="Q61" s="579">
        <f>E61*BS!$B$9</f>
        <v>0</v>
      </c>
      <c r="R61" s="579">
        <f>F61*BS!$B$9</f>
        <v>0</v>
      </c>
      <c r="S61" s="579">
        <f>G61*BS!$B$9</f>
        <v>0</v>
      </c>
      <c r="T61" s="579">
        <f>H61*BS!$B$9</f>
        <v>0</v>
      </c>
      <c r="U61" s="578">
        <f t="shared" si="3"/>
        <v>0</v>
      </c>
      <c r="V61" s="603"/>
      <c r="W61" s="603"/>
    </row>
    <row r="62" spans="2:23" s="469" customFormat="1" ht="15.5">
      <c r="B62" s="525"/>
      <c r="C62" s="583"/>
      <c r="D62" s="583"/>
      <c r="E62" s="554"/>
      <c r="F62" s="554"/>
      <c r="G62" s="554"/>
      <c r="H62" s="554"/>
      <c r="I62" s="604"/>
      <c r="N62" s="525"/>
      <c r="O62" s="579">
        <f>C62*BS!$B$9</f>
        <v>0</v>
      </c>
      <c r="P62" s="579">
        <f>D62*BS!$B$9</f>
        <v>0</v>
      </c>
      <c r="Q62" s="579">
        <f>E62*BS!$B$9</f>
        <v>0</v>
      </c>
      <c r="R62" s="579">
        <f>F62*BS!$B$9</f>
        <v>0</v>
      </c>
      <c r="S62" s="579">
        <f>G62*BS!$B$9</f>
        <v>0</v>
      </c>
      <c r="T62" s="579">
        <f>H62*BS!$B$9</f>
        <v>0</v>
      </c>
      <c r="U62" s="578">
        <f t="shared" si="3"/>
        <v>0</v>
      </c>
      <c r="V62" s="603"/>
      <c r="W62" s="603"/>
    </row>
    <row r="63" spans="2:23" s="469" customFormat="1">
      <c r="B63" s="520" t="s">
        <v>422</v>
      </c>
      <c r="C63" s="533"/>
      <c r="D63" s="533"/>
      <c r="E63" s="533"/>
      <c r="F63" s="533"/>
      <c r="G63" s="533"/>
      <c r="H63" s="533"/>
      <c r="I63" s="605"/>
      <c r="N63" s="520" t="s">
        <v>422</v>
      </c>
      <c r="O63" s="579">
        <f>C63*BS!$B$9</f>
        <v>0</v>
      </c>
      <c r="P63" s="579">
        <f>D63*BS!$B$9</f>
        <v>0</v>
      </c>
      <c r="Q63" s="579">
        <f>E63*BS!$B$9</f>
        <v>0</v>
      </c>
      <c r="R63" s="579">
        <f>F63*BS!$B$9</f>
        <v>0</v>
      </c>
      <c r="S63" s="579">
        <f>G63*BS!$B$9</f>
        <v>0</v>
      </c>
      <c r="T63" s="579">
        <f>H63*BS!$B$9</f>
        <v>0</v>
      </c>
      <c r="U63" s="578">
        <f t="shared" si="3"/>
        <v>0</v>
      </c>
      <c r="V63" s="593"/>
      <c r="W63" s="593"/>
    </row>
    <row r="64" spans="2:23" s="469" customFormat="1">
      <c r="B64" s="525"/>
      <c r="C64" s="531"/>
      <c r="D64" s="531"/>
      <c r="E64" s="531"/>
      <c r="F64" s="531"/>
      <c r="G64" s="531"/>
      <c r="H64" s="531"/>
      <c r="I64" s="591"/>
      <c r="N64" s="525"/>
      <c r="O64" s="579">
        <f>C64*BS!$B$9</f>
        <v>0</v>
      </c>
      <c r="P64" s="579">
        <f>D64*BS!$B$9</f>
        <v>0</v>
      </c>
      <c r="Q64" s="579">
        <f>E64*BS!$B$9</f>
        <v>0</v>
      </c>
      <c r="R64" s="579">
        <f>F64*BS!$B$9</f>
        <v>0</v>
      </c>
      <c r="S64" s="579">
        <f>G64*BS!$B$9</f>
        <v>0</v>
      </c>
      <c r="T64" s="579">
        <f>H64*BS!$B$9</f>
        <v>0</v>
      </c>
      <c r="U64" s="578">
        <f t="shared" si="3"/>
        <v>0</v>
      </c>
      <c r="V64" s="596"/>
      <c r="W64" s="596"/>
    </row>
    <row r="65" spans="2:23" s="469" customFormat="1">
      <c r="B65" s="580"/>
      <c r="C65" s="550"/>
      <c r="D65" s="550"/>
      <c r="E65" s="550"/>
      <c r="F65" s="550"/>
      <c r="G65" s="550"/>
      <c r="H65" s="550"/>
      <c r="I65" s="607"/>
      <c r="N65" s="580"/>
      <c r="O65" s="579">
        <f>C65*BS!$B$9</f>
        <v>0</v>
      </c>
      <c r="P65" s="579">
        <f>D65*BS!$B$9</f>
        <v>0</v>
      </c>
      <c r="Q65" s="579">
        <f>E65*BS!$B$9</f>
        <v>0</v>
      </c>
      <c r="R65" s="579">
        <f>F65*BS!$B$9</f>
        <v>0</v>
      </c>
      <c r="S65" s="579">
        <f>G65*BS!$B$9</f>
        <v>0</v>
      </c>
      <c r="T65" s="579">
        <f>H65*BS!$B$9</f>
        <v>0</v>
      </c>
      <c r="U65" s="578">
        <f t="shared" si="3"/>
        <v>0</v>
      </c>
      <c r="V65" s="606"/>
      <c r="W65" s="606"/>
    </row>
    <row r="66" spans="2:23" s="469" customFormat="1">
      <c r="B66" s="529" t="s">
        <v>130</v>
      </c>
      <c r="C66" s="533"/>
      <c r="D66" s="533"/>
      <c r="E66" s="533"/>
      <c r="F66" s="533"/>
      <c r="G66" s="533"/>
      <c r="H66" s="533"/>
      <c r="I66" s="605"/>
      <c r="N66" s="529" t="s">
        <v>130</v>
      </c>
      <c r="O66" s="579">
        <f>C66*BS!$B$9</f>
        <v>0</v>
      </c>
      <c r="P66" s="579">
        <f>D66*BS!$B$9</f>
        <v>0</v>
      </c>
      <c r="Q66" s="579">
        <f>E66*BS!$B$9</f>
        <v>0</v>
      </c>
      <c r="R66" s="579">
        <f>F66*BS!$B$9</f>
        <v>0</v>
      </c>
      <c r="S66" s="579">
        <f>G66*BS!$B$9</f>
        <v>0</v>
      </c>
      <c r="T66" s="579">
        <f>H66*BS!$B$9</f>
        <v>0</v>
      </c>
      <c r="U66" s="578">
        <f t="shared" si="3"/>
        <v>0</v>
      </c>
      <c r="V66" s="593"/>
      <c r="W66" s="593"/>
    </row>
    <row r="67" spans="2:23" s="469" customFormat="1">
      <c r="B67" s="580"/>
      <c r="C67" s="583"/>
      <c r="D67" s="583"/>
      <c r="E67" s="583"/>
      <c r="F67" s="583"/>
      <c r="G67" s="583"/>
      <c r="H67" s="583"/>
      <c r="I67" s="585"/>
      <c r="N67" s="580"/>
      <c r="O67" s="579">
        <f>C67*BS!$B$9</f>
        <v>0</v>
      </c>
      <c r="P67" s="579">
        <f>D67*BS!$B$9</f>
        <v>0</v>
      </c>
      <c r="Q67" s="579">
        <f>E67*BS!$B$9</f>
        <v>0</v>
      </c>
      <c r="R67" s="579">
        <f>F67*BS!$B$9</f>
        <v>0</v>
      </c>
      <c r="S67" s="579">
        <f>G67*BS!$B$9</f>
        <v>0</v>
      </c>
      <c r="T67" s="579">
        <f>H67*BS!$B$9</f>
        <v>0</v>
      </c>
      <c r="U67" s="578">
        <f t="shared" si="3"/>
        <v>0</v>
      </c>
      <c r="V67" s="584"/>
      <c r="W67" s="584"/>
    </row>
    <row r="68" spans="2:23" s="469" customFormat="1">
      <c r="B68" s="520" t="s">
        <v>1091</v>
      </c>
      <c r="C68" s="583"/>
      <c r="D68" s="583"/>
      <c r="E68" s="583"/>
      <c r="F68" s="583"/>
      <c r="G68" s="583"/>
      <c r="H68" s="583"/>
      <c r="I68" s="585"/>
      <c r="N68" s="520" t="s">
        <v>1091</v>
      </c>
      <c r="O68" s="579">
        <f>C68*BS!$B$9</f>
        <v>0</v>
      </c>
      <c r="P68" s="579">
        <f>D68*BS!$B$9</f>
        <v>0</v>
      </c>
      <c r="Q68" s="579">
        <f>E68*BS!$B$9</f>
        <v>0</v>
      </c>
      <c r="R68" s="579">
        <f>F68*BS!$B$9</f>
        <v>0</v>
      </c>
      <c r="S68" s="579">
        <f>G68*BS!$B$9</f>
        <v>0</v>
      </c>
      <c r="T68" s="579">
        <f>H68*BS!$B$9</f>
        <v>0</v>
      </c>
      <c r="U68" s="578">
        <f t="shared" si="3"/>
        <v>0</v>
      </c>
      <c r="V68" s="584"/>
      <c r="W68" s="584"/>
    </row>
    <row r="69" spans="2:23" s="469" customFormat="1">
      <c r="B69" s="580"/>
      <c r="C69" s="583"/>
      <c r="D69" s="583"/>
      <c r="E69" s="583"/>
      <c r="F69" s="583"/>
      <c r="G69" s="583"/>
      <c r="H69" s="583"/>
      <c r="I69" s="585"/>
      <c r="N69" s="580"/>
      <c r="O69" s="579">
        <f>C69*BS!$B$9</f>
        <v>0</v>
      </c>
      <c r="P69" s="579">
        <f>D69*BS!$B$9</f>
        <v>0</v>
      </c>
      <c r="Q69" s="579">
        <f>E69*BS!$B$9</f>
        <v>0</v>
      </c>
      <c r="R69" s="579">
        <f>F69*BS!$B$9</f>
        <v>0</v>
      </c>
      <c r="S69" s="579">
        <f>G69*BS!$B$9</f>
        <v>0</v>
      </c>
      <c r="T69" s="579">
        <f>H69*BS!$B$9</f>
        <v>0</v>
      </c>
      <c r="U69" s="578">
        <f t="shared" si="3"/>
        <v>0</v>
      </c>
      <c r="V69" s="584"/>
      <c r="W69" s="584"/>
    </row>
    <row r="70" spans="2:23" s="469" customFormat="1">
      <c r="B70" s="529" t="s">
        <v>130</v>
      </c>
      <c r="C70" s="583"/>
      <c r="D70" s="583"/>
      <c r="E70" s="583"/>
      <c r="F70" s="583"/>
      <c r="G70" s="583"/>
      <c r="H70" s="583"/>
      <c r="I70" s="585"/>
      <c r="N70" s="580"/>
      <c r="O70" s="579">
        <f>C70*BS!$B$9</f>
        <v>0</v>
      </c>
      <c r="P70" s="579">
        <f>D70*BS!$B$9</f>
        <v>0</v>
      </c>
      <c r="Q70" s="579">
        <f>E70*BS!$B$9</f>
        <v>0</v>
      </c>
      <c r="R70" s="579">
        <f>F70*BS!$B$9</f>
        <v>0</v>
      </c>
      <c r="S70" s="579">
        <f>G70*BS!$B$9</f>
        <v>0</v>
      </c>
      <c r="T70" s="579">
        <f>H70*BS!$B$9</f>
        <v>0</v>
      </c>
      <c r="U70" s="578">
        <f t="shared" si="3"/>
        <v>0</v>
      </c>
      <c r="V70" s="584"/>
      <c r="W70" s="584"/>
    </row>
    <row r="71" spans="2:23" s="469" customFormat="1">
      <c r="B71" s="529"/>
      <c r="C71" s="583"/>
      <c r="D71" s="583"/>
      <c r="E71" s="583"/>
      <c r="F71" s="583"/>
      <c r="G71" s="583"/>
      <c r="H71" s="583"/>
      <c r="I71" s="585"/>
      <c r="N71" s="580"/>
      <c r="O71" s="579"/>
      <c r="P71" s="579"/>
      <c r="Q71" s="579"/>
      <c r="R71" s="579"/>
      <c r="S71" s="579"/>
      <c r="T71" s="579"/>
      <c r="U71" s="578"/>
      <c r="V71" s="584"/>
      <c r="W71" s="584"/>
    </row>
    <row r="72" spans="2:23" s="469" customFormat="1">
      <c r="B72" s="520" t="s">
        <v>1083</v>
      </c>
      <c r="C72" s="583"/>
      <c r="D72" s="583"/>
      <c r="E72" s="583"/>
      <c r="F72" s="583"/>
      <c r="G72" s="583"/>
      <c r="H72" s="583"/>
      <c r="I72" s="585"/>
      <c r="K72" s="488"/>
      <c r="L72" s="488"/>
      <c r="N72" s="520" t="s">
        <v>1083</v>
      </c>
      <c r="O72" s="579">
        <f>C72*BS!$B$9</f>
        <v>0</v>
      </c>
      <c r="P72" s="579">
        <f>D72*BS!$B$9</f>
        <v>0</v>
      </c>
      <c r="Q72" s="579">
        <f>E72*BS!$B$9</f>
        <v>0</v>
      </c>
      <c r="R72" s="579">
        <f>F72*BS!$B$9</f>
        <v>0</v>
      </c>
      <c r="S72" s="579">
        <f>G72*BS!$B$9</f>
        <v>0</v>
      </c>
      <c r="T72" s="579">
        <f>H72*BS!$B$9</f>
        <v>0</v>
      </c>
      <c r="U72" s="578">
        <f t="shared" si="3"/>
        <v>0</v>
      </c>
      <c r="V72" s="584"/>
      <c r="W72" s="584"/>
    </row>
    <row r="73" spans="2:23" s="469" customFormat="1">
      <c r="B73" s="520"/>
      <c r="C73" s="583"/>
      <c r="D73" s="583"/>
      <c r="E73" s="583"/>
      <c r="F73" s="583"/>
      <c r="G73" s="583"/>
      <c r="H73" s="583"/>
      <c r="I73" s="585"/>
      <c r="K73" s="488"/>
      <c r="L73" s="488"/>
      <c r="N73" s="520"/>
      <c r="O73" s="579"/>
      <c r="P73" s="579"/>
      <c r="Q73" s="579"/>
      <c r="R73" s="579"/>
      <c r="S73" s="579"/>
      <c r="T73" s="579"/>
      <c r="U73" s="578"/>
      <c r="V73" s="584"/>
      <c r="W73" s="584"/>
    </row>
    <row r="74" spans="2:23" s="469" customFormat="1">
      <c r="B74" s="608"/>
      <c r="C74" s="561"/>
      <c r="D74" s="561"/>
      <c r="E74" s="561"/>
      <c r="F74" s="561"/>
      <c r="G74" s="561"/>
      <c r="H74" s="561"/>
      <c r="I74" s="609"/>
      <c r="K74" s="593"/>
      <c r="L74" s="593"/>
      <c r="N74" s="608"/>
      <c r="O74" s="579">
        <f>C74*BS!$B$9</f>
        <v>0</v>
      </c>
      <c r="P74" s="579">
        <f>D74*BS!$B$9</f>
        <v>0</v>
      </c>
      <c r="Q74" s="579">
        <f>E74*BS!$B$9</f>
        <v>0</v>
      </c>
      <c r="R74" s="579">
        <f>F74*BS!$B$9</f>
        <v>0</v>
      </c>
      <c r="S74" s="579">
        <f>G74*BS!$B$9</f>
        <v>0</v>
      </c>
      <c r="T74" s="579">
        <f>H74*BS!$B$9</f>
        <v>0</v>
      </c>
      <c r="U74" s="578">
        <f t="shared" si="3"/>
        <v>0</v>
      </c>
      <c r="V74" s="610"/>
      <c r="W74" s="610"/>
    </row>
    <row r="75" spans="2:23" s="469" customFormat="1">
      <c r="B75" s="611" t="s">
        <v>130</v>
      </c>
      <c r="C75" s="561"/>
      <c r="D75" s="561"/>
      <c r="E75" s="561"/>
      <c r="F75" s="561"/>
      <c r="G75" s="561"/>
      <c r="H75" s="561"/>
      <c r="I75" s="609"/>
      <c r="K75" s="593"/>
      <c r="L75" s="593"/>
      <c r="N75" s="608"/>
      <c r="O75" s="579"/>
      <c r="P75" s="579"/>
      <c r="Q75" s="579"/>
      <c r="R75" s="579"/>
      <c r="S75" s="579"/>
      <c r="T75" s="579"/>
      <c r="U75" s="578"/>
      <c r="V75" s="610"/>
      <c r="W75" s="610"/>
    </row>
    <row r="76" spans="2:23" s="469" customFormat="1">
      <c r="B76" s="611"/>
      <c r="C76" s="561"/>
      <c r="D76" s="561"/>
      <c r="E76" s="561"/>
      <c r="F76" s="561"/>
      <c r="G76" s="561"/>
      <c r="H76" s="561"/>
      <c r="I76" s="609"/>
      <c r="K76" s="593"/>
      <c r="L76" s="593"/>
      <c r="N76" s="608"/>
      <c r="O76" s="579"/>
      <c r="P76" s="579"/>
      <c r="Q76" s="579"/>
      <c r="R76" s="579"/>
      <c r="S76" s="579"/>
      <c r="T76" s="579"/>
      <c r="U76" s="578"/>
      <c r="V76" s="610"/>
      <c r="W76" s="610"/>
    </row>
    <row r="77" spans="2:23" s="469" customFormat="1">
      <c r="B77" s="520" t="s">
        <v>54</v>
      </c>
      <c r="C77" s="561"/>
      <c r="D77" s="561"/>
      <c r="E77" s="561"/>
      <c r="F77" s="561"/>
      <c r="G77" s="561"/>
      <c r="H77" s="561"/>
      <c r="I77" s="609"/>
      <c r="K77" s="593"/>
      <c r="L77" s="593"/>
      <c r="N77" s="608"/>
      <c r="O77" s="579"/>
      <c r="P77" s="579"/>
      <c r="Q77" s="579"/>
      <c r="R77" s="579"/>
      <c r="S77" s="579"/>
      <c r="T77" s="579"/>
      <c r="U77" s="578"/>
      <c r="V77" s="610"/>
      <c r="W77" s="610"/>
    </row>
    <row r="78" spans="2:23" s="469" customFormat="1">
      <c r="B78" s="611"/>
      <c r="C78" s="561"/>
      <c r="D78" s="561"/>
      <c r="E78" s="561"/>
      <c r="F78" s="561"/>
      <c r="G78" s="561"/>
      <c r="H78" s="561"/>
      <c r="I78" s="609"/>
      <c r="K78" s="593"/>
      <c r="L78" s="593"/>
      <c r="N78" s="608"/>
      <c r="O78" s="579"/>
      <c r="P78" s="579"/>
      <c r="Q78" s="579"/>
      <c r="R78" s="579"/>
      <c r="S78" s="579"/>
      <c r="T78" s="579"/>
      <c r="U78" s="578"/>
      <c r="V78" s="610"/>
      <c r="W78" s="610"/>
    </row>
    <row r="79" spans="2:23" s="469" customFormat="1">
      <c r="B79" s="611" t="s">
        <v>130</v>
      </c>
      <c r="C79" s="561"/>
      <c r="D79" s="561"/>
      <c r="E79" s="561"/>
      <c r="F79" s="561"/>
      <c r="G79" s="561"/>
      <c r="H79" s="561"/>
      <c r="I79" s="609"/>
      <c r="K79" s="593"/>
      <c r="L79" s="593"/>
      <c r="N79" s="608"/>
      <c r="O79" s="579"/>
      <c r="P79" s="579"/>
      <c r="Q79" s="579"/>
      <c r="R79" s="579"/>
      <c r="S79" s="579"/>
      <c r="T79" s="579"/>
      <c r="U79" s="578"/>
      <c r="V79" s="610"/>
      <c r="W79" s="610"/>
    </row>
    <row r="80" spans="2:23" s="469" customFormat="1">
      <c r="B80" s="614"/>
      <c r="C80" s="561"/>
      <c r="D80" s="561"/>
      <c r="E80" s="561"/>
      <c r="F80" s="561"/>
      <c r="G80" s="561"/>
      <c r="H80" s="561"/>
      <c r="I80" s="609"/>
      <c r="K80" s="593"/>
      <c r="L80" s="593"/>
      <c r="N80" s="608"/>
      <c r="O80" s="579"/>
      <c r="P80" s="579"/>
      <c r="Q80" s="579"/>
      <c r="R80" s="579"/>
      <c r="S80" s="579"/>
      <c r="T80" s="579"/>
      <c r="U80" s="578"/>
      <c r="V80" s="610"/>
      <c r="W80" s="610"/>
    </row>
    <row r="81" spans="2:23" s="469" customFormat="1">
      <c r="B81" s="520" t="s">
        <v>55</v>
      </c>
      <c r="C81" s="561"/>
      <c r="D81" s="561"/>
      <c r="E81" s="561"/>
      <c r="F81" s="561"/>
      <c r="G81" s="561"/>
      <c r="H81" s="561"/>
      <c r="I81" s="609"/>
      <c r="K81" s="593"/>
      <c r="L81" s="593"/>
      <c r="N81" s="608"/>
      <c r="O81" s="579"/>
      <c r="P81" s="579"/>
      <c r="Q81" s="579"/>
      <c r="R81" s="579"/>
      <c r="S81" s="579"/>
      <c r="T81" s="579"/>
      <c r="U81" s="578"/>
      <c r="V81" s="610"/>
      <c r="W81" s="610"/>
    </row>
    <row r="82" spans="2:23" s="469" customFormat="1">
      <c r="B82" s="611"/>
      <c r="C82" s="561"/>
      <c r="D82" s="561"/>
      <c r="E82" s="561"/>
      <c r="F82" s="561"/>
      <c r="G82" s="561"/>
      <c r="H82" s="561"/>
      <c r="I82" s="609"/>
      <c r="K82" s="593"/>
      <c r="L82" s="593"/>
      <c r="N82" s="608"/>
      <c r="O82" s="579"/>
      <c r="P82" s="579"/>
      <c r="Q82" s="579"/>
      <c r="R82" s="579"/>
      <c r="S82" s="579"/>
      <c r="T82" s="579"/>
      <c r="U82" s="578"/>
      <c r="V82" s="610"/>
      <c r="W82" s="610"/>
    </row>
    <row r="83" spans="2:23" s="469" customFormat="1">
      <c r="B83" s="611" t="s">
        <v>130</v>
      </c>
      <c r="C83" s="561"/>
      <c r="D83" s="561"/>
      <c r="E83" s="561"/>
      <c r="F83" s="561"/>
      <c r="G83" s="561"/>
      <c r="H83" s="561"/>
      <c r="I83" s="609"/>
      <c r="K83" s="593"/>
      <c r="L83" s="593"/>
      <c r="N83" s="608"/>
      <c r="O83" s="579"/>
      <c r="P83" s="579"/>
      <c r="Q83" s="579"/>
      <c r="R83" s="579"/>
      <c r="S83" s="579"/>
      <c r="T83" s="579"/>
      <c r="U83" s="578"/>
      <c r="V83" s="610"/>
      <c r="W83" s="610"/>
    </row>
    <row r="84" spans="2:23" s="469" customFormat="1">
      <c r="B84" s="520" t="s">
        <v>56</v>
      </c>
      <c r="C84" s="561"/>
      <c r="D84" s="561"/>
      <c r="E84" s="561"/>
      <c r="F84" s="561"/>
      <c r="G84" s="561"/>
      <c r="H84" s="561"/>
      <c r="I84" s="609"/>
      <c r="K84" s="593"/>
      <c r="L84" s="593"/>
      <c r="N84" s="608"/>
      <c r="O84" s="579"/>
      <c r="P84" s="579"/>
      <c r="Q84" s="579"/>
      <c r="R84" s="579"/>
      <c r="S84" s="579"/>
      <c r="T84" s="579"/>
      <c r="U84" s="578"/>
      <c r="V84" s="610"/>
      <c r="W84" s="610"/>
    </row>
    <row r="85" spans="2:23" s="469" customFormat="1">
      <c r="B85" s="611"/>
      <c r="C85" s="561"/>
      <c r="D85" s="561"/>
      <c r="E85" s="561"/>
      <c r="F85" s="561"/>
      <c r="G85" s="561"/>
      <c r="H85" s="561"/>
      <c r="I85" s="609"/>
      <c r="K85" s="593"/>
      <c r="L85" s="593"/>
      <c r="N85" s="608"/>
      <c r="O85" s="579"/>
      <c r="P85" s="579"/>
      <c r="Q85" s="579"/>
      <c r="R85" s="579"/>
      <c r="S85" s="579"/>
      <c r="T85" s="579"/>
      <c r="U85" s="578"/>
      <c r="V85" s="610"/>
      <c r="W85" s="610"/>
    </row>
    <row r="86" spans="2:23" s="469" customFormat="1">
      <c r="B86" s="611" t="s">
        <v>130</v>
      </c>
      <c r="C86" s="561"/>
      <c r="D86" s="561"/>
      <c r="E86" s="561"/>
      <c r="F86" s="561"/>
      <c r="G86" s="561"/>
      <c r="H86" s="561"/>
      <c r="I86" s="609"/>
      <c r="K86" s="593"/>
      <c r="L86" s="593"/>
      <c r="N86" s="608"/>
      <c r="O86" s="579"/>
      <c r="P86" s="579"/>
      <c r="Q86" s="579"/>
      <c r="R86" s="579"/>
      <c r="S86" s="579"/>
      <c r="T86" s="579"/>
      <c r="U86" s="578"/>
      <c r="V86" s="610"/>
      <c r="W86" s="610"/>
    </row>
    <row r="87" spans="2:23" s="469" customFormat="1">
      <c r="B87" s="520" t="s">
        <v>57</v>
      </c>
      <c r="C87" s="561"/>
      <c r="D87" s="561"/>
      <c r="E87" s="561"/>
      <c r="F87" s="561"/>
      <c r="G87" s="561"/>
      <c r="H87" s="561"/>
      <c r="I87" s="609"/>
      <c r="K87" s="593"/>
      <c r="L87" s="593"/>
      <c r="N87" s="608"/>
      <c r="O87" s="579"/>
      <c r="P87" s="579"/>
      <c r="Q87" s="579"/>
      <c r="R87" s="579"/>
      <c r="S87" s="579"/>
      <c r="T87" s="579"/>
      <c r="U87" s="578"/>
      <c r="V87" s="610"/>
      <c r="W87" s="610"/>
    </row>
    <row r="88" spans="2:23" s="469" customFormat="1">
      <c r="B88" s="520"/>
      <c r="C88" s="561"/>
      <c r="D88" s="561"/>
      <c r="E88" s="561"/>
      <c r="F88" s="561"/>
      <c r="G88" s="561"/>
      <c r="H88" s="561"/>
      <c r="I88" s="609"/>
      <c r="K88" s="593"/>
      <c r="L88" s="593"/>
      <c r="N88" s="608"/>
      <c r="O88" s="579"/>
      <c r="P88" s="579"/>
      <c r="Q88" s="579"/>
      <c r="R88" s="579"/>
      <c r="S88" s="579"/>
      <c r="T88" s="579"/>
      <c r="U88" s="578"/>
      <c r="V88" s="610"/>
      <c r="W88" s="610"/>
    </row>
    <row r="89" spans="2:23" s="469" customFormat="1">
      <c r="B89" s="611" t="s">
        <v>130</v>
      </c>
      <c r="C89" s="561"/>
      <c r="D89" s="561"/>
      <c r="E89" s="561"/>
      <c r="F89" s="561"/>
      <c r="G89" s="561"/>
      <c r="H89" s="561"/>
      <c r="I89" s="609"/>
      <c r="K89" s="593"/>
      <c r="L89" s="593"/>
      <c r="N89" s="608"/>
      <c r="O89" s="579"/>
      <c r="P89" s="579"/>
      <c r="Q89" s="579"/>
      <c r="R89" s="579"/>
      <c r="S89" s="579"/>
      <c r="T89" s="579"/>
      <c r="U89" s="578"/>
      <c r="V89" s="610"/>
      <c r="W89" s="610"/>
    </row>
    <row r="90" spans="2:23" s="469" customFormat="1">
      <c r="B90" s="520" t="s">
        <v>58</v>
      </c>
      <c r="C90" s="561"/>
      <c r="D90" s="561"/>
      <c r="E90" s="561"/>
      <c r="F90" s="561"/>
      <c r="G90" s="561"/>
      <c r="H90" s="561"/>
      <c r="I90" s="609"/>
      <c r="K90" s="593"/>
      <c r="L90" s="593"/>
      <c r="N90" s="608"/>
      <c r="O90" s="579"/>
      <c r="P90" s="579"/>
      <c r="Q90" s="579"/>
      <c r="R90" s="579"/>
      <c r="S90" s="579"/>
      <c r="T90" s="579"/>
      <c r="U90" s="578"/>
      <c r="V90" s="610"/>
      <c r="W90" s="610"/>
    </row>
    <row r="91" spans="2:23" s="469" customFormat="1">
      <c r="C91" s="561"/>
      <c r="D91" s="561"/>
      <c r="E91" s="561"/>
      <c r="F91" s="561"/>
      <c r="G91" s="561"/>
      <c r="H91" s="561"/>
      <c r="I91" s="609"/>
      <c r="K91" s="593"/>
      <c r="L91" s="593"/>
      <c r="N91" s="608"/>
      <c r="O91" s="579"/>
      <c r="P91" s="579"/>
      <c r="Q91" s="579"/>
      <c r="R91" s="579"/>
      <c r="S91" s="579"/>
      <c r="T91" s="579"/>
      <c r="U91" s="578"/>
      <c r="V91" s="610"/>
      <c r="W91" s="610"/>
    </row>
    <row r="92" spans="2:23" s="469" customFormat="1">
      <c r="B92" s="611" t="s">
        <v>130</v>
      </c>
      <c r="C92" s="561"/>
      <c r="D92" s="561"/>
      <c r="E92" s="561"/>
      <c r="F92" s="561"/>
      <c r="G92" s="561"/>
      <c r="H92" s="561"/>
      <c r="I92" s="609"/>
      <c r="K92" s="593"/>
      <c r="L92" s="593"/>
      <c r="N92" s="608"/>
      <c r="O92" s="579"/>
      <c r="P92" s="579"/>
      <c r="Q92" s="579"/>
      <c r="R92" s="579"/>
      <c r="S92" s="579"/>
      <c r="T92" s="579"/>
      <c r="U92" s="578"/>
      <c r="V92" s="610"/>
      <c r="W92" s="610"/>
    </row>
    <row r="93" spans="2:23" s="469" customFormat="1">
      <c r="B93" s="520" t="s">
        <v>59</v>
      </c>
      <c r="C93" s="561"/>
      <c r="D93" s="561"/>
      <c r="E93" s="561"/>
      <c r="F93" s="561"/>
      <c r="G93" s="561"/>
      <c r="H93" s="561"/>
      <c r="I93" s="609"/>
      <c r="K93" s="593"/>
      <c r="L93" s="593"/>
      <c r="N93" s="608"/>
      <c r="O93" s="579"/>
      <c r="P93" s="579"/>
      <c r="Q93" s="579"/>
      <c r="R93" s="579"/>
      <c r="S93" s="579"/>
      <c r="T93" s="579"/>
      <c r="U93" s="578"/>
      <c r="V93" s="610"/>
      <c r="W93" s="610"/>
    </row>
    <row r="94" spans="2:23" s="469" customFormat="1">
      <c r="B94" s="611"/>
      <c r="C94" s="561"/>
      <c r="D94" s="561"/>
      <c r="E94" s="561"/>
      <c r="F94" s="561"/>
      <c r="G94" s="561"/>
      <c r="H94" s="561"/>
      <c r="I94" s="609"/>
      <c r="K94" s="593"/>
      <c r="L94" s="593"/>
      <c r="N94" s="608"/>
      <c r="O94" s="579"/>
      <c r="P94" s="579"/>
      <c r="Q94" s="579"/>
      <c r="R94" s="579"/>
      <c r="S94" s="579"/>
      <c r="T94" s="579"/>
      <c r="U94" s="578"/>
      <c r="V94" s="610"/>
      <c r="W94" s="610"/>
    </row>
    <row r="95" spans="2:23" s="469" customFormat="1">
      <c r="B95" s="611" t="s">
        <v>130</v>
      </c>
      <c r="C95" s="561"/>
      <c r="D95" s="561"/>
      <c r="E95" s="561"/>
      <c r="F95" s="561"/>
      <c r="G95" s="561"/>
      <c r="H95" s="561"/>
      <c r="I95" s="609"/>
      <c r="K95" s="593"/>
      <c r="L95" s="593"/>
      <c r="N95" s="608"/>
      <c r="O95" s="579"/>
      <c r="P95" s="579"/>
      <c r="Q95" s="579"/>
      <c r="R95" s="579"/>
      <c r="S95" s="579"/>
      <c r="T95" s="579"/>
      <c r="U95" s="578"/>
      <c r="V95" s="610"/>
      <c r="W95" s="610"/>
    </row>
    <row r="96" spans="2:23" s="469" customFormat="1">
      <c r="B96" s="520" t="s">
        <v>60</v>
      </c>
      <c r="C96" s="561"/>
      <c r="D96" s="561"/>
      <c r="E96" s="561"/>
      <c r="F96" s="561"/>
      <c r="G96" s="561"/>
      <c r="H96" s="561"/>
      <c r="I96" s="609"/>
      <c r="K96" s="593"/>
      <c r="L96" s="593"/>
      <c r="N96" s="608"/>
      <c r="O96" s="579"/>
      <c r="P96" s="579"/>
      <c r="Q96" s="579"/>
      <c r="R96" s="579"/>
      <c r="S96" s="579"/>
      <c r="T96" s="579"/>
      <c r="U96" s="578"/>
      <c r="V96" s="610"/>
      <c r="W96" s="610"/>
    </row>
    <row r="97" spans="2:23" s="469" customFormat="1">
      <c r="B97" s="611"/>
      <c r="C97" s="561"/>
      <c r="D97" s="561"/>
      <c r="E97" s="561"/>
      <c r="F97" s="561"/>
      <c r="G97" s="561"/>
      <c r="H97" s="561"/>
      <c r="I97" s="609"/>
      <c r="K97" s="593"/>
      <c r="L97" s="593"/>
      <c r="N97" s="608"/>
      <c r="O97" s="579"/>
      <c r="P97" s="579"/>
      <c r="Q97" s="579"/>
      <c r="R97" s="579"/>
      <c r="S97" s="579"/>
      <c r="T97" s="579"/>
      <c r="U97" s="578"/>
      <c r="V97" s="610"/>
      <c r="W97" s="610"/>
    </row>
    <row r="98" spans="2:23" s="469" customFormat="1">
      <c r="B98" s="611" t="s">
        <v>130</v>
      </c>
      <c r="C98" s="561"/>
      <c r="D98" s="561"/>
      <c r="E98" s="561"/>
      <c r="F98" s="561"/>
      <c r="G98" s="561"/>
      <c r="H98" s="561"/>
      <c r="I98" s="609"/>
      <c r="K98" s="593"/>
      <c r="L98" s="593"/>
      <c r="N98" s="608"/>
      <c r="O98" s="579"/>
      <c r="P98" s="579"/>
      <c r="Q98" s="579"/>
      <c r="R98" s="579"/>
      <c r="S98" s="579"/>
      <c r="T98" s="579"/>
      <c r="U98" s="578"/>
      <c r="V98" s="610"/>
      <c r="W98" s="610"/>
    </row>
    <row r="99" spans="2:23" s="469" customFormat="1">
      <c r="B99" s="520" t="s">
        <v>62</v>
      </c>
      <c r="C99" s="561"/>
      <c r="D99" s="561"/>
      <c r="E99" s="561"/>
      <c r="F99" s="561"/>
      <c r="G99" s="561"/>
      <c r="H99" s="561"/>
      <c r="I99" s="609"/>
      <c r="K99" s="593"/>
      <c r="L99" s="593"/>
      <c r="N99" s="608"/>
      <c r="O99" s="579"/>
      <c r="P99" s="579"/>
      <c r="Q99" s="579"/>
      <c r="R99" s="579"/>
      <c r="S99" s="579"/>
      <c r="T99" s="579"/>
      <c r="U99" s="578"/>
      <c r="V99" s="610"/>
      <c r="W99" s="610"/>
    </row>
    <row r="100" spans="2:23" s="469" customFormat="1">
      <c r="B100" s="611"/>
      <c r="C100" s="561"/>
      <c r="D100" s="561"/>
      <c r="E100" s="561"/>
      <c r="F100" s="561"/>
      <c r="G100" s="561"/>
      <c r="H100" s="561"/>
      <c r="I100" s="609"/>
      <c r="K100" s="593"/>
      <c r="L100" s="593"/>
      <c r="N100" s="608"/>
      <c r="O100" s="579"/>
      <c r="P100" s="579"/>
      <c r="Q100" s="579"/>
      <c r="R100" s="579"/>
      <c r="S100" s="579"/>
      <c r="T100" s="579"/>
      <c r="U100" s="578"/>
      <c r="V100" s="610"/>
      <c r="W100" s="610"/>
    </row>
    <row r="101" spans="2:23" s="469" customFormat="1">
      <c r="B101" s="611" t="s">
        <v>130</v>
      </c>
      <c r="C101" s="561"/>
      <c r="D101" s="561"/>
      <c r="E101" s="561"/>
      <c r="F101" s="561"/>
      <c r="G101" s="561"/>
      <c r="H101" s="561"/>
      <c r="I101" s="609"/>
      <c r="K101" s="593"/>
      <c r="L101" s="593"/>
      <c r="N101" s="608"/>
      <c r="O101" s="579"/>
      <c r="P101" s="579"/>
      <c r="Q101" s="579"/>
      <c r="R101" s="579"/>
      <c r="S101" s="579"/>
      <c r="T101" s="579"/>
      <c r="U101" s="578"/>
      <c r="V101" s="610"/>
      <c r="W101" s="610"/>
    </row>
    <row r="102" spans="2:23" s="469" customFormat="1">
      <c r="B102" s="520" t="s">
        <v>63</v>
      </c>
      <c r="C102" s="561"/>
      <c r="D102" s="561"/>
      <c r="E102" s="561"/>
      <c r="F102" s="561"/>
      <c r="G102" s="561"/>
      <c r="H102" s="561"/>
      <c r="I102" s="609"/>
      <c r="K102" s="593"/>
      <c r="L102" s="593"/>
      <c r="N102" s="608"/>
      <c r="O102" s="579"/>
      <c r="P102" s="579"/>
      <c r="Q102" s="579"/>
      <c r="R102" s="579"/>
      <c r="S102" s="579"/>
      <c r="T102" s="579"/>
      <c r="U102" s="578"/>
      <c r="V102" s="610"/>
      <c r="W102" s="610"/>
    </row>
    <row r="103" spans="2:23" s="469" customFormat="1">
      <c r="B103" s="611"/>
      <c r="C103" s="561"/>
      <c r="D103" s="561"/>
      <c r="E103" s="561"/>
      <c r="F103" s="561"/>
      <c r="G103" s="561"/>
      <c r="H103" s="561"/>
      <c r="I103" s="609"/>
      <c r="K103" s="593"/>
      <c r="L103" s="593"/>
      <c r="N103" s="608"/>
      <c r="O103" s="579"/>
      <c r="P103" s="579"/>
      <c r="Q103" s="579"/>
      <c r="R103" s="579"/>
      <c r="S103" s="579"/>
      <c r="T103" s="579"/>
      <c r="U103" s="578"/>
      <c r="V103" s="610"/>
      <c r="W103" s="610"/>
    </row>
    <row r="104" spans="2:23" s="469" customFormat="1">
      <c r="B104" s="611" t="s">
        <v>130</v>
      </c>
      <c r="C104" s="561"/>
      <c r="D104" s="561"/>
      <c r="E104" s="561"/>
      <c r="F104" s="561"/>
      <c r="G104" s="561"/>
      <c r="H104" s="561"/>
      <c r="I104" s="609"/>
      <c r="K104" s="593"/>
      <c r="L104" s="593"/>
      <c r="N104" s="608"/>
      <c r="O104" s="579"/>
      <c r="P104" s="579"/>
      <c r="Q104" s="579"/>
      <c r="R104" s="579"/>
      <c r="S104" s="579"/>
      <c r="T104" s="579"/>
      <c r="U104" s="578"/>
      <c r="V104" s="610"/>
      <c r="W104" s="610"/>
    </row>
    <row r="105" spans="2:23" s="469" customFormat="1">
      <c r="B105" s="520" t="s">
        <v>64</v>
      </c>
      <c r="C105" s="561"/>
      <c r="D105" s="561"/>
      <c r="E105" s="561"/>
      <c r="F105" s="561"/>
      <c r="G105" s="561"/>
      <c r="H105" s="561"/>
      <c r="I105" s="609"/>
      <c r="K105" s="593"/>
      <c r="L105" s="593"/>
      <c r="N105" s="608"/>
      <c r="O105" s="579"/>
      <c r="P105" s="579"/>
      <c r="Q105" s="579"/>
      <c r="R105" s="579"/>
      <c r="S105" s="579"/>
      <c r="T105" s="579"/>
      <c r="U105" s="578"/>
      <c r="V105" s="610"/>
      <c r="W105" s="610"/>
    </row>
    <row r="106" spans="2:23" s="469" customFormat="1">
      <c r="B106" s="611"/>
      <c r="C106" s="561"/>
      <c r="D106" s="561"/>
      <c r="E106" s="561"/>
      <c r="F106" s="561"/>
      <c r="G106" s="561"/>
      <c r="H106" s="561"/>
      <c r="I106" s="609"/>
      <c r="K106" s="593"/>
      <c r="L106" s="593"/>
      <c r="N106" s="608"/>
      <c r="O106" s="579"/>
      <c r="P106" s="579"/>
      <c r="Q106" s="579"/>
      <c r="R106" s="579"/>
      <c r="S106" s="579"/>
      <c r="T106" s="579"/>
      <c r="U106" s="578"/>
      <c r="V106" s="610"/>
      <c r="W106" s="610"/>
    </row>
    <row r="107" spans="2:23" s="469" customFormat="1">
      <c r="B107" s="611" t="s">
        <v>130</v>
      </c>
      <c r="C107" s="561"/>
      <c r="D107" s="561"/>
      <c r="E107" s="561"/>
      <c r="F107" s="561"/>
      <c r="G107" s="561"/>
      <c r="H107" s="561"/>
      <c r="I107" s="609"/>
      <c r="K107" s="593"/>
      <c r="L107" s="593"/>
      <c r="N107" s="608"/>
      <c r="O107" s="579"/>
      <c r="P107" s="579"/>
      <c r="Q107" s="579"/>
      <c r="R107" s="579"/>
      <c r="S107" s="579"/>
      <c r="T107" s="579"/>
      <c r="U107" s="578"/>
      <c r="V107" s="610"/>
      <c r="W107" s="610"/>
    </row>
    <row r="108" spans="2:23" s="469" customFormat="1">
      <c r="B108" s="520" t="s">
        <v>65</v>
      </c>
      <c r="C108" s="561"/>
      <c r="D108" s="561"/>
      <c r="E108" s="561"/>
      <c r="F108" s="561"/>
      <c r="G108" s="561"/>
      <c r="H108" s="561"/>
      <c r="I108" s="609"/>
      <c r="K108" s="593"/>
      <c r="L108" s="593"/>
      <c r="N108" s="608"/>
      <c r="O108" s="579"/>
      <c r="P108" s="579"/>
      <c r="Q108" s="579"/>
      <c r="R108" s="579"/>
      <c r="S108" s="579"/>
      <c r="T108" s="579"/>
      <c r="U108" s="578"/>
      <c r="V108" s="610"/>
      <c r="W108" s="610"/>
    </row>
    <row r="109" spans="2:23" s="469" customFormat="1">
      <c r="B109" s="611"/>
      <c r="C109" s="561"/>
      <c r="D109" s="561"/>
      <c r="E109" s="561"/>
      <c r="F109" s="561"/>
      <c r="G109" s="561"/>
      <c r="H109" s="561"/>
      <c r="I109" s="609"/>
      <c r="K109" s="593"/>
      <c r="L109" s="593"/>
      <c r="N109" s="608"/>
      <c r="O109" s="579"/>
      <c r="P109" s="579"/>
      <c r="Q109" s="579"/>
      <c r="R109" s="579"/>
      <c r="S109" s="579"/>
      <c r="T109" s="579"/>
      <c r="U109" s="578"/>
      <c r="V109" s="610"/>
      <c r="W109" s="610"/>
    </row>
    <row r="110" spans="2:23" s="469" customFormat="1">
      <c r="B110" s="611" t="s">
        <v>130</v>
      </c>
      <c r="C110" s="561"/>
      <c r="D110" s="561"/>
      <c r="E110" s="561"/>
      <c r="F110" s="561"/>
      <c r="G110" s="561"/>
      <c r="H110" s="561"/>
      <c r="I110" s="609"/>
      <c r="K110" s="593"/>
      <c r="L110" s="593"/>
      <c r="N110" s="608"/>
      <c r="O110" s="579"/>
      <c r="P110" s="579"/>
      <c r="Q110" s="579"/>
      <c r="R110" s="579"/>
      <c r="S110" s="579"/>
      <c r="T110" s="579"/>
      <c r="U110" s="578"/>
      <c r="V110" s="610"/>
      <c r="W110" s="610"/>
    </row>
    <row r="111" spans="2:23" s="469" customFormat="1">
      <c r="B111" s="520" t="s">
        <v>66</v>
      </c>
      <c r="C111" s="561"/>
      <c r="D111" s="561"/>
      <c r="E111" s="561"/>
      <c r="F111" s="561"/>
      <c r="G111" s="561"/>
      <c r="H111" s="561"/>
      <c r="I111" s="609"/>
      <c r="K111" s="593"/>
      <c r="L111" s="593"/>
      <c r="N111" s="608"/>
      <c r="O111" s="579"/>
      <c r="P111" s="579"/>
      <c r="Q111" s="579"/>
      <c r="R111" s="579"/>
      <c r="S111" s="579"/>
      <c r="T111" s="579"/>
      <c r="U111" s="578"/>
      <c r="V111" s="610"/>
      <c r="W111" s="610"/>
    </row>
    <row r="112" spans="2:23" s="469" customFormat="1">
      <c r="B112" s="611"/>
      <c r="C112" s="561"/>
      <c r="D112" s="561"/>
      <c r="E112" s="561"/>
      <c r="F112" s="561"/>
      <c r="G112" s="561"/>
      <c r="H112" s="561"/>
      <c r="I112" s="609"/>
      <c r="K112" s="593"/>
      <c r="L112" s="593"/>
      <c r="N112" s="608"/>
      <c r="O112" s="579"/>
      <c r="P112" s="579"/>
      <c r="Q112" s="579"/>
      <c r="R112" s="579"/>
      <c r="S112" s="579"/>
      <c r="T112" s="579"/>
      <c r="U112" s="578"/>
      <c r="V112" s="610"/>
      <c r="W112" s="610"/>
    </row>
    <row r="113" spans="2:23" s="469" customFormat="1">
      <c r="B113" s="611" t="s">
        <v>130</v>
      </c>
      <c r="C113" s="561"/>
      <c r="D113" s="561"/>
      <c r="E113" s="561"/>
      <c r="F113" s="561"/>
      <c r="G113" s="561"/>
      <c r="H113" s="561"/>
      <c r="I113" s="609"/>
      <c r="K113" s="593"/>
      <c r="L113" s="593"/>
      <c r="N113" s="608"/>
      <c r="O113" s="579"/>
      <c r="P113" s="579"/>
      <c r="Q113" s="579"/>
      <c r="R113" s="579"/>
      <c r="S113" s="579"/>
      <c r="T113" s="579"/>
      <c r="U113" s="578"/>
      <c r="V113" s="610"/>
      <c r="W113" s="610"/>
    </row>
    <row r="114" spans="2:23" s="469" customFormat="1">
      <c r="B114" s="520" t="s">
        <v>67</v>
      </c>
      <c r="C114" s="561"/>
      <c r="D114" s="561"/>
      <c r="E114" s="561"/>
      <c r="F114" s="561"/>
      <c r="G114" s="561"/>
      <c r="H114" s="561"/>
      <c r="I114" s="609"/>
      <c r="K114" s="593"/>
      <c r="L114" s="593"/>
      <c r="N114" s="608"/>
      <c r="O114" s="579"/>
      <c r="P114" s="579"/>
      <c r="Q114" s="579"/>
      <c r="R114" s="579"/>
      <c r="S114" s="579"/>
      <c r="T114" s="579"/>
      <c r="U114" s="578"/>
      <c r="V114" s="610"/>
      <c r="W114" s="610"/>
    </row>
    <row r="115" spans="2:23" s="469" customFormat="1">
      <c r="B115" s="611"/>
      <c r="C115" s="561"/>
      <c r="D115" s="561"/>
      <c r="E115" s="561"/>
      <c r="F115" s="561"/>
      <c r="G115" s="561"/>
      <c r="H115" s="561"/>
      <c r="I115" s="609"/>
      <c r="K115" s="593"/>
      <c r="L115" s="593"/>
      <c r="N115" s="608"/>
      <c r="O115" s="579"/>
      <c r="P115" s="579"/>
      <c r="Q115" s="579"/>
      <c r="R115" s="579"/>
      <c r="S115" s="579"/>
      <c r="T115" s="579"/>
      <c r="U115" s="578"/>
      <c r="V115" s="610"/>
      <c r="W115" s="610"/>
    </row>
    <row r="116" spans="2:23" s="469" customFormat="1">
      <c r="B116" s="611" t="s">
        <v>130</v>
      </c>
      <c r="C116" s="561"/>
      <c r="D116" s="561"/>
      <c r="E116" s="561"/>
      <c r="F116" s="561"/>
      <c r="G116" s="561"/>
      <c r="H116" s="561"/>
      <c r="I116" s="609"/>
      <c r="K116" s="593"/>
      <c r="L116" s="593"/>
      <c r="N116" s="608"/>
      <c r="O116" s="579"/>
      <c r="P116" s="579"/>
      <c r="Q116" s="579"/>
      <c r="R116" s="579"/>
      <c r="S116" s="579"/>
      <c r="T116" s="579"/>
      <c r="U116" s="578"/>
      <c r="V116" s="610"/>
      <c r="W116" s="610"/>
    </row>
    <row r="117" spans="2:23" s="469" customFormat="1">
      <c r="B117" s="520" t="s">
        <v>68</v>
      </c>
      <c r="C117" s="561"/>
      <c r="D117" s="561"/>
      <c r="E117" s="561"/>
      <c r="F117" s="561"/>
      <c r="G117" s="561"/>
      <c r="H117" s="561"/>
      <c r="I117" s="609"/>
      <c r="K117" s="593"/>
      <c r="L117" s="593"/>
      <c r="N117" s="608"/>
      <c r="O117" s="579"/>
      <c r="P117" s="579"/>
      <c r="Q117" s="579"/>
      <c r="R117" s="579"/>
      <c r="S117" s="579"/>
      <c r="T117" s="579"/>
      <c r="U117" s="578"/>
      <c r="V117" s="610"/>
      <c r="W117" s="610"/>
    </row>
    <row r="118" spans="2:23" s="469" customFormat="1">
      <c r="B118" s="611"/>
      <c r="C118" s="561"/>
      <c r="D118" s="561"/>
      <c r="E118" s="561"/>
      <c r="F118" s="561"/>
      <c r="G118" s="561"/>
      <c r="H118" s="561"/>
      <c r="I118" s="609"/>
      <c r="K118" s="593"/>
      <c r="L118" s="593"/>
      <c r="N118" s="608"/>
      <c r="O118" s="579"/>
      <c r="P118" s="579"/>
      <c r="Q118" s="579"/>
      <c r="R118" s="579"/>
      <c r="S118" s="579"/>
      <c r="T118" s="579"/>
      <c r="U118" s="578"/>
      <c r="V118" s="610"/>
      <c r="W118" s="610"/>
    </row>
    <row r="119" spans="2:23" s="469" customFormat="1">
      <c r="B119" s="611" t="s">
        <v>130</v>
      </c>
      <c r="C119" s="561"/>
      <c r="D119" s="561"/>
      <c r="E119" s="561"/>
      <c r="F119" s="561"/>
      <c r="G119" s="561"/>
      <c r="H119" s="561"/>
      <c r="I119" s="609"/>
      <c r="K119" s="593"/>
      <c r="L119" s="593"/>
      <c r="N119" s="608"/>
      <c r="O119" s="579"/>
      <c r="P119" s="579"/>
      <c r="Q119" s="579"/>
      <c r="R119" s="579"/>
      <c r="S119" s="579"/>
      <c r="T119" s="579"/>
      <c r="U119" s="578"/>
      <c r="V119" s="610"/>
      <c r="W119" s="610"/>
    </row>
    <row r="120" spans="2:23" s="469" customFormat="1">
      <c r="B120" s="520" t="s">
        <v>71</v>
      </c>
      <c r="C120" s="561"/>
      <c r="D120" s="561"/>
      <c r="E120" s="561"/>
      <c r="F120" s="561"/>
      <c r="G120" s="561"/>
      <c r="H120" s="561"/>
      <c r="I120" s="609"/>
      <c r="K120" s="593"/>
      <c r="L120" s="593"/>
      <c r="N120" s="608"/>
      <c r="O120" s="579"/>
      <c r="P120" s="579"/>
      <c r="Q120" s="579"/>
      <c r="R120" s="579"/>
      <c r="S120" s="579"/>
      <c r="T120" s="579"/>
      <c r="U120" s="578"/>
      <c r="V120" s="610"/>
      <c r="W120" s="610"/>
    </row>
    <row r="121" spans="2:23" s="469" customFormat="1">
      <c r="B121" s="611"/>
      <c r="C121" s="561"/>
      <c r="D121" s="561"/>
      <c r="E121" s="561"/>
      <c r="F121" s="561"/>
      <c r="G121" s="561"/>
      <c r="H121" s="561"/>
      <c r="I121" s="609"/>
      <c r="K121" s="593"/>
      <c r="L121" s="593"/>
      <c r="N121" s="608"/>
      <c r="O121" s="579"/>
      <c r="P121" s="579"/>
      <c r="Q121" s="579"/>
      <c r="R121" s="579"/>
      <c r="S121" s="579"/>
      <c r="T121" s="579"/>
      <c r="U121" s="578"/>
      <c r="V121" s="610"/>
      <c r="W121" s="610"/>
    </row>
    <row r="122" spans="2:23" s="469" customFormat="1">
      <c r="B122" s="611" t="s">
        <v>130</v>
      </c>
      <c r="C122" s="561"/>
      <c r="D122" s="561"/>
      <c r="E122" s="561"/>
      <c r="F122" s="561"/>
      <c r="G122" s="561"/>
      <c r="H122" s="561"/>
      <c r="I122" s="609"/>
      <c r="K122" s="593"/>
      <c r="L122" s="593"/>
      <c r="N122" s="608"/>
      <c r="O122" s="579"/>
      <c r="P122" s="579"/>
      <c r="Q122" s="579"/>
      <c r="R122" s="579"/>
      <c r="S122" s="579"/>
      <c r="T122" s="579"/>
      <c r="U122" s="578"/>
      <c r="V122" s="610"/>
      <c r="W122" s="610"/>
    </row>
    <row r="123" spans="2:23" s="469" customFormat="1">
      <c r="B123" s="520" t="s">
        <v>72</v>
      </c>
      <c r="C123" s="561"/>
      <c r="D123" s="561"/>
      <c r="E123" s="561"/>
      <c r="F123" s="561"/>
      <c r="G123" s="561"/>
      <c r="H123" s="561"/>
      <c r="I123" s="609"/>
      <c r="K123" s="593"/>
      <c r="L123" s="593"/>
      <c r="N123" s="608"/>
      <c r="O123" s="579"/>
      <c r="P123" s="579"/>
      <c r="Q123" s="579"/>
      <c r="R123" s="579"/>
      <c r="S123" s="579"/>
      <c r="T123" s="579"/>
      <c r="U123" s="578"/>
      <c r="V123" s="610"/>
      <c r="W123" s="610"/>
    </row>
    <row r="124" spans="2:23" s="469" customFormat="1">
      <c r="B124" s="611"/>
      <c r="C124" s="561"/>
      <c r="D124" s="561"/>
      <c r="E124" s="561"/>
      <c r="F124" s="561"/>
      <c r="G124" s="561"/>
      <c r="H124" s="561"/>
      <c r="I124" s="609"/>
      <c r="K124" s="593"/>
      <c r="L124" s="593"/>
      <c r="N124" s="608"/>
      <c r="O124" s="579"/>
      <c r="P124" s="579"/>
      <c r="Q124" s="579"/>
      <c r="R124" s="579"/>
      <c r="S124" s="579"/>
      <c r="T124" s="579"/>
      <c r="U124" s="578"/>
      <c r="V124" s="610"/>
      <c r="W124" s="610"/>
    </row>
    <row r="125" spans="2:23" s="469" customFormat="1">
      <c r="B125" s="611" t="s">
        <v>130</v>
      </c>
      <c r="C125" s="561"/>
      <c r="D125" s="561"/>
      <c r="E125" s="561"/>
      <c r="F125" s="561"/>
      <c r="G125" s="561"/>
      <c r="H125" s="561"/>
      <c r="I125" s="609"/>
      <c r="K125" s="593"/>
      <c r="L125" s="593"/>
      <c r="N125" s="608"/>
      <c r="O125" s="579"/>
      <c r="P125" s="579"/>
      <c r="Q125" s="579"/>
      <c r="R125" s="579"/>
      <c r="S125" s="579"/>
      <c r="T125" s="579"/>
      <c r="U125" s="578"/>
      <c r="V125" s="610"/>
      <c r="W125" s="610"/>
    </row>
    <row r="126" spans="2:23" s="469" customFormat="1">
      <c r="B126" s="520" t="s">
        <v>73</v>
      </c>
      <c r="C126" s="561"/>
      <c r="D126" s="561"/>
      <c r="E126" s="561"/>
      <c r="F126" s="561"/>
      <c r="G126" s="561"/>
      <c r="H126" s="561"/>
      <c r="I126" s="609"/>
      <c r="K126" s="593"/>
      <c r="L126" s="593"/>
      <c r="N126" s="608"/>
      <c r="O126" s="579"/>
      <c r="P126" s="579"/>
      <c r="Q126" s="579"/>
      <c r="R126" s="579"/>
      <c r="S126" s="579"/>
      <c r="T126" s="579"/>
      <c r="U126" s="578"/>
      <c r="V126" s="610"/>
      <c r="W126" s="610"/>
    </row>
    <row r="127" spans="2:23" s="469" customFormat="1">
      <c r="B127" s="611"/>
      <c r="C127" s="561"/>
      <c r="D127" s="561"/>
      <c r="E127" s="561"/>
      <c r="F127" s="561"/>
      <c r="G127" s="561"/>
      <c r="H127" s="561"/>
      <c r="I127" s="609"/>
      <c r="K127" s="593"/>
      <c r="L127" s="593"/>
      <c r="N127" s="608"/>
      <c r="O127" s="579"/>
      <c r="P127" s="579"/>
      <c r="Q127" s="579"/>
      <c r="R127" s="579"/>
      <c r="S127" s="579"/>
      <c r="T127" s="579"/>
      <c r="U127" s="578"/>
      <c r="V127" s="610"/>
      <c r="W127" s="610"/>
    </row>
    <row r="128" spans="2:23" s="469" customFormat="1">
      <c r="B128" s="611" t="s">
        <v>130</v>
      </c>
      <c r="C128" s="561"/>
      <c r="D128" s="561"/>
      <c r="E128" s="561"/>
      <c r="F128" s="561"/>
      <c r="G128" s="561"/>
      <c r="H128" s="561"/>
      <c r="I128" s="609"/>
      <c r="K128" s="593"/>
      <c r="L128" s="593"/>
      <c r="N128" s="608"/>
      <c r="O128" s="579"/>
      <c r="P128" s="579"/>
      <c r="Q128" s="579"/>
      <c r="R128" s="579"/>
      <c r="S128" s="579"/>
      <c r="T128" s="579"/>
      <c r="U128" s="578"/>
      <c r="V128" s="610"/>
      <c r="W128" s="610"/>
    </row>
    <row r="129" spans="2:23" s="469" customFormat="1">
      <c r="B129" s="520" t="s">
        <v>74</v>
      </c>
      <c r="C129" s="561"/>
      <c r="D129" s="561"/>
      <c r="E129" s="561"/>
      <c r="F129" s="561"/>
      <c r="G129" s="561"/>
      <c r="H129" s="561"/>
      <c r="I129" s="609"/>
      <c r="K129" s="593"/>
      <c r="L129" s="593"/>
      <c r="N129" s="608"/>
      <c r="O129" s="579"/>
      <c r="P129" s="579"/>
      <c r="Q129" s="579"/>
      <c r="R129" s="579"/>
      <c r="S129" s="579"/>
      <c r="T129" s="579"/>
      <c r="U129" s="578"/>
      <c r="V129" s="610"/>
      <c r="W129" s="610"/>
    </row>
    <row r="130" spans="2:23" s="469" customFormat="1">
      <c r="B130" s="611"/>
      <c r="C130" s="561"/>
      <c r="D130" s="561"/>
      <c r="E130" s="561"/>
      <c r="F130" s="561"/>
      <c r="G130" s="561"/>
      <c r="H130" s="561"/>
      <c r="I130" s="609"/>
      <c r="K130" s="593"/>
      <c r="L130" s="593"/>
      <c r="N130" s="608"/>
      <c r="O130" s="579"/>
      <c r="P130" s="579"/>
      <c r="Q130" s="579"/>
      <c r="R130" s="579"/>
      <c r="S130" s="579"/>
      <c r="T130" s="579"/>
      <c r="U130" s="578"/>
      <c r="V130" s="610"/>
      <c r="W130" s="610"/>
    </row>
    <row r="131" spans="2:23" s="469" customFormat="1">
      <c r="B131" s="611" t="s">
        <v>130</v>
      </c>
      <c r="C131" s="561"/>
      <c r="D131" s="561"/>
      <c r="E131" s="561"/>
      <c r="F131" s="561"/>
      <c r="G131" s="561"/>
      <c r="H131" s="561"/>
      <c r="I131" s="609"/>
      <c r="K131" s="593"/>
      <c r="L131" s="593"/>
      <c r="N131" s="608"/>
      <c r="O131" s="579"/>
      <c r="P131" s="579"/>
      <c r="Q131" s="579"/>
      <c r="R131" s="579"/>
      <c r="S131" s="579"/>
      <c r="T131" s="579"/>
      <c r="U131" s="578"/>
      <c r="V131" s="610"/>
      <c r="W131" s="610"/>
    </row>
    <row r="132" spans="2:23" s="469" customFormat="1">
      <c r="B132" s="520" t="s">
        <v>75</v>
      </c>
      <c r="C132" s="561"/>
      <c r="D132" s="561"/>
      <c r="E132" s="561"/>
      <c r="F132" s="561"/>
      <c r="G132" s="561"/>
      <c r="H132" s="561"/>
      <c r="I132" s="609"/>
      <c r="K132" s="593"/>
      <c r="L132" s="593"/>
      <c r="N132" s="608"/>
      <c r="O132" s="579"/>
      <c r="P132" s="579"/>
      <c r="Q132" s="579"/>
      <c r="R132" s="579"/>
      <c r="S132" s="579"/>
      <c r="T132" s="579"/>
      <c r="U132" s="578"/>
      <c r="V132" s="610"/>
      <c r="W132" s="610"/>
    </row>
    <row r="133" spans="2:23" s="469" customFormat="1">
      <c r="B133" s="611"/>
      <c r="C133" s="561"/>
      <c r="D133" s="561"/>
      <c r="E133" s="561"/>
      <c r="F133" s="561"/>
      <c r="G133" s="561"/>
      <c r="H133" s="561"/>
      <c r="I133" s="609"/>
      <c r="K133" s="593"/>
      <c r="L133" s="593"/>
      <c r="N133" s="608"/>
      <c r="O133" s="579"/>
      <c r="P133" s="579"/>
      <c r="Q133" s="579"/>
      <c r="R133" s="579"/>
      <c r="S133" s="579"/>
      <c r="T133" s="579"/>
      <c r="U133" s="578"/>
      <c r="V133" s="610"/>
      <c r="W133" s="610"/>
    </row>
    <row r="134" spans="2:23" s="469" customFormat="1">
      <c r="B134" s="611" t="s">
        <v>130</v>
      </c>
      <c r="C134" s="561"/>
      <c r="D134" s="561"/>
      <c r="E134" s="561"/>
      <c r="F134" s="561"/>
      <c r="G134" s="561"/>
      <c r="H134" s="561"/>
      <c r="I134" s="609"/>
      <c r="K134" s="593"/>
      <c r="L134" s="593"/>
      <c r="N134" s="608"/>
      <c r="O134" s="579"/>
      <c r="P134" s="579"/>
      <c r="Q134" s="579"/>
      <c r="R134" s="579"/>
      <c r="S134" s="579"/>
      <c r="T134" s="579"/>
      <c r="U134" s="578"/>
      <c r="V134" s="610"/>
      <c r="W134" s="610"/>
    </row>
    <row r="135" spans="2:23" s="469" customFormat="1">
      <c r="B135" s="520" t="s">
        <v>76</v>
      </c>
      <c r="C135" s="561"/>
      <c r="D135" s="561"/>
      <c r="E135" s="561"/>
      <c r="F135" s="561"/>
      <c r="G135" s="561"/>
      <c r="H135" s="561"/>
      <c r="I135" s="609"/>
      <c r="K135" s="593"/>
      <c r="L135" s="593"/>
      <c r="N135" s="608"/>
      <c r="O135" s="579"/>
      <c r="P135" s="579"/>
      <c r="Q135" s="579"/>
      <c r="R135" s="579"/>
      <c r="S135" s="579"/>
      <c r="T135" s="579"/>
      <c r="U135" s="578"/>
      <c r="V135" s="610"/>
      <c r="W135" s="610"/>
    </row>
    <row r="136" spans="2:23" s="469" customFormat="1">
      <c r="B136" s="611"/>
      <c r="C136" s="561"/>
      <c r="D136" s="561"/>
      <c r="E136" s="561"/>
      <c r="F136" s="561"/>
      <c r="G136" s="561"/>
      <c r="H136" s="561"/>
      <c r="I136" s="609"/>
      <c r="K136" s="593"/>
      <c r="L136" s="593"/>
      <c r="N136" s="608"/>
      <c r="O136" s="579"/>
      <c r="P136" s="579"/>
      <c r="Q136" s="579"/>
      <c r="R136" s="579"/>
      <c r="S136" s="579"/>
      <c r="T136" s="579"/>
      <c r="U136" s="578"/>
      <c r="V136" s="610"/>
      <c r="W136" s="610"/>
    </row>
    <row r="137" spans="2:23" s="469" customFormat="1">
      <c r="B137" s="611" t="s">
        <v>130</v>
      </c>
      <c r="C137" s="561"/>
      <c r="D137" s="561"/>
      <c r="E137" s="561"/>
      <c r="F137" s="561"/>
      <c r="G137" s="561"/>
      <c r="H137" s="561"/>
      <c r="I137" s="609"/>
      <c r="K137" s="593"/>
      <c r="L137" s="593"/>
      <c r="N137" s="608"/>
      <c r="O137" s="579"/>
      <c r="P137" s="579"/>
      <c r="Q137" s="579"/>
      <c r="R137" s="579"/>
      <c r="S137" s="579"/>
      <c r="T137" s="579"/>
      <c r="U137" s="578"/>
      <c r="V137" s="610"/>
      <c r="W137" s="610"/>
    </row>
    <row r="138" spans="2:23" s="469" customFormat="1">
      <c r="B138" s="611"/>
      <c r="C138" s="561"/>
      <c r="D138" s="561"/>
      <c r="E138" s="561"/>
      <c r="F138" s="561"/>
      <c r="G138" s="561"/>
      <c r="H138" s="561"/>
      <c r="I138" s="609"/>
      <c r="K138" s="593"/>
      <c r="L138" s="593"/>
      <c r="N138" s="608"/>
      <c r="O138" s="579"/>
      <c r="P138" s="579"/>
      <c r="Q138" s="579"/>
      <c r="R138" s="579"/>
      <c r="S138" s="579"/>
      <c r="T138" s="579"/>
      <c r="U138" s="578"/>
      <c r="V138" s="610"/>
      <c r="W138" s="610"/>
    </row>
    <row r="139" spans="2:23" s="469" customFormat="1">
      <c r="B139" s="611"/>
      <c r="C139" s="561"/>
      <c r="D139" s="561"/>
      <c r="E139" s="561"/>
      <c r="F139" s="561"/>
      <c r="G139" s="561"/>
      <c r="H139" s="561"/>
      <c r="I139" s="609"/>
      <c r="K139" s="593"/>
      <c r="L139" s="593"/>
      <c r="N139" s="608"/>
      <c r="O139" s="579"/>
      <c r="P139" s="579"/>
      <c r="Q139" s="579"/>
      <c r="R139" s="579"/>
      <c r="S139" s="579"/>
      <c r="T139" s="579"/>
      <c r="U139" s="578"/>
      <c r="V139" s="610"/>
      <c r="W139" s="610"/>
    </row>
    <row r="140" spans="2:23" s="469" customFormat="1">
      <c r="B140" s="611"/>
      <c r="C140" s="561"/>
      <c r="D140" s="561"/>
      <c r="E140" s="561"/>
      <c r="F140" s="561"/>
      <c r="G140" s="561"/>
      <c r="H140" s="561"/>
      <c r="I140" s="609"/>
      <c r="K140" s="593"/>
      <c r="L140" s="593"/>
      <c r="N140" s="608"/>
      <c r="O140" s="579"/>
      <c r="P140" s="579"/>
      <c r="Q140" s="579"/>
      <c r="R140" s="579"/>
      <c r="S140" s="579"/>
      <c r="T140" s="579"/>
      <c r="U140" s="578"/>
      <c r="V140" s="610"/>
      <c r="W140" s="610"/>
    </row>
    <row r="141" spans="2:23" s="469" customFormat="1">
      <c r="B141" s="611"/>
      <c r="C141" s="561"/>
      <c r="D141" s="561"/>
      <c r="E141" s="561"/>
      <c r="F141" s="561"/>
      <c r="G141" s="561"/>
      <c r="H141" s="561"/>
      <c r="I141" s="609"/>
      <c r="K141" s="593"/>
      <c r="L141" s="593"/>
      <c r="N141" s="608"/>
      <c r="O141" s="579"/>
      <c r="P141" s="579"/>
      <c r="Q141" s="579"/>
      <c r="R141" s="579"/>
      <c r="S141" s="579"/>
      <c r="T141" s="579"/>
      <c r="U141" s="578"/>
      <c r="V141" s="610"/>
      <c r="W141" s="610"/>
    </row>
    <row r="142" spans="2:23" s="469" customFormat="1">
      <c r="B142" s="611"/>
      <c r="C142" s="561"/>
      <c r="D142" s="561"/>
      <c r="E142" s="561"/>
      <c r="F142" s="561"/>
      <c r="G142" s="561"/>
      <c r="H142" s="561"/>
      <c r="I142" s="609"/>
      <c r="K142" s="593"/>
      <c r="L142" s="593"/>
      <c r="N142" s="608"/>
      <c r="O142" s="579"/>
      <c r="P142" s="579"/>
      <c r="Q142" s="579"/>
      <c r="R142" s="579"/>
      <c r="S142" s="579"/>
      <c r="T142" s="579"/>
      <c r="U142" s="578"/>
      <c r="V142" s="610"/>
      <c r="W142" s="610"/>
    </row>
    <row r="143" spans="2:23" s="469" customFormat="1">
      <c r="B143" s="611"/>
      <c r="C143" s="561"/>
      <c r="D143" s="561"/>
      <c r="E143" s="561"/>
      <c r="F143" s="561"/>
      <c r="G143" s="561"/>
      <c r="H143" s="561"/>
      <c r="I143" s="609"/>
      <c r="K143" s="593"/>
      <c r="L143" s="593"/>
      <c r="N143" s="608"/>
      <c r="O143" s="579"/>
      <c r="P143" s="579"/>
      <c r="Q143" s="579"/>
      <c r="R143" s="579"/>
      <c r="S143" s="579"/>
      <c r="T143" s="579"/>
      <c r="U143" s="578"/>
      <c r="V143" s="610"/>
      <c r="W143" s="610"/>
    </row>
    <row r="144" spans="2:23" s="469" customFormat="1">
      <c r="B144" s="611"/>
      <c r="C144" s="561"/>
      <c r="D144" s="561"/>
      <c r="E144" s="561"/>
      <c r="F144" s="561"/>
      <c r="G144" s="561"/>
      <c r="H144" s="561"/>
      <c r="I144" s="609"/>
      <c r="K144" s="593"/>
      <c r="L144" s="593"/>
      <c r="N144" s="608"/>
      <c r="O144" s="579"/>
      <c r="P144" s="579"/>
      <c r="Q144" s="579"/>
      <c r="R144" s="579"/>
      <c r="S144" s="579"/>
      <c r="T144" s="579"/>
      <c r="U144" s="578"/>
      <c r="V144" s="610"/>
      <c r="W144" s="610"/>
    </row>
    <row r="145" spans="2:23" s="469" customFormat="1">
      <c r="B145" s="611"/>
      <c r="C145" s="561"/>
      <c r="D145" s="561"/>
      <c r="E145" s="561"/>
      <c r="F145" s="561"/>
      <c r="G145" s="561"/>
      <c r="H145" s="561"/>
      <c r="I145" s="609"/>
      <c r="K145" s="593"/>
      <c r="L145" s="593"/>
      <c r="N145" s="608"/>
      <c r="O145" s="579"/>
      <c r="P145" s="579"/>
      <c r="Q145" s="579"/>
      <c r="R145" s="579"/>
      <c r="S145" s="579"/>
      <c r="T145" s="579"/>
      <c r="U145" s="578"/>
      <c r="V145" s="610"/>
      <c r="W145" s="610"/>
    </row>
    <row r="146" spans="2:23" s="469" customFormat="1">
      <c r="B146" s="611"/>
      <c r="C146" s="561"/>
      <c r="D146" s="561"/>
      <c r="E146" s="561"/>
      <c r="F146" s="561"/>
      <c r="G146" s="561"/>
      <c r="H146" s="561"/>
      <c r="I146" s="609"/>
      <c r="K146" s="593"/>
      <c r="L146" s="593"/>
      <c r="N146" s="608"/>
      <c r="O146" s="579"/>
      <c r="P146" s="579"/>
      <c r="Q146" s="579"/>
      <c r="R146" s="579"/>
      <c r="S146" s="579"/>
      <c r="T146" s="579"/>
      <c r="U146" s="578"/>
      <c r="V146" s="610"/>
      <c r="W146" s="610"/>
    </row>
    <row r="147" spans="2:23" s="469" customFormat="1">
      <c r="B147" s="611"/>
      <c r="C147" s="561"/>
      <c r="D147" s="561"/>
      <c r="E147" s="561"/>
      <c r="F147" s="561"/>
      <c r="G147" s="561"/>
      <c r="H147" s="561"/>
      <c r="I147" s="609"/>
      <c r="K147" s="593"/>
      <c r="L147" s="593"/>
      <c r="N147" s="608"/>
      <c r="O147" s="579"/>
      <c r="P147" s="579"/>
      <c r="Q147" s="579"/>
      <c r="R147" s="579"/>
      <c r="S147" s="579"/>
      <c r="T147" s="579"/>
      <c r="U147" s="578"/>
      <c r="V147" s="610"/>
      <c r="W147" s="610"/>
    </row>
    <row r="148" spans="2:23" s="469" customFormat="1">
      <c r="B148" s="611"/>
      <c r="C148" s="561"/>
      <c r="D148" s="561"/>
      <c r="E148" s="561"/>
      <c r="F148" s="561"/>
      <c r="G148" s="561"/>
      <c r="H148" s="561"/>
      <c r="I148" s="609"/>
      <c r="K148" s="593"/>
      <c r="L148" s="593"/>
      <c r="N148" s="608"/>
      <c r="O148" s="579"/>
      <c r="P148" s="579"/>
      <c r="Q148" s="579"/>
      <c r="R148" s="579"/>
      <c r="S148" s="579"/>
      <c r="T148" s="579"/>
      <c r="U148" s="578"/>
      <c r="V148" s="610"/>
      <c r="W148" s="610"/>
    </row>
    <row r="149" spans="2:23" s="469" customFormat="1">
      <c r="B149" s="611"/>
      <c r="C149" s="561"/>
      <c r="D149" s="561"/>
      <c r="E149" s="561"/>
      <c r="F149" s="561"/>
      <c r="G149" s="561"/>
      <c r="H149" s="561"/>
      <c r="I149" s="609"/>
      <c r="K149" s="593"/>
      <c r="L149" s="593"/>
      <c r="N149" s="608"/>
      <c r="O149" s="579"/>
      <c r="P149" s="579"/>
      <c r="Q149" s="579"/>
      <c r="R149" s="579"/>
      <c r="S149" s="579"/>
      <c r="T149" s="579"/>
      <c r="U149" s="578"/>
      <c r="V149" s="610"/>
      <c r="W149" s="610"/>
    </row>
    <row r="150" spans="2:23" s="469" customFormat="1">
      <c r="B150" s="611"/>
      <c r="C150" s="561"/>
      <c r="D150" s="561"/>
      <c r="E150" s="561"/>
      <c r="F150" s="561"/>
      <c r="G150" s="561"/>
      <c r="H150" s="561"/>
      <c r="I150" s="609"/>
      <c r="K150" s="593"/>
      <c r="L150" s="593"/>
      <c r="N150" s="608"/>
      <c r="O150" s="579"/>
      <c r="P150" s="579"/>
      <c r="Q150" s="579"/>
      <c r="R150" s="579"/>
      <c r="S150" s="579"/>
      <c r="T150" s="579"/>
      <c r="U150" s="578"/>
      <c r="V150" s="610"/>
      <c r="W150" s="610"/>
    </row>
    <row r="151" spans="2:23" s="469" customFormat="1">
      <c r="B151" s="611"/>
      <c r="C151" s="561"/>
      <c r="D151" s="561"/>
      <c r="E151" s="561"/>
      <c r="F151" s="561"/>
      <c r="G151" s="561"/>
      <c r="H151" s="561"/>
      <c r="I151" s="609"/>
      <c r="K151" s="593"/>
      <c r="L151" s="593"/>
      <c r="N151" s="608"/>
      <c r="O151" s="579"/>
      <c r="P151" s="579"/>
      <c r="Q151" s="579"/>
      <c r="R151" s="579"/>
      <c r="S151" s="579"/>
      <c r="T151" s="579"/>
      <c r="U151" s="578"/>
      <c r="V151" s="610"/>
      <c r="W151" s="610"/>
    </row>
    <row r="152" spans="2:23" s="469" customFormat="1">
      <c r="B152" s="611"/>
      <c r="C152" s="561"/>
      <c r="D152" s="561"/>
      <c r="E152" s="561"/>
      <c r="F152" s="561"/>
      <c r="G152" s="561"/>
      <c r="H152" s="561"/>
      <c r="I152" s="609"/>
      <c r="K152" s="593"/>
      <c r="L152" s="593"/>
      <c r="N152" s="608"/>
      <c r="O152" s="579"/>
      <c r="P152" s="579"/>
      <c r="Q152" s="579"/>
      <c r="R152" s="579"/>
      <c r="S152" s="579"/>
      <c r="T152" s="579"/>
      <c r="U152" s="578"/>
      <c r="V152" s="610"/>
      <c r="W152" s="610"/>
    </row>
    <row r="153" spans="2:23" s="469" customFormat="1">
      <c r="B153" s="611"/>
      <c r="C153" s="561"/>
      <c r="D153" s="561"/>
      <c r="E153" s="561"/>
      <c r="F153" s="561"/>
      <c r="G153" s="561"/>
      <c r="H153" s="561"/>
      <c r="I153" s="609"/>
      <c r="K153" s="593"/>
      <c r="L153" s="593"/>
      <c r="N153" s="608"/>
      <c r="O153" s="579"/>
      <c r="P153" s="579"/>
      <c r="Q153" s="579"/>
      <c r="R153" s="579"/>
      <c r="S153" s="579"/>
      <c r="T153" s="579"/>
      <c r="U153" s="578"/>
      <c r="V153" s="610"/>
      <c r="W153" s="610"/>
    </row>
    <row r="154" spans="2:23" s="469" customFormat="1">
      <c r="B154" s="611"/>
      <c r="C154" s="561"/>
      <c r="D154" s="561"/>
      <c r="E154" s="561"/>
      <c r="F154" s="561"/>
      <c r="G154" s="561"/>
      <c r="H154" s="561"/>
      <c r="I154" s="609"/>
      <c r="K154" s="593"/>
      <c r="L154" s="593"/>
      <c r="N154" s="608"/>
      <c r="O154" s="579"/>
      <c r="P154" s="579"/>
      <c r="Q154" s="579"/>
      <c r="R154" s="579"/>
      <c r="S154" s="579"/>
      <c r="T154" s="579"/>
      <c r="U154" s="578"/>
      <c r="V154" s="610"/>
      <c r="W154" s="610"/>
    </row>
    <row r="155" spans="2:23" s="469" customFormat="1">
      <c r="B155" s="611"/>
      <c r="C155" s="561"/>
      <c r="D155" s="561"/>
      <c r="E155" s="561"/>
      <c r="F155" s="561"/>
      <c r="G155" s="561"/>
      <c r="H155" s="561"/>
      <c r="I155" s="609"/>
      <c r="K155" s="593"/>
      <c r="L155" s="593"/>
      <c r="N155" s="608"/>
      <c r="O155" s="579"/>
      <c r="P155" s="579"/>
      <c r="Q155" s="579"/>
      <c r="R155" s="579"/>
      <c r="S155" s="579"/>
      <c r="T155" s="579"/>
      <c r="U155" s="578"/>
      <c r="V155" s="610"/>
      <c r="W155" s="610"/>
    </row>
    <row r="156" spans="2:23" s="469" customFormat="1">
      <c r="B156" s="611"/>
      <c r="C156" s="561"/>
      <c r="D156" s="561"/>
      <c r="E156" s="561"/>
      <c r="F156" s="561"/>
      <c r="G156" s="561"/>
      <c r="H156" s="561"/>
      <c r="I156" s="609"/>
      <c r="K156" s="593"/>
      <c r="L156" s="593"/>
      <c r="N156" s="608"/>
      <c r="O156" s="579"/>
      <c r="P156" s="579"/>
      <c r="Q156" s="579"/>
      <c r="R156" s="579"/>
      <c r="S156" s="579"/>
      <c r="T156" s="579"/>
      <c r="U156" s="578"/>
      <c r="V156" s="610"/>
      <c r="W156" s="610"/>
    </row>
    <row r="157" spans="2:23" s="469" customFormat="1">
      <c r="B157" s="611"/>
      <c r="C157" s="561"/>
      <c r="D157" s="561"/>
      <c r="E157" s="561"/>
      <c r="F157" s="561"/>
      <c r="G157" s="561"/>
      <c r="H157" s="561"/>
      <c r="I157" s="609"/>
      <c r="K157" s="593"/>
      <c r="L157" s="593"/>
      <c r="N157" s="608"/>
      <c r="O157" s="579"/>
      <c r="P157" s="579"/>
      <c r="Q157" s="579"/>
      <c r="R157" s="579"/>
      <c r="S157" s="579"/>
      <c r="T157" s="579"/>
      <c r="U157" s="578"/>
      <c r="V157" s="610"/>
      <c r="W157" s="610"/>
    </row>
    <row r="158" spans="2:23" s="469" customFormat="1">
      <c r="B158" s="611"/>
      <c r="C158" s="561"/>
      <c r="D158" s="561"/>
      <c r="E158" s="561"/>
      <c r="F158" s="561"/>
      <c r="G158" s="561"/>
      <c r="H158" s="561"/>
      <c r="I158" s="609"/>
      <c r="K158" s="593"/>
      <c r="L158" s="593"/>
      <c r="N158" s="608"/>
      <c r="O158" s="579"/>
      <c r="P158" s="579"/>
      <c r="Q158" s="579"/>
      <c r="R158" s="579"/>
      <c r="S158" s="579"/>
      <c r="T158" s="579"/>
      <c r="U158" s="578"/>
      <c r="V158" s="610"/>
      <c r="W158" s="610"/>
    </row>
    <row r="159" spans="2:23" s="469" customFormat="1">
      <c r="B159" s="611"/>
      <c r="C159" s="561"/>
      <c r="D159" s="561"/>
      <c r="E159" s="561"/>
      <c r="F159" s="561"/>
      <c r="G159" s="561"/>
      <c r="H159" s="561"/>
      <c r="I159" s="609"/>
      <c r="K159" s="593"/>
      <c r="L159" s="593"/>
      <c r="N159" s="608"/>
      <c r="O159" s="579"/>
      <c r="P159" s="579"/>
      <c r="Q159" s="579"/>
      <c r="R159" s="579"/>
      <c r="S159" s="579"/>
      <c r="T159" s="579"/>
      <c r="U159" s="578"/>
      <c r="V159" s="610"/>
      <c r="W159" s="610"/>
    </row>
    <row r="160" spans="2:23" s="469" customFormat="1">
      <c r="B160" s="611"/>
      <c r="C160" s="561"/>
      <c r="D160" s="561"/>
      <c r="E160" s="561"/>
      <c r="F160" s="561"/>
      <c r="G160" s="561"/>
      <c r="H160" s="561"/>
      <c r="I160" s="609"/>
      <c r="K160" s="593"/>
      <c r="L160" s="593"/>
      <c r="N160" s="608"/>
      <c r="O160" s="579"/>
      <c r="P160" s="579"/>
      <c r="Q160" s="579"/>
      <c r="R160" s="579"/>
      <c r="S160" s="579"/>
      <c r="T160" s="579"/>
      <c r="U160" s="578"/>
      <c r="V160" s="610"/>
      <c r="W160" s="610"/>
    </row>
    <row r="161" spans="2:23" s="469" customFormat="1">
      <c r="B161" s="611"/>
      <c r="C161" s="561"/>
      <c r="D161" s="561"/>
      <c r="E161" s="561"/>
      <c r="F161" s="561"/>
      <c r="G161" s="561"/>
      <c r="H161" s="561"/>
      <c r="I161" s="609"/>
      <c r="K161" s="593"/>
      <c r="L161" s="593"/>
      <c r="N161" s="608"/>
      <c r="O161" s="579"/>
      <c r="P161" s="579"/>
      <c r="Q161" s="579"/>
      <c r="R161" s="579"/>
      <c r="S161" s="579"/>
      <c r="T161" s="579"/>
      <c r="U161" s="578"/>
      <c r="V161" s="610"/>
      <c r="W161" s="610"/>
    </row>
    <row r="162" spans="2:23" s="469" customFormat="1">
      <c r="B162" s="611"/>
      <c r="C162" s="561"/>
      <c r="D162" s="561"/>
      <c r="E162" s="561"/>
      <c r="F162" s="561"/>
      <c r="G162" s="561"/>
      <c r="H162" s="561"/>
      <c r="I162" s="609"/>
      <c r="K162" s="593"/>
      <c r="L162" s="593"/>
      <c r="N162" s="608"/>
      <c r="O162" s="579"/>
      <c r="P162" s="579"/>
      <c r="Q162" s="579"/>
      <c r="R162" s="579"/>
      <c r="S162" s="579"/>
      <c r="T162" s="579"/>
      <c r="U162" s="578"/>
      <c r="V162" s="610"/>
      <c r="W162" s="610"/>
    </row>
    <row r="163" spans="2:23" s="469" customFormat="1">
      <c r="B163" s="611"/>
      <c r="C163" s="561"/>
      <c r="D163" s="561"/>
      <c r="E163" s="561"/>
      <c r="F163" s="561"/>
      <c r="G163" s="561"/>
      <c r="H163" s="561"/>
      <c r="I163" s="609"/>
      <c r="K163" s="593"/>
      <c r="L163" s="593"/>
      <c r="N163" s="608"/>
      <c r="O163" s="579"/>
      <c r="P163" s="579"/>
      <c r="Q163" s="579"/>
      <c r="R163" s="579"/>
      <c r="S163" s="579"/>
      <c r="T163" s="579"/>
      <c r="U163" s="578"/>
      <c r="V163" s="610"/>
      <c r="W163" s="610"/>
    </row>
    <row r="164" spans="2:23" s="469" customFormat="1">
      <c r="B164" s="611"/>
      <c r="C164" s="561"/>
      <c r="D164" s="561"/>
      <c r="E164" s="561"/>
      <c r="F164" s="561"/>
      <c r="G164" s="561"/>
      <c r="H164" s="561"/>
      <c r="I164" s="609"/>
      <c r="K164" s="593"/>
      <c r="L164" s="593"/>
      <c r="N164" s="608"/>
      <c r="O164" s="579"/>
      <c r="P164" s="579"/>
      <c r="Q164" s="579"/>
      <c r="R164" s="579"/>
      <c r="S164" s="579"/>
      <c r="T164" s="579"/>
      <c r="U164" s="578"/>
      <c r="V164" s="610"/>
      <c r="W164" s="610"/>
    </row>
    <row r="165" spans="2:23" s="469" customFormat="1">
      <c r="B165" s="611"/>
      <c r="C165" s="561"/>
      <c r="D165" s="561"/>
      <c r="E165" s="561"/>
      <c r="F165" s="561"/>
      <c r="G165" s="561"/>
      <c r="H165" s="561"/>
      <c r="I165" s="609"/>
      <c r="K165" s="593"/>
      <c r="L165" s="593"/>
      <c r="N165" s="608"/>
      <c r="O165" s="579"/>
      <c r="P165" s="579"/>
      <c r="Q165" s="579"/>
      <c r="R165" s="579"/>
      <c r="S165" s="579"/>
      <c r="T165" s="579"/>
      <c r="U165" s="578"/>
      <c r="V165" s="610"/>
      <c r="W165" s="610"/>
    </row>
    <row r="166" spans="2:23" s="469" customFormat="1">
      <c r="B166" s="611"/>
      <c r="C166" s="561"/>
      <c r="D166" s="561"/>
      <c r="E166" s="561"/>
      <c r="F166" s="561"/>
      <c r="G166" s="561"/>
      <c r="H166" s="561"/>
      <c r="I166" s="609"/>
      <c r="K166" s="593"/>
      <c r="L166" s="593"/>
      <c r="N166" s="608"/>
      <c r="O166" s="579"/>
      <c r="P166" s="579"/>
      <c r="Q166" s="579"/>
      <c r="R166" s="579"/>
      <c r="S166" s="579"/>
      <c r="T166" s="579"/>
      <c r="U166" s="578"/>
      <c r="V166" s="610"/>
      <c r="W166" s="610"/>
    </row>
    <row r="167" spans="2:23" s="469" customFormat="1">
      <c r="B167" s="611"/>
      <c r="C167" s="561"/>
      <c r="D167" s="561"/>
      <c r="E167" s="561"/>
      <c r="F167" s="561"/>
      <c r="G167" s="561"/>
      <c r="H167" s="561"/>
      <c r="I167" s="609"/>
      <c r="K167" s="593"/>
      <c r="L167" s="593"/>
      <c r="N167" s="608"/>
      <c r="O167" s="579"/>
      <c r="P167" s="579"/>
      <c r="Q167" s="579"/>
      <c r="R167" s="579"/>
      <c r="S167" s="579"/>
      <c r="T167" s="579"/>
      <c r="U167" s="578"/>
      <c r="V167" s="610"/>
      <c r="W167" s="610"/>
    </row>
    <row r="168" spans="2:23" s="469" customFormat="1">
      <c r="B168" s="611"/>
      <c r="C168" s="561"/>
      <c r="D168" s="561"/>
      <c r="E168" s="561"/>
      <c r="F168" s="561"/>
      <c r="G168" s="561"/>
      <c r="H168" s="561"/>
      <c r="I168" s="609"/>
      <c r="K168" s="593"/>
      <c r="L168" s="593"/>
      <c r="N168" s="608"/>
      <c r="O168" s="579"/>
      <c r="P168" s="579"/>
      <c r="Q168" s="579"/>
      <c r="R168" s="579"/>
      <c r="S168" s="579"/>
      <c r="T168" s="579"/>
      <c r="U168" s="578"/>
      <c r="V168" s="610"/>
      <c r="W168" s="610"/>
    </row>
    <row r="169" spans="2:23" s="469" customFormat="1">
      <c r="B169" s="611"/>
      <c r="C169" s="561"/>
      <c r="D169" s="561"/>
      <c r="E169" s="561"/>
      <c r="F169" s="561"/>
      <c r="G169" s="561"/>
      <c r="H169" s="561"/>
      <c r="I169" s="609"/>
      <c r="K169" s="593"/>
      <c r="L169" s="593"/>
      <c r="N169" s="608"/>
      <c r="O169" s="579"/>
      <c r="P169" s="579"/>
      <c r="Q169" s="579"/>
      <c r="R169" s="579"/>
      <c r="S169" s="579"/>
      <c r="T169" s="579"/>
      <c r="U169" s="578"/>
      <c r="V169" s="610"/>
      <c r="W169" s="610"/>
    </row>
    <row r="170" spans="2:23" s="469" customFormat="1">
      <c r="B170" s="611"/>
      <c r="C170" s="561"/>
      <c r="D170" s="561"/>
      <c r="E170" s="561"/>
      <c r="F170" s="561"/>
      <c r="G170" s="561"/>
      <c r="H170" s="561"/>
      <c r="I170" s="609"/>
      <c r="K170" s="593"/>
      <c r="L170" s="593"/>
      <c r="N170" s="608"/>
      <c r="O170" s="579"/>
      <c r="P170" s="579"/>
      <c r="Q170" s="579"/>
      <c r="R170" s="579"/>
      <c r="S170" s="579"/>
      <c r="T170" s="579"/>
      <c r="U170" s="578"/>
      <c r="V170" s="610"/>
      <c r="W170" s="610"/>
    </row>
    <row r="171" spans="2:23" s="469" customFormat="1">
      <c r="B171" s="611"/>
      <c r="C171" s="561"/>
      <c r="D171" s="561"/>
      <c r="E171" s="561"/>
      <c r="F171" s="561"/>
      <c r="G171" s="561"/>
      <c r="H171" s="561"/>
      <c r="I171" s="609"/>
      <c r="K171" s="593"/>
      <c r="L171" s="593"/>
      <c r="N171" s="608"/>
      <c r="O171" s="579"/>
      <c r="P171" s="579"/>
      <c r="Q171" s="579"/>
      <c r="R171" s="579"/>
      <c r="S171" s="579"/>
      <c r="T171" s="579"/>
      <c r="U171" s="578"/>
      <c r="V171" s="610"/>
      <c r="W171" s="610"/>
    </row>
    <row r="172" spans="2:23" s="469" customFormat="1">
      <c r="B172" s="611"/>
      <c r="C172" s="561"/>
      <c r="D172" s="561"/>
      <c r="E172" s="561"/>
      <c r="F172" s="561"/>
      <c r="G172" s="561"/>
      <c r="H172" s="561"/>
      <c r="I172" s="609"/>
      <c r="K172" s="593"/>
      <c r="L172" s="593"/>
      <c r="N172" s="608"/>
      <c r="O172" s="579"/>
      <c r="P172" s="579"/>
      <c r="Q172" s="579"/>
      <c r="R172" s="579"/>
      <c r="S172" s="579"/>
      <c r="T172" s="579"/>
      <c r="U172" s="578"/>
      <c r="V172" s="610"/>
      <c r="W172" s="610"/>
    </row>
    <row r="173" spans="2:23" s="469" customFormat="1">
      <c r="B173" s="611"/>
      <c r="C173" s="561"/>
      <c r="D173" s="561"/>
      <c r="E173" s="561"/>
      <c r="F173" s="561"/>
      <c r="G173" s="561"/>
      <c r="H173" s="561"/>
      <c r="I173" s="609"/>
      <c r="K173" s="593"/>
      <c r="L173" s="593"/>
      <c r="N173" s="608"/>
      <c r="O173" s="579"/>
      <c r="P173" s="579"/>
      <c r="Q173" s="579"/>
      <c r="R173" s="579"/>
      <c r="S173" s="579"/>
      <c r="T173" s="579"/>
      <c r="U173" s="578"/>
      <c r="V173" s="610"/>
      <c r="W173" s="610"/>
    </row>
    <row r="174" spans="2:23" s="469" customFormat="1">
      <c r="B174" s="611"/>
      <c r="C174" s="561"/>
      <c r="D174" s="561"/>
      <c r="E174" s="561"/>
      <c r="F174" s="561"/>
      <c r="G174" s="561"/>
      <c r="H174" s="561"/>
      <c r="I174" s="609"/>
      <c r="K174" s="593"/>
      <c r="L174" s="593"/>
      <c r="N174" s="608"/>
      <c r="O174" s="579"/>
      <c r="P174" s="579"/>
      <c r="Q174" s="579"/>
      <c r="R174" s="579"/>
      <c r="S174" s="579"/>
      <c r="T174" s="579"/>
      <c r="U174" s="578"/>
      <c r="V174" s="610"/>
      <c r="W174" s="610"/>
    </row>
    <row r="175" spans="2:23" s="469" customFormat="1">
      <c r="B175" s="611"/>
      <c r="C175" s="561"/>
      <c r="D175" s="561"/>
      <c r="E175" s="561"/>
      <c r="F175" s="561"/>
      <c r="G175" s="561"/>
      <c r="H175" s="561"/>
      <c r="I175" s="609"/>
      <c r="K175" s="593"/>
      <c r="L175" s="593"/>
      <c r="N175" s="608"/>
      <c r="O175" s="579"/>
      <c r="P175" s="579"/>
      <c r="Q175" s="579"/>
      <c r="R175" s="579"/>
      <c r="S175" s="579"/>
      <c r="T175" s="579"/>
      <c r="U175" s="578"/>
      <c r="V175" s="610"/>
      <c r="W175" s="610"/>
    </row>
    <row r="176" spans="2:23" s="469" customFormat="1">
      <c r="B176" s="611"/>
      <c r="C176" s="561"/>
      <c r="D176" s="561"/>
      <c r="E176" s="561"/>
      <c r="F176" s="561"/>
      <c r="G176" s="561"/>
      <c r="H176" s="561"/>
      <c r="I176" s="609"/>
      <c r="K176" s="593"/>
      <c r="L176" s="593"/>
      <c r="N176" s="608"/>
      <c r="O176" s="579"/>
      <c r="P176" s="579"/>
      <c r="Q176" s="579"/>
      <c r="R176" s="579"/>
      <c r="S176" s="579"/>
      <c r="T176" s="579"/>
      <c r="U176" s="578"/>
      <c r="V176" s="610"/>
      <c r="W176" s="610"/>
    </row>
    <row r="177" spans="2:23" s="469" customFormat="1">
      <c r="B177" s="611"/>
      <c r="C177" s="561"/>
      <c r="D177" s="561"/>
      <c r="E177" s="561"/>
      <c r="F177" s="561"/>
      <c r="G177" s="561"/>
      <c r="H177" s="561"/>
      <c r="I177" s="609"/>
      <c r="K177" s="593"/>
      <c r="L177" s="593"/>
      <c r="N177" s="608"/>
      <c r="O177" s="579"/>
      <c r="P177" s="579"/>
      <c r="Q177" s="579"/>
      <c r="R177" s="579"/>
      <c r="S177" s="579"/>
      <c r="T177" s="579"/>
      <c r="U177" s="578"/>
      <c r="V177" s="610"/>
      <c r="W177" s="610"/>
    </row>
    <row r="178" spans="2:23" s="469" customFormat="1">
      <c r="B178" s="611"/>
      <c r="C178" s="561"/>
      <c r="D178" s="561"/>
      <c r="E178" s="561"/>
      <c r="F178" s="561"/>
      <c r="G178" s="561"/>
      <c r="H178" s="561"/>
      <c r="I178" s="609"/>
      <c r="K178" s="593"/>
      <c r="L178" s="593"/>
      <c r="N178" s="608"/>
      <c r="O178" s="579"/>
      <c r="P178" s="579"/>
      <c r="Q178" s="579"/>
      <c r="R178" s="579"/>
      <c r="S178" s="579"/>
      <c r="T178" s="579"/>
      <c r="U178" s="578"/>
      <c r="V178" s="610"/>
      <c r="W178" s="610"/>
    </row>
    <row r="179" spans="2:23" s="469" customFormat="1">
      <c r="B179" s="611"/>
      <c r="C179" s="561"/>
      <c r="D179" s="561"/>
      <c r="E179" s="561"/>
      <c r="F179" s="561"/>
      <c r="G179" s="561"/>
      <c r="H179" s="561"/>
      <c r="I179" s="609"/>
      <c r="K179" s="593"/>
      <c r="L179" s="593"/>
      <c r="N179" s="608"/>
      <c r="O179" s="579"/>
      <c r="P179" s="579"/>
      <c r="Q179" s="579"/>
      <c r="R179" s="579"/>
      <c r="S179" s="579"/>
      <c r="T179" s="579"/>
      <c r="U179" s="578"/>
      <c r="V179" s="610"/>
      <c r="W179" s="610"/>
    </row>
    <row r="180" spans="2:23" s="469" customFormat="1">
      <c r="B180" s="611"/>
      <c r="C180" s="561"/>
      <c r="D180" s="561"/>
      <c r="E180" s="561"/>
      <c r="F180" s="561"/>
      <c r="G180" s="561"/>
      <c r="H180" s="561"/>
      <c r="I180" s="609"/>
      <c r="K180" s="593"/>
      <c r="L180" s="593"/>
      <c r="N180" s="608"/>
      <c r="O180" s="579"/>
      <c r="P180" s="579"/>
      <c r="Q180" s="579"/>
      <c r="R180" s="579"/>
      <c r="S180" s="579"/>
      <c r="T180" s="579"/>
      <c r="U180" s="578"/>
      <c r="V180" s="610"/>
      <c r="W180" s="610"/>
    </row>
    <row r="181" spans="2:23" s="469" customFormat="1">
      <c r="B181" s="611"/>
      <c r="C181" s="561"/>
      <c r="D181" s="561"/>
      <c r="E181" s="561"/>
      <c r="F181" s="561"/>
      <c r="G181" s="561"/>
      <c r="H181" s="561"/>
      <c r="I181" s="609"/>
      <c r="K181" s="593"/>
      <c r="L181" s="593"/>
      <c r="N181" s="608"/>
      <c r="O181" s="579"/>
      <c r="P181" s="579"/>
      <c r="Q181" s="579"/>
      <c r="R181" s="579"/>
      <c r="S181" s="579"/>
      <c r="T181" s="579"/>
      <c r="U181" s="578"/>
      <c r="V181" s="610"/>
      <c r="W181" s="610"/>
    </row>
    <row r="182" spans="2:23" s="469" customFormat="1">
      <c r="B182" s="611"/>
      <c r="C182" s="561"/>
      <c r="D182" s="561"/>
      <c r="E182" s="561"/>
      <c r="F182" s="561"/>
      <c r="G182" s="561"/>
      <c r="H182" s="561"/>
      <c r="I182" s="609"/>
      <c r="K182" s="593"/>
      <c r="L182" s="593"/>
      <c r="N182" s="608"/>
      <c r="O182" s="579"/>
      <c r="P182" s="579"/>
      <c r="Q182" s="579"/>
      <c r="R182" s="579"/>
      <c r="S182" s="579"/>
      <c r="T182" s="579"/>
      <c r="U182" s="578"/>
      <c r="V182" s="610"/>
      <c r="W182" s="610"/>
    </row>
    <row r="183" spans="2:23" s="469" customFormat="1">
      <c r="B183" s="611"/>
      <c r="C183" s="561"/>
      <c r="D183" s="561"/>
      <c r="E183" s="561"/>
      <c r="F183" s="561"/>
      <c r="G183" s="561"/>
      <c r="H183" s="561"/>
      <c r="I183" s="609"/>
      <c r="K183" s="593"/>
      <c r="L183" s="593"/>
      <c r="N183" s="608"/>
      <c r="O183" s="579"/>
      <c r="P183" s="579"/>
      <c r="Q183" s="579"/>
      <c r="R183" s="579"/>
      <c r="S183" s="579"/>
      <c r="T183" s="579"/>
      <c r="U183" s="578"/>
      <c r="V183" s="610"/>
      <c r="W183" s="610"/>
    </row>
    <row r="184" spans="2:23" s="469" customFormat="1">
      <c r="B184" s="611"/>
      <c r="C184" s="561"/>
      <c r="D184" s="561"/>
      <c r="E184" s="561"/>
      <c r="F184" s="561"/>
      <c r="G184" s="561"/>
      <c r="H184" s="561"/>
      <c r="I184" s="609"/>
      <c r="K184" s="593"/>
      <c r="L184" s="593"/>
      <c r="N184" s="608"/>
      <c r="O184" s="579"/>
      <c r="P184" s="579"/>
      <c r="Q184" s="579"/>
      <c r="R184" s="579"/>
      <c r="S184" s="579"/>
      <c r="T184" s="579"/>
      <c r="U184" s="578"/>
      <c r="V184" s="610"/>
      <c r="W184" s="610"/>
    </row>
    <row r="185" spans="2:23" s="469" customFormat="1">
      <c r="B185" s="611"/>
      <c r="C185" s="561"/>
      <c r="D185" s="561"/>
      <c r="E185" s="561"/>
      <c r="F185" s="561"/>
      <c r="G185" s="561"/>
      <c r="H185" s="561"/>
      <c r="I185" s="609"/>
      <c r="K185" s="593"/>
      <c r="L185" s="593"/>
      <c r="N185" s="608"/>
      <c r="O185" s="579"/>
      <c r="P185" s="579"/>
      <c r="Q185" s="579"/>
      <c r="R185" s="579"/>
      <c r="S185" s="579"/>
      <c r="T185" s="579"/>
      <c r="U185" s="578"/>
      <c r="V185" s="610"/>
      <c r="W185" s="610"/>
    </row>
    <row r="186" spans="2:23" s="469" customFormat="1">
      <c r="B186" s="611"/>
      <c r="C186" s="561"/>
      <c r="D186" s="561"/>
      <c r="E186" s="561"/>
      <c r="F186" s="561"/>
      <c r="G186" s="561"/>
      <c r="H186" s="561"/>
      <c r="I186" s="609"/>
      <c r="K186" s="593"/>
      <c r="L186" s="593"/>
      <c r="N186" s="608"/>
      <c r="O186" s="579"/>
      <c r="P186" s="579"/>
      <c r="Q186" s="579"/>
      <c r="R186" s="579"/>
      <c r="S186" s="579"/>
      <c r="T186" s="579"/>
      <c r="U186" s="578"/>
      <c r="V186" s="610"/>
      <c r="W186" s="610"/>
    </row>
    <row r="187" spans="2:23" s="469" customFormat="1">
      <c r="B187" s="611"/>
      <c r="C187" s="561"/>
      <c r="D187" s="561"/>
      <c r="E187" s="561"/>
      <c r="F187" s="561"/>
      <c r="G187" s="561"/>
      <c r="H187" s="561"/>
      <c r="I187" s="609"/>
      <c r="K187" s="593"/>
      <c r="L187" s="593"/>
      <c r="N187" s="608"/>
      <c r="O187" s="579"/>
      <c r="P187" s="579"/>
      <c r="Q187" s="579"/>
      <c r="R187" s="579"/>
      <c r="S187" s="579"/>
      <c r="T187" s="579"/>
      <c r="U187" s="578"/>
      <c r="V187" s="610"/>
      <c r="W187" s="610"/>
    </row>
    <row r="188" spans="2:23" s="469" customFormat="1">
      <c r="B188" s="611"/>
      <c r="C188" s="561"/>
      <c r="D188" s="561"/>
      <c r="E188" s="561"/>
      <c r="F188" s="561"/>
      <c r="G188" s="561"/>
      <c r="H188" s="561"/>
      <c r="I188" s="609"/>
      <c r="K188" s="593"/>
      <c r="L188" s="593"/>
      <c r="N188" s="608"/>
      <c r="O188" s="579"/>
      <c r="P188" s="579"/>
      <c r="Q188" s="579"/>
      <c r="R188" s="579"/>
      <c r="S188" s="579"/>
      <c r="T188" s="579"/>
      <c r="U188" s="578"/>
      <c r="V188" s="610"/>
      <c r="W188" s="610"/>
    </row>
    <row r="189" spans="2:23" s="469" customFormat="1">
      <c r="B189" s="611"/>
      <c r="C189" s="561"/>
      <c r="D189" s="561"/>
      <c r="E189" s="561"/>
      <c r="F189" s="561"/>
      <c r="G189" s="561"/>
      <c r="H189" s="561"/>
      <c r="I189" s="609"/>
      <c r="K189" s="593"/>
      <c r="L189" s="593"/>
      <c r="N189" s="608"/>
      <c r="O189" s="579"/>
      <c r="P189" s="579"/>
      <c r="Q189" s="579"/>
      <c r="R189" s="579"/>
      <c r="S189" s="579"/>
      <c r="T189" s="579"/>
      <c r="U189" s="578"/>
      <c r="V189" s="610"/>
      <c r="W189" s="610"/>
    </row>
    <row r="190" spans="2:23" s="469" customFormat="1">
      <c r="B190" s="611"/>
      <c r="C190" s="561"/>
      <c r="D190" s="561"/>
      <c r="E190" s="561"/>
      <c r="F190" s="561"/>
      <c r="G190" s="561"/>
      <c r="H190" s="561"/>
      <c r="I190" s="609"/>
      <c r="K190" s="593"/>
      <c r="L190" s="593"/>
      <c r="N190" s="608"/>
      <c r="O190" s="579"/>
      <c r="P190" s="579"/>
      <c r="Q190" s="579"/>
      <c r="R190" s="579"/>
      <c r="S190" s="579"/>
      <c r="T190" s="579"/>
      <c r="U190" s="578"/>
      <c r="V190" s="610"/>
      <c r="W190" s="610"/>
    </row>
    <row r="191" spans="2:23" s="469" customFormat="1">
      <c r="B191" s="611"/>
      <c r="C191" s="561"/>
      <c r="D191" s="561"/>
      <c r="E191" s="561"/>
      <c r="F191" s="561"/>
      <c r="G191" s="561"/>
      <c r="H191" s="561"/>
      <c r="I191" s="609"/>
      <c r="K191" s="593"/>
      <c r="L191" s="593"/>
      <c r="N191" s="608"/>
      <c r="O191" s="579"/>
      <c r="P191" s="579"/>
      <c r="Q191" s="579"/>
      <c r="R191" s="579"/>
      <c r="S191" s="579"/>
      <c r="T191" s="579"/>
      <c r="U191" s="578"/>
      <c r="V191" s="610"/>
      <c r="W191" s="610"/>
    </row>
    <row r="192" spans="2:23" s="469" customFormat="1">
      <c r="B192" s="611"/>
      <c r="C192" s="561"/>
      <c r="D192" s="561"/>
      <c r="E192" s="561"/>
      <c r="F192" s="561"/>
      <c r="G192" s="561"/>
      <c r="H192" s="561"/>
      <c r="I192" s="609"/>
      <c r="K192" s="593"/>
      <c r="L192" s="593"/>
      <c r="N192" s="608"/>
      <c r="O192" s="579"/>
      <c r="P192" s="579"/>
      <c r="Q192" s="579"/>
      <c r="R192" s="579"/>
      <c r="S192" s="579"/>
      <c r="T192" s="579"/>
      <c r="U192" s="578"/>
      <c r="V192" s="610"/>
      <c r="W192" s="610"/>
    </row>
    <row r="193" spans="2:23" s="469" customFormat="1">
      <c r="B193" s="611"/>
      <c r="C193" s="561"/>
      <c r="D193" s="561"/>
      <c r="E193" s="561"/>
      <c r="F193" s="561"/>
      <c r="G193" s="561"/>
      <c r="H193" s="561"/>
      <c r="I193" s="609"/>
      <c r="K193" s="593"/>
      <c r="L193" s="593"/>
      <c r="N193" s="608"/>
      <c r="O193" s="579"/>
      <c r="P193" s="579"/>
      <c r="Q193" s="579"/>
      <c r="R193" s="579"/>
      <c r="S193" s="579"/>
      <c r="T193" s="579"/>
      <c r="U193" s="578"/>
      <c r="V193" s="610"/>
      <c r="W193" s="610"/>
    </row>
    <row r="194" spans="2:23" s="469" customFormat="1">
      <c r="B194" s="611"/>
      <c r="C194" s="561"/>
      <c r="D194" s="561"/>
      <c r="E194" s="561"/>
      <c r="F194" s="561"/>
      <c r="G194" s="561"/>
      <c r="H194" s="561"/>
      <c r="I194" s="609"/>
      <c r="K194" s="593"/>
      <c r="L194" s="593"/>
      <c r="N194" s="608"/>
      <c r="O194" s="579"/>
      <c r="P194" s="579"/>
      <c r="Q194" s="579"/>
      <c r="R194" s="579"/>
      <c r="S194" s="579"/>
      <c r="T194" s="579"/>
      <c r="U194" s="578"/>
      <c r="V194" s="610"/>
      <c r="W194" s="610"/>
    </row>
    <row r="195" spans="2:23" s="469" customFormat="1">
      <c r="B195" s="611"/>
      <c r="C195" s="561"/>
      <c r="D195" s="561"/>
      <c r="E195" s="561"/>
      <c r="F195" s="561"/>
      <c r="G195" s="561"/>
      <c r="H195" s="561"/>
      <c r="I195" s="609"/>
      <c r="K195" s="593"/>
      <c r="L195" s="593"/>
      <c r="N195" s="608"/>
      <c r="O195" s="579"/>
      <c r="P195" s="579"/>
      <c r="Q195" s="579"/>
      <c r="R195" s="579"/>
      <c r="S195" s="579"/>
      <c r="T195" s="579"/>
      <c r="U195" s="578"/>
      <c r="V195" s="610"/>
      <c r="W195" s="610"/>
    </row>
    <row r="196" spans="2:23" s="469" customFormat="1">
      <c r="B196" s="611"/>
      <c r="C196" s="561"/>
      <c r="D196" s="561"/>
      <c r="E196" s="561"/>
      <c r="F196" s="561"/>
      <c r="G196" s="561"/>
      <c r="H196" s="561"/>
      <c r="I196" s="609"/>
      <c r="K196" s="593"/>
      <c r="L196" s="593"/>
      <c r="N196" s="608"/>
      <c r="O196" s="579"/>
      <c r="P196" s="579"/>
      <c r="Q196" s="579"/>
      <c r="R196" s="579"/>
      <c r="S196" s="579"/>
      <c r="T196" s="579"/>
      <c r="U196" s="578"/>
      <c r="V196" s="610"/>
      <c r="W196" s="610"/>
    </row>
    <row r="197" spans="2:23" s="469" customFormat="1">
      <c r="B197" s="611"/>
      <c r="C197" s="561"/>
      <c r="D197" s="561"/>
      <c r="E197" s="561"/>
      <c r="F197" s="561"/>
      <c r="G197" s="561"/>
      <c r="H197" s="561"/>
      <c r="I197" s="609"/>
      <c r="K197" s="593"/>
      <c r="L197" s="593"/>
      <c r="N197" s="608"/>
      <c r="O197" s="579"/>
      <c r="P197" s="579"/>
      <c r="Q197" s="579"/>
      <c r="R197" s="579"/>
      <c r="S197" s="579"/>
      <c r="T197" s="579"/>
      <c r="U197" s="578"/>
      <c r="V197" s="610"/>
      <c r="W197" s="610"/>
    </row>
    <row r="198" spans="2:23" s="469" customFormat="1">
      <c r="B198" s="611"/>
      <c r="C198" s="561"/>
      <c r="D198" s="561"/>
      <c r="E198" s="561"/>
      <c r="F198" s="561"/>
      <c r="G198" s="561"/>
      <c r="H198" s="561"/>
      <c r="I198" s="609"/>
      <c r="K198" s="593"/>
      <c r="L198" s="593"/>
      <c r="N198" s="608"/>
      <c r="O198" s="579"/>
      <c r="P198" s="579"/>
      <c r="Q198" s="579"/>
      <c r="R198" s="579"/>
      <c r="S198" s="579"/>
      <c r="T198" s="579"/>
      <c r="U198" s="578"/>
      <c r="V198" s="610"/>
      <c r="W198" s="610"/>
    </row>
    <row r="199" spans="2:23" s="469" customFormat="1">
      <c r="B199" s="611"/>
      <c r="C199" s="561"/>
      <c r="D199" s="561"/>
      <c r="E199" s="561"/>
      <c r="F199" s="561"/>
      <c r="G199" s="561"/>
      <c r="H199" s="561"/>
      <c r="I199" s="609"/>
      <c r="K199" s="593"/>
      <c r="L199" s="593"/>
      <c r="N199" s="608"/>
      <c r="O199" s="579"/>
      <c r="P199" s="579"/>
      <c r="Q199" s="579"/>
      <c r="R199" s="579"/>
      <c r="S199" s="579"/>
      <c r="T199" s="579"/>
      <c r="U199" s="578"/>
      <c r="V199" s="610"/>
      <c r="W199" s="610"/>
    </row>
    <row r="200" spans="2:23" s="469" customFormat="1">
      <c r="B200" s="611"/>
      <c r="C200" s="561"/>
      <c r="D200" s="561"/>
      <c r="E200" s="561"/>
      <c r="F200" s="561"/>
      <c r="G200" s="561"/>
      <c r="H200" s="561"/>
      <c r="I200" s="609"/>
      <c r="K200" s="593"/>
      <c r="L200" s="593"/>
      <c r="N200" s="608"/>
      <c r="O200" s="579"/>
      <c r="P200" s="579"/>
      <c r="Q200" s="579"/>
      <c r="R200" s="579"/>
      <c r="S200" s="579"/>
      <c r="T200" s="579"/>
      <c r="U200" s="578"/>
      <c r="V200" s="610"/>
      <c r="W200" s="610"/>
    </row>
    <row r="201" spans="2:23" s="469" customFormat="1">
      <c r="B201" s="611"/>
      <c r="C201" s="561"/>
      <c r="D201" s="561"/>
      <c r="E201" s="561"/>
      <c r="F201" s="561"/>
      <c r="G201" s="561"/>
      <c r="H201" s="561"/>
      <c r="I201" s="609"/>
      <c r="K201" s="593"/>
      <c r="L201" s="593"/>
      <c r="N201" s="608"/>
      <c r="O201" s="579"/>
      <c r="P201" s="579"/>
      <c r="Q201" s="579"/>
      <c r="R201" s="579"/>
      <c r="S201" s="579"/>
      <c r="T201" s="579"/>
      <c r="U201" s="578"/>
      <c r="V201" s="610"/>
      <c r="W201" s="610"/>
    </row>
    <row r="202" spans="2:23" s="469" customFormat="1">
      <c r="B202" s="611"/>
      <c r="C202" s="561"/>
      <c r="D202" s="561"/>
      <c r="E202" s="561"/>
      <c r="F202" s="561"/>
      <c r="G202" s="561"/>
      <c r="H202" s="561"/>
      <c r="I202" s="609"/>
      <c r="K202" s="593"/>
      <c r="L202" s="593"/>
      <c r="N202" s="608"/>
      <c r="O202" s="579"/>
      <c r="P202" s="579"/>
      <c r="Q202" s="579"/>
      <c r="R202" s="579"/>
      <c r="S202" s="579"/>
      <c r="T202" s="579"/>
      <c r="U202" s="578"/>
      <c r="V202" s="610"/>
      <c r="W202" s="610"/>
    </row>
    <row r="203" spans="2:23" s="469" customFormat="1">
      <c r="B203" s="611"/>
      <c r="C203" s="561"/>
      <c r="D203" s="561"/>
      <c r="E203" s="561"/>
      <c r="F203" s="561"/>
      <c r="G203" s="561"/>
      <c r="H203" s="561"/>
      <c r="I203" s="609"/>
      <c r="K203" s="593"/>
      <c r="L203" s="593"/>
      <c r="N203" s="608"/>
      <c r="O203" s="579"/>
      <c r="P203" s="579"/>
      <c r="Q203" s="579"/>
      <c r="R203" s="579"/>
      <c r="S203" s="579"/>
      <c r="T203" s="579"/>
      <c r="U203" s="578"/>
      <c r="V203" s="610"/>
      <c r="W203" s="610"/>
    </row>
    <row r="204" spans="2:23" s="469" customFormat="1">
      <c r="B204" s="611"/>
      <c r="C204" s="561"/>
      <c r="D204" s="561"/>
      <c r="E204" s="561"/>
      <c r="F204" s="561"/>
      <c r="G204" s="561"/>
      <c r="H204" s="561"/>
      <c r="I204" s="609"/>
      <c r="K204" s="593"/>
      <c r="L204" s="593"/>
      <c r="N204" s="608"/>
      <c r="O204" s="579"/>
      <c r="P204" s="579"/>
      <c r="Q204" s="579"/>
      <c r="R204" s="579"/>
      <c r="S204" s="579"/>
      <c r="T204" s="579"/>
      <c r="U204" s="578"/>
      <c r="V204" s="610"/>
      <c r="W204" s="610"/>
    </row>
    <row r="205" spans="2:23" s="469" customFormat="1">
      <c r="B205" s="611"/>
      <c r="C205" s="561"/>
      <c r="D205" s="561"/>
      <c r="E205" s="561"/>
      <c r="F205" s="561"/>
      <c r="G205" s="561"/>
      <c r="H205" s="561"/>
      <c r="I205" s="609"/>
      <c r="K205" s="593"/>
      <c r="L205" s="593"/>
      <c r="N205" s="608"/>
      <c r="O205" s="579"/>
      <c r="P205" s="579"/>
      <c r="Q205" s="579"/>
      <c r="R205" s="579"/>
      <c r="S205" s="579"/>
      <c r="T205" s="579"/>
      <c r="U205" s="578"/>
      <c r="V205" s="610"/>
      <c r="W205" s="610"/>
    </row>
    <row r="206" spans="2:23" s="469" customFormat="1">
      <c r="B206" s="611"/>
      <c r="C206" s="561"/>
      <c r="D206" s="561"/>
      <c r="E206" s="561"/>
      <c r="F206" s="561"/>
      <c r="G206" s="561"/>
      <c r="H206" s="561"/>
      <c r="I206" s="609"/>
      <c r="K206" s="593"/>
      <c r="L206" s="593"/>
      <c r="N206" s="608"/>
      <c r="O206" s="579"/>
      <c r="P206" s="579"/>
      <c r="Q206" s="579"/>
      <c r="R206" s="579"/>
      <c r="S206" s="579"/>
      <c r="T206" s="579"/>
      <c r="U206" s="578"/>
      <c r="V206" s="610"/>
      <c r="W206" s="610"/>
    </row>
    <row r="207" spans="2:23" s="469" customFormat="1">
      <c r="B207" s="611"/>
      <c r="C207" s="561"/>
      <c r="D207" s="561"/>
      <c r="E207" s="561"/>
      <c r="F207" s="561"/>
      <c r="G207" s="561"/>
      <c r="H207" s="561"/>
      <c r="I207" s="609"/>
      <c r="K207" s="593"/>
      <c r="L207" s="593"/>
      <c r="N207" s="608"/>
      <c r="O207" s="579"/>
      <c r="P207" s="579"/>
      <c r="Q207" s="579"/>
      <c r="R207" s="579"/>
      <c r="S207" s="579"/>
      <c r="T207" s="579"/>
      <c r="U207" s="578"/>
      <c r="V207" s="610"/>
      <c r="W207" s="610"/>
    </row>
    <row r="208" spans="2:23" s="469" customFormat="1">
      <c r="B208" s="611"/>
      <c r="C208" s="561"/>
      <c r="D208" s="561"/>
      <c r="E208" s="561"/>
      <c r="F208" s="561"/>
      <c r="G208" s="561"/>
      <c r="H208" s="561"/>
      <c r="I208" s="609"/>
      <c r="K208" s="593"/>
      <c r="L208" s="593"/>
      <c r="N208" s="608"/>
      <c r="O208" s="579"/>
      <c r="P208" s="579"/>
      <c r="Q208" s="579"/>
      <c r="R208" s="579"/>
      <c r="S208" s="579"/>
      <c r="T208" s="579"/>
      <c r="U208" s="578"/>
      <c r="V208" s="610"/>
      <c r="W208" s="610"/>
    </row>
    <row r="209" spans="2:23" s="469" customFormat="1">
      <c r="B209" s="611"/>
      <c r="C209" s="561"/>
      <c r="D209" s="561"/>
      <c r="E209" s="561"/>
      <c r="F209" s="561"/>
      <c r="G209" s="561"/>
      <c r="H209" s="561"/>
      <c r="I209" s="609"/>
      <c r="K209" s="593"/>
      <c r="L209" s="593"/>
      <c r="N209" s="608"/>
      <c r="O209" s="579"/>
      <c r="P209" s="579"/>
      <c r="Q209" s="579"/>
      <c r="R209" s="579"/>
      <c r="S209" s="579"/>
      <c r="T209" s="579"/>
      <c r="U209" s="578"/>
      <c r="V209" s="610"/>
      <c r="W209" s="610"/>
    </row>
    <row r="210" spans="2:23" s="469" customFormat="1">
      <c r="B210" s="611"/>
      <c r="C210" s="561"/>
      <c r="D210" s="561"/>
      <c r="E210" s="561"/>
      <c r="F210" s="561"/>
      <c r="G210" s="561"/>
      <c r="H210" s="561"/>
      <c r="I210" s="609"/>
      <c r="K210" s="593"/>
      <c r="L210" s="593"/>
      <c r="N210" s="608"/>
      <c r="O210" s="579"/>
      <c r="P210" s="579"/>
      <c r="Q210" s="579"/>
      <c r="R210" s="579"/>
      <c r="S210" s="579"/>
      <c r="T210" s="579"/>
      <c r="U210" s="578"/>
      <c r="V210" s="610"/>
      <c r="W210" s="610"/>
    </row>
    <row r="211" spans="2:23" s="469" customFormat="1">
      <c r="B211" s="611"/>
      <c r="C211" s="561"/>
      <c r="D211" s="561"/>
      <c r="E211" s="561"/>
      <c r="F211" s="561"/>
      <c r="G211" s="561"/>
      <c r="H211" s="561"/>
      <c r="I211" s="609"/>
      <c r="K211" s="593"/>
      <c r="L211" s="593"/>
      <c r="N211" s="608"/>
      <c r="O211" s="579"/>
      <c r="P211" s="579"/>
      <c r="Q211" s="579"/>
      <c r="R211" s="579"/>
      <c r="S211" s="579"/>
      <c r="T211" s="579"/>
      <c r="U211" s="578"/>
      <c r="V211" s="610"/>
      <c r="W211" s="610"/>
    </row>
    <row r="212" spans="2:23" s="469" customFormat="1">
      <c r="B212" s="611"/>
      <c r="C212" s="561"/>
      <c r="D212" s="561"/>
      <c r="E212" s="561"/>
      <c r="F212" s="561"/>
      <c r="G212" s="561"/>
      <c r="H212" s="561"/>
      <c r="I212" s="609"/>
      <c r="K212" s="593"/>
      <c r="L212" s="593"/>
      <c r="N212" s="608"/>
      <c r="O212" s="579"/>
      <c r="P212" s="579"/>
      <c r="Q212" s="579"/>
      <c r="R212" s="579"/>
      <c r="S212" s="579"/>
      <c r="T212" s="579"/>
      <c r="U212" s="578"/>
      <c r="V212" s="610"/>
      <c r="W212" s="610"/>
    </row>
    <row r="213" spans="2:23" s="469" customFormat="1">
      <c r="B213" s="611"/>
      <c r="C213" s="561"/>
      <c r="D213" s="561"/>
      <c r="E213" s="561"/>
      <c r="F213" s="561"/>
      <c r="G213" s="561"/>
      <c r="H213" s="561"/>
      <c r="I213" s="609"/>
      <c r="K213" s="593"/>
      <c r="L213" s="593"/>
      <c r="N213" s="608"/>
      <c r="O213" s="579"/>
      <c r="P213" s="579"/>
      <c r="Q213" s="579"/>
      <c r="R213" s="579"/>
      <c r="S213" s="579"/>
      <c r="T213" s="579"/>
      <c r="U213" s="578"/>
      <c r="V213" s="610"/>
      <c r="W213" s="610"/>
    </row>
    <row r="214" spans="2:23" s="469" customFormat="1">
      <c r="B214" s="611"/>
      <c r="C214" s="561"/>
      <c r="D214" s="561"/>
      <c r="E214" s="561"/>
      <c r="F214" s="561"/>
      <c r="G214" s="561"/>
      <c r="H214" s="561"/>
      <c r="I214" s="609"/>
      <c r="K214" s="593"/>
      <c r="L214" s="593"/>
      <c r="N214" s="608"/>
      <c r="O214" s="579"/>
      <c r="P214" s="579"/>
      <c r="Q214" s="579"/>
      <c r="R214" s="579"/>
      <c r="S214" s="579"/>
      <c r="T214" s="579"/>
      <c r="U214" s="578"/>
      <c r="V214" s="610"/>
      <c r="W214" s="610"/>
    </row>
    <row r="215" spans="2:23" s="469" customFormat="1">
      <c r="B215" s="611"/>
      <c r="C215" s="561"/>
      <c r="D215" s="561"/>
      <c r="E215" s="561"/>
      <c r="F215" s="561"/>
      <c r="G215" s="561"/>
      <c r="H215" s="561"/>
      <c r="I215" s="609"/>
      <c r="K215" s="593"/>
      <c r="L215" s="593"/>
      <c r="N215" s="608"/>
      <c r="O215" s="579"/>
      <c r="P215" s="579"/>
      <c r="Q215" s="579"/>
      <c r="R215" s="579"/>
      <c r="S215" s="579"/>
      <c r="T215" s="579"/>
      <c r="U215" s="578"/>
      <c r="V215" s="610"/>
      <c r="W215" s="610"/>
    </row>
    <row r="216" spans="2:23" s="469" customFormat="1">
      <c r="B216" s="611"/>
      <c r="C216" s="561"/>
      <c r="D216" s="561"/>
      <c r="E216" s="561"/>
      <c r="F216" s="561"/>
      <c r="G216" s="561"/>
      <c r="H216" s="561"/>
      <c r="I216" s="609"/>
      <c r="K216" s="593"/>
      <c r="L216" s="593"/>
      <c r="N216" s="608"/>
      <c r="O216" s="579"/>
      <c r="P216" s="579"/>
      <c r="Q216" s="579"/>
      <c r="R216" s="579"/>
      <c r="S216" s="579"/>
      <c r="T216" s="579"/>
      <c r="U216" s="578"/>
      <c r="V216" s="610"/>
      <c r="W216" s="610"/>
    </row>
    <row r="217" spans="2:23" s="469" customFormat="1">
      <c r="B217" s="611"/>
      <c r="C217" s="561"/>
      <c r="D217" s="561"/>
      <c r="E217" s="561"/>
      <c r="F217" s="561"/>
      <c r="G217" s="561"/>
      <c r="H217" s="561"/>
      <c r="I217" s="609"/>
      <c r="K217" s="593"/>
      <c r="L217" s="593"/>
      <c r="N217" s="608"/>
      <c r="O217" s="579"/>
      <c r="P217" s="579"/>
      <c r="Q217" s="579"/>
      <c r="R217" s="579"/>
      <c r="S217" s="579"/>
      <c r="T217" s="579"/>
      <c r="U217" s="578"/>
      <c r="V217" s="610"/>
      <c r="W217" s="610"/>
    </row>
    <row r="218" spans="2:23" s="469" customFormat="1">
      <c r="B218" s="611"/>
      <c r="C218" s="561"/>
      <c r="D218" s="561"/>
      <c r="E218" s="561"/>
      <c r="F218" s="561"/>
      <c r="G218" s="561"/>
      <c r="H218" s="561"/>
      <c r="I218" s="609"/>
      <c r="K218" s="593"/>
      <c r="L218" s="593"/>
      <c r="N218" s="608"/>
      <c r="O218" s="579"/>
      <c r="P218" s="579"/>
      <c r="Q218" s="579"/>
      <c r="R218" s="579"/>
      <c r="S218" s="579"/>
      <c r="T218" s="579"/>
      <c r="U218" s="578"/>
      <c r="V218" s="610"/>
      <c r="W218" s="610"/>
    </row>
    <row r="219" spans="2:23" s="469" customFormat="1">
      <c r="B219" s="611"/>
      <c r="C219" s="561"/>
      <c r="D219" s="561"/>
      <c r="E219" s="561"/>
      <c r="F219" s="561"/>
      <c r="G219" s="561"/>
      <c r="H219" s="561"/>
      <c r="I219" s="609"/>
      <c r="K219" s="593"/>
      <c r="L219" s="593"/>
      <c r="N219" s="608"/>
      <c r="O219" s="579"/>
      <c r="P219" s="579"/>
      <c r="Q219" s="579"/>
      <c r="R219" s="579"/>
      <c r="S219" s="579"/>
      <c r="T219" s="579"/>
      <c r="U219" s="578"/>
      <c r="V219" s="610"/>
      <c r="W219" s="610"/>
    </row>
    <row r="220" spans="2:23" s="469" customFormat="1">
      <c r="B220" s="611"/>
      <c r="C220" s="561"/>
      <c r="D220" s="561"/>
      <c r="E220" s="561"/>
      <c r="F220" s="561"/>
      <c r="G220" s="561"/>
      <c r="H220" s="561"/>
      <c r="I220" s="609"/>
      <c r="K220" s="593"/>
      <c r="L220" s="593"/>
      <c r="N220" s="608"/>
      <c r="O220" s="579"/>
      <c r="P220" s="579"/>
      <c r="Q220" s="579"/>
      <c r="R220" s="579"/>
      <c r="S220" s="579"/>
      <c r="T220" s="579"/>
      <c r="U220" s="578"/>
      <c r="V220" s="610"/>
      <c r="W220" s="610"/>
    </row>
    <row r="221" spans="2:23" s="469" customFormat="1">
      <c r="B221" s="611"/>
      <c r="C221" s="561"/>
      <c r="D221" s="561"/>
      <c r="E221" s="561"/>
      <c r="F221" s="561"/>
      <c r="G221" s="561"/>
      <c r="H221" s="561"/>
      <c r="I221" s="609"/>
      <c r="K221" s="593"/>
      <c r="L221" s="593"/>
      <c r="N221" s="608"/>
      <c r="O221" s="579"/>
      <c r="P221" s="579"/>
      <c r="Q221" s="579"/>
      <c r="R221" s="579"/>
      <c r="S221" s="579"/>
      <c r="T221" s="579"/>
      <c r="U221" s="578"/>
      <c r="V221" s="610"/>
      <c r="W221" s="610"/>
    </row>
    <row r="222" spans="2:23" s="469" customFormat="1">
      <c r="B222" s="611"/>
      <c r="C222" s="561"/>
      <c r="D222" s="561"/>
      <c r="E222" s="561"/>
      <c r="F222" s="561"/>
      <c r="G222" s="561"/>
      <c r="H222" s="561"/>
      <c r="I222" s="609"/>
      <c r="K222" s="593"/>
      <c r="L222" s="593"/>
      <c r="N222" s="608"/>
      <c r="O222" s="579"/>
      <c r="P222" s="579"/>
      <c r="Q222" s="579"/>
      <c r="R222" s="579"/>
      <c r="S222" s="579"/>
      <c r="T222" s="579"/>
      <c r="U222" s="578"/>
      <c r="V222" s="610"/>
      <c r="W222" s="610"/>
    </row>
    <row r="223" spans="2:23" s="469" customFormat="1">
      <c r="B223" s="611"/>
      <c r="C223" s="561"/>
      <c r="D223" s="561"/>
      <c r="E223" s="561"/>
      <c r="F223" s="561"/>
      <c r="G223" s="561"/>
      <c r="H223" s="561"/>
      <c r="I223" s="609"/>
      <c r="K223" s="593"/>
      <c r="L223" s="593"/>
      <c r="N223" s="608"/>
      <c r="O223" s="579"/>
      <c r="P223" s="579"/>
      <c r="Q223" s="579"/>
      <c r="R223" s="579"/>
      <c r="S223" s="579"/>
      <c r="T223" s="579"/>
      <c r="U223" s="578"/>
      <c r="V223" s="610"/>
      <c r="W223" s="610"/>
    </row>
    <row r="224" spans="2:23" s="469" customFormat="1">
      <c r="B224" s="611"/>
      <c r="C224" s="561"/>
      <c r="D224" s="561"/>
      <c r="E224" s="561"/>
      <c r="F224" s="561"/>
      <c r="G224" s="561"/>
      <c r="H224" s="561"/>
      <c r="I224" s="609"/>
      <c r="K224" s="593"/>
      <c r="L224" s="593"/>
      <c r="N224" s="608"/>
      <c r="O224" s="579"/>
      <c r="P224" s="579"/>
      <c r="Q224" s="579"/>
      <c r="R224" s="579"/>
      <c r="S224" s="579"/>
      <c r="T224" s="579"/>
      <c r="U224" s="578"/>
      <c r="V224" s="610"/>
      <c r="W224" s="610"/>
    </row>
    <row r="225" spans="2:23" s="469" customFormat="1">
      <c r="B225" s="611"/>
      <c r="C225" s="561"/>
      <c r="D225" s="561"/>
      <c r="E225" s="561"/>
      <c r="F225" s="561"/>
      <c r="G225" s="561"/>
      <c r="H225" s="561"/>
      <c r="I225" s="609"/>
      <c r="K225" s="593"/>
      <c r="L225" s="593"/>
      <c r="N225" s="608"/>
      <c r="O225" s="579"/>
      <c r="P225" s="579"/>
      <c r="Q225" s="579"/>
      <c r="R225" s="579"/>
      <c r="S225" s="579"/>
      <c r="T225" s="579"/>
      <c r="U225" s="578"/>
      <c r="V225" s="610"/>
      <c r="W225" s="610"/>
    </row>
    <row r="226" spans="2:23" s="469" customFormat="1">
      <c r="B226" s="611"/>
      <c r="C226" s="561"/>
      <c r="D226" s="561"/>
      <c r="E226" s="561"/>
      <c r="F226" s="561"/>
      <c r="G226" s="561"/>
      <c r="H226" s="561"/>
      <c r="I226" s="609"/>
      <c r="K226" s="593"/>
      <c r="L226" s="593"/>
      <c r="N226" s="608"/>
      <c r="O226" s="579"/>
      <c r="P226" s="579"/>
      <c r="Q226" s="579"/>
      <c r="R226" s="579"/>
      <c r="S226" s="579"/>
      <c r="T226" s="579"/>
      <c r="U226" s="578"/>
      <c r="V226" s="610"/>
      <c r="W226" s="610"/>
    </row>
    <row r="227" spans="2:23" s="469" customFormat="1">
      <c r="B227" s="611"/>
      <c r="C227" s="561"/>
      <c r="D227" s="561"/>
      <c r="E227" s="561"/>
      <c r="F227" s="561"/>
      <c r="G227" s="561"/>
      <c r="H227" s="561"/>
      <c r="I227" s="609"/>
      <c r="K227" s="593"/>
      <c r="L227" s="593"/>
      <c r="N227" s="608"/>
      <c r="O227" s="579"/>
      <c r="P227" s="579"/>
      <c r="Q227" s="579"/>
      <c r="R227" s="579"/>
      <c r="S227" s="579"/>
      <c r="T227" s="579"/>
      <c r="U227" s="578"/>
      <c r="V227" s="610"/>
      <c r="W227" s="610"/>
    </row>
    <row r="228" spans="2:23" s="469" customFormat="1">
      <c r="B228" s="611"/>
      <c r="C228" s="561"/>
      <c r="D228" s="561"/>
      <c r="E228" s="561"/>
      <c r="F228" s="561"/>
      <c r="G228" s="561"/>
      <c r="H228" s="561"/>
      <c r="I228" s="609"/>
      <c r="K228" s="593"/>
      <c r="L228" s="593"/>
      <c r="N228" s="608"/>
      <c r="O228" s="579"/>
      <c r="P228" s="579"/>
      <c r="Q228" s="579"/>
      <c r="R228" s="579"/>
      <c r="S228" s="579"/>
      <c r="T228" s="579"/>
      <c r="U228" s="578"/>
      <c r="V228" s="610"/>
      <c r="W228" s="610"/>
    </row>
    <row r="229" spans="2:23" s="469" customFormat="1">
      <c r="B229" s="611"/>
      <c r="C229" s="561"/>
      <c r="D229" s="561"/>
      <c r="E229" s="561"/>
      <c r="F229" s="561"/>
      <c r="G229" s="561"/>
      <c r="H229" s="561"/>
      <c r="I229" s="609"/>
      <c r="K229" s="593"/>
      <c r="L229" s="593"/>
      <c r="N229" s="608"/>
      <c r="O229" s="579"/>
      <c r="P229" s="579"/>
      <c r="Q229" s="579"/>
      <c r="R229" s="579"/>
      <c r="S229" s="579"/>
      <c r="T229" s="579"/>
      <c r="U229" s="578"/>
      <c r="V229" s="610"/>
      <c r="W229" s="610"/>
    </row>
    <row r="230" spans="2:23" s="469" customFormat="1">
      <c r="B230" s="611"/>
      <c r="C230" s="561"/>
      <c r="D230" s="561"/>
      <c r="E230" s="561"/>
      <c r="F230" s="561"/>
      <c r="G230" s="561"/>
      <c r="H230" s="561"/>
      <c r="I230" s="609"/>
      <c r="K230" s="593"/>
      <c r="L230" s="593"/>
      <c r="N230" s="608"/>
      <c r="O230" s="579"/>
      <c r="P230" s="579"/>
      <c r="Q230" s="579"/>
      <c r="R230" s="579"/>
      <c r="S230" s="579"/>
      <c r="T230" s="579"/>
      <c r="U230" s="578"/>
      <c r="V230" s="610"/>
      <c r="W230" s="610"/>
    </row>
    <row r="231" spans="2:23" s="469" customFormat="1">
      <c r="B231" s="611"/>
      <c r="C231" s="561"/>
      <c r="D231" s="561"/>
      <c r="E231" s="561"/>
      <c r="F231" s="561"/>
      <c r="G231" s="561"/>
      <c r="H231" s="561"/>
      <c r="I231" s="609"/>
      <c r="K231" s="593"/>
      <c r="L231" s="593"/>
      <c r="N231" s="608"/>
      <c r="O231" s="579"/>
      <c r="P231" s="579"/>
      <c r="Q231" s="579"/>
      <c r="R231" s="579"/>
      <c r="S231" s="579"/>
      <c r="T231" s="579"/>
      <c r="U231" s="578"/>
      <c r="V231" s="610"/>
      <c r="W231" s="610"/>
    </row>
    <row r="232" spans="2:23" s="469" customFormat="1">
      <c r="B232" s="611"/>
      <c r="C232" s="561"/>
      <c r="D232" s="561"/>
      <c r="E232" s="561"/>
      <c r="F232" s="561"/>
      <c r="G232" s="561"/>
      <c r="H232" s="561"/>
      <c r="I232" s="609"/>
      <c r="K232" s="593"/>
      <c r="L232" s="593"/>
      <c r="N232" s="608"/>
      <c r="O232" s="579"/>
      <c r="P232" s="579"/>
      <c r="Q232" s="579"/>
      <c r="R232" s="579"/>
      <c r="S232" s="579"/>
      <c r="T232" s="579"/>
      <c r="U232" s="578"/>
      <c r="V232" s="610"/>
      <c r="W232" s="610"/>
    </row>
    <row r="233" spans="2:23" s="469" customFormat="1">
      <c r="B233" s="611"/>
      <c r="C233" s="561"/>
      <c r="D233" s="561"/>
      <c r="E233" s="561"/>
      <c r="F233" s="561"/>
      <c r="G233" s="561"/>
      <c r="H233" s="561"/>
      <c r="I233" s="609"/>
      <c r="K233" s="593"/>
      <c r="L233" s="593"/>
      <c r="N233" s="608"/>
      <c r="O233" s="579"/>
      <c r="P233" s="579"/>
      <c r="Q233" s="579"/>
      <c r="R233" s="579"/>
      <c r="S233" s="579"/>
      <c r="T233" s="579"/>
      <c r="U233" s="578"/>
      <c r="V233" s="610"/>
      <c r="W233" s="610"/>
    </row>
    <row r="234" spans="2:23" s="469" customFormat="1">
      <c r="B234" s="611"/>
      <c r="C234" s="561"/>
      <c r="D234" s="561"/>
      <c r="E234" s="561"/>
      <c r="F234" s="561"/>
      <c r="G234" s="561"/>
      <c r="H234" s="561"/>
      <c r="I234" s="609"/>
      <c r="K234" s="593"/>
      <c r="L234" s="593"/>
      <c r="N234" s="608"/>
      <c r="O234" s="579"/>
      <c r="P234" s="579"/>
      <c r="Q234" s="579"/>
      <c r="R234" s="579"/>
      <c r="S234" s="579"/>
      <c r="T234" s="579"/>
      <c r="U234" s="578"/>
      <c r="V234" s="610"/>
      <c r="W234" s="610"/>
    </row>
    <row r="235" spans="2:23" s="469" customFormat="1">
      <c r="B235" s="611"/>
      <c r="C235" s="561"/>
      <c r="D235" s="561"/>
      <c r="E235" s="561"/>
      <c r="F235" s="561"/>
      <c r="G235" s="561"/>
      <c r="H235" s="561"/>
      <c r="I235" s="609"/>
      <c r="K235" s="593"/>
      <c r="L235" s="593"/>
      <c r="N235" s="608"/>
      <c r="O235" s="579"/>
      <c r="P235" s="579"/>
      <c r="Q235" s="579"/>
      <c r="R235" s="579"/>
      <c r="S235" s="579"/>
      <c r="T235" s="579"/>
      <c r="U235" s="578"/>
      <c r="V235" s="610"/>
      <c r="W235" s="610"/>
    </row>
    <row r="236" spans="2:23" s="469" customFormat="1">
      <c r="B236" s="611"/>
      <c r="C236" s="561"/>
      <c r="D236" s="561"/>
      <c r="E236" s="561"/>
      <c r="F236" s="561"/>
      <c r="G236" s="561"/>
      <c r="H236" s="561"/>
      <c r="I236" s="609"/>
      <c r="K236" s="593"/>
      <c r="L236" s="593"/>
      <c r="N236" s="608"/>
      <c r="O236" s="579"/>
      <c r="P236" s="579"/>
      <c r="Q236" s="579"/>
      <c r="R236" s="579"/>
      <c r="S236" s="579"/>
      <c r="T236" s="579"/>
      <c r="U236" s="578"/>
      <c r="V236" s="610"/>
      <c r="W236" s="610"/>
    </row>
    <row r="237" spans="2:23" s="469" customFormat="1">
      <c r="B237" s="611"/>
      <c r="C237" s="561"/>
      <c r="D237" s="561"/>
      <c r="E237" s="561"/>
      <c r="F237" s="561"/>
      <c r="G237" s="561"/>
      <c r="H237" s="561"/>
      <c r="I237" s="609"/>
      <c r="K237" s="593"/>
      <c r="L237" s="593"/>
      <c r="N237" s="608"/>
      <c r="O237" s="579"/>
      <c r="P237" s="579"/>
      <c r="Q237" s="579"/>
      <c r="R237" s="579"/>
      <c r="S237" s="579"/>
      <c r="T237" s="579"/>
      <c r="U237" s="578"/>
      <c r="V237" s="610"/>
      <c r="W237" s="610"/>
    </row>
    <row r="238" spans="2:23" s="469" customFormat="1">
      <c r="B238" s="611"/>
      <c r="C238" s="561"/>
      <c r="D238" s="561"/>
      <c r="E238" s="561"/>
      <c r="F238" s="561"/>
      <c r="G238" s="561"/>
      <c r="H238" s="561"/>
      <c r="I238" s="609"/>
      <c r="K238" s="593"/>
      <c r="L238" s="593"/>
      <c r="N238" s="608"/>
      <c r="O238" s="579"/>
      <c r="P238" s="579"/>
      <c r="Q238" s="579"/>
      <c r="R238" s="579"/>
      <c r="S238" s="579"/>
      <c r="T238" s="579"/>
      <c r="U238" s="578"/>
      <c r="V238" s="610"/>
      <c r="W238" s="610"/>
    </row>
    <row r="239" spans="2:23" s="469" customFormat="1">
      <c r="B239" s="611"/>
      <c r="C239" s="561"/>
      <c r="D239" s="561"/>
      <c r="E239" s="561"/>
      <c r="F239" s="561"/>
      <c r="G239" s="561"/>
      <c r="H239" s="561"/>
      <c r="I239" s="609"/>
      <c r="K239" s="593"/>
      <c r="L239" s="593"/>
      <c r="N239" s="608"/>
      <c r="O239" s="579"/>
      <c r="P239" s="579"/>
      <c r="Q239" s="579"/>
      <c r="R239" s="579"/>
      <c r="S239" s="579"/>
      <c r="T239" s="579"/>
      <c r="U239" s="578"/>
      <c r="V239" s="610"/>
      <c r="W239" s="610"/>
    </row>
    <row r="240" spans="2:23" s="469" customFormat="1">
      <c r="B240" s="611"/>
      <c r="C240" s="561"/>
      <c r="D240" s="561"/>
      <c r="E240" s="561"/>
      <c r="F240" s="561"/>
      <c r="G240" s="561"/>
      <c r="H240" s="561"/>
      <c r="I240" s="609"/>
      <c r="K240" s="593"/>
      <c r="L240" s="593"/>
      <c r="N240" s="608"/>
      <c r="O240" s="579"/>
      <c r="P240" s="579"/>
      <c r="Q240" s="579"/>
      <c r="R240" s="579"/>
      <c r="S240" s="579"/>
      <c r="T240" s="579"/>
      <c r="U240" s="578"/>
      <c r="V240" s="610"/>
      <c r="W240" s="610"/>
    </row>
    <row r="241" spans="2:23" s="469" customFormat="1">
      <c r="B241" s="611"/>
      <c r="C241" s="561"/>
      <c r="D241" s="561"/>
      <c r="E241" s="561"/>
      <c r="F241" s="561"/>
      <c r="G241" s="561"/>
      <c r="H241" s="561"/>
      <c r="I241" s="609"/>
      <c r="K241" s="593"/>
      <c r="L241" s="593"/>
      <c r="N241" s="608"/>
      <c r="O241" s="579"/>
      <c r="P241" s="579"/>
      <c r="Q241" s="579"/>
      <c r="R241" s="579"/>
      <c r="S241" s="579"/>
      <c r="T241" s="579"/>
      <c r="U241" s="578"/>
      <c r="V241" s="610"/>
      <c r="W241" s="610"/>
    </row>
    <row r="242" spans="2:23" s="469" customFormat="1">
      <c r="B242" s="611"/>
      <c r="C242" s="561"/>
      <c r="D242" s="561"/>
      <c r="E242" s="561"/>
      <c r="F242" s="561"/>
      <c r="G242" s="561"/>
      <c r="H242" s="561"/>
      <c r="I242" s="609"/>
      <c r="K242" s="593"/>
      <c r="L242" s="593"/>
      <c r="N242" s="608"/>
      <c r="O242" s="579"/>
      <c r="P242" s="579"/>
      <c r="Q242" s="579"/>
      <c r="R242" s="579"/>
      <c r="S242" s="579"/>
      <c r="T242" s="579"/>
      <c r="U242" s="578"/>
      <c r="V242" s="610"/>
      <c r="W242" s="610"/>
    </row>
    <row r="243" spans="2:23" s="469" customFormat="1">
      <c r="B243" s="611"/>
      <c r="C243" s="561"/>
      <c r="D243" s="561"/>
      <c r="E243" s="561"/>
      <c r="F243" s="561"/>
      <c r="G243" s="561"/>
      <c r="H243" s="561"/>
      <c r="I243" s="609"/>
      <c r="K243" s="593"/>
      <c r="L243" s="593"/>
      <c r="N243" s="608"/>
      <c r="O243" s="579"/>
      <c r="P243" s="579"/>
      <c r="Q243" s="579"/>
      <c r="R243" s="579"/>
      <c r="S243" s="579"/>
      <c r="T243" s="579"/>
      <c r="U243" s="578"/>
      <c r="V243" s="610"/>
      <c r="W243" s="610"/>
    </row>
    <row r="244" spans="2:23" s="469" customFormat="1">
      <c r="B244" s="611"/>
      <c r="C244" s="561"/>
      <c r="D244" s="561"/>
      <c r="E244" s="561"/>
      <c r="F244" s="561"/>
      <c r="G244" s="561"/>
      <c r="H244" s="561"/>
      <c r="I244" s="609"/>
      <c r="K244" s="593"/>
      <c r="L244" s="593"/>
      <c r="N244" s="608"/>
      <c r="O244" s="579"/>
      <c r="P244" s="579"/>
      <c r="Q244" s="579"/>
      <c r="R244" s="579"/>
      <c r="S244" s="579"/>
      <c r="T244" s="579"/>
      <c r="U244" s="578"/>
      <c r="V244" s="610"/>
      <c r="W244" s="610"/>
    </row>
    <row r="245" spans="2:23" s="469" customFormat="1">
      <c r="B245" s="611"/>
      <c r="C245" s="561"/>
      <c r="D245" s="561"/>
      <c r="E245" s="561"/>
      <c r="F245" s="561"/>
      <c r="G245" s="561"/>
      <c r="H245" s="561"/>
      <c r="I245" s="609"/>
      <c r="K245" s="593"/>
      <c r="L245" s="593"/>
      <c r="N245" s="608"/>
      <c r="O245" s="579"/>
      <c r="P245" s="579"/>
      <c r="Q245" s="579"/>
      <c r="R245" s="579"/>
      <c r="S245" s="579"/>
      <c r="T245" s="579"/>
      <c r="U245" s="578"/>
      <c r="V245" s="610"/>
      <c r="W245" s="610"/>
    </row>
    <row r="246" spans="2:23" s="469" customFormat="1">
      <c r="B246" s="611"/>
      <c r="C246" s="561"/>
      <c r="D246" s="561"/>
      <c r="E246" s="561"/>
      <c r="F246" s="561"/>
      <c r="G246" s="561"/>
      <c r="H246" s="561"/>
      <c r="I246" s="609"/>
      <c r="K246" s="593"/>
      <c r="L246" s="593"/>
      <c r="N246" s="608"/>
      <c r="O246" s="579"/>
      <c r="P246" s="579"/>
      <c r="Q246" s="579"/>
      <c r="R246" s="579"/>
      <c r="S246" s="579"/>
      <c r="T246" s="579"/>
      <c r="U246" s="578"/>
      <c r="V246" s="610"/>
      <c r="W246" s="610"/>
    </row>
    <row r="247" spans="2:23" s="469" customFormat="1">
      <c r="B247" s="611"/>
      <c r="C247" s="561"/>
      <c r="D247" s="561"/>
      <c r="E247" s="561"/>
      <c r="F247" s="561"/>
      <c r="G247" s="561"/>
      <c r="H247" s="561"/>
      <c r="I247" s="609"/>
      <c r="K247" s="593"/>
      <c r="L247" s="593"/>
      <c r="N247" s="608"/>
      <c r="O247" s="579"/>
      <c r="P247" s="579"/>
      <c r="Q247" s="579"/>
      <c r="R247" s="579"/>
      <c r="S247" s="579"/>
      <c r="T247" s="579"/>
      <c r="U247" s="578"/>
      <c r="V247" s="610"/>
      <c r="W247" s="610"/>
    </row>
    <row r="248" spans="2:23" s="469" customFormat="1">
      <c r="B248" s="611"/>
      <c r="C248" s="561"/>
      <c r="D248" s="561"/>
      <c r="E248" s="561"/>
      <c r="F248" s="561"/>
      <c r="G248" s="561"/>
      <c r="H248" s="561"/>
      <c r="I248" s="609"/>
      <c r="K248" s="593"/>
      <c r="L248" s="593"/>
      <c r="N248" s="608"/>
      <c r="O248" s="579"/>
      <c r="P248" s="579"/>
      <c r="Q248" s="579"/>
      <c r="R248" s="579"/>
      <c r="S248" s="579"/>
      <c r="T248" s="579"/>
      <c r="U248" s="578"/>
      <c r="V248" s="610"/>
      <c r="W248" s="610"/>
    </row>
    <row r="249" spans="2:23" s="469" customFormat="1">
      <c r="B249" s="611"/>
      <c r="C249" s="561"/>
      <c r="D249" s="561"/>
      <c r="E249" s="561"/>
      <c r="F249" s="561"/>
      <c r="G249" s="561"/>
      <c r="H249" s="561"/>
      <c r="I249" s="609"/>
      <c r="K249" s="593"/>
      <c r="L249" s="593"/>
      <c r="N249" s="608"/>
      <c r="O249" s="579"/>
      <c r="P249" s="579"/>
      <c r="Q249" s="579"/>
      <c r="R249" s="579"/>
      <c r="S249" s="579"/>
      <c r="T249" s="579"/>
      <c r="U249" s="578"/>
      <c r="V249" s="610"/>
      <c r="W249" s="610"/>
    </row>
    <row r="250" spans="2:23" s="469" customFormat="1">
      <c r="B250" s="611"/>
      <c r="C250" s="561"/>
      <c r="D250" s="561"/>
      <c r="E250" s="561"/>
      <c r="F250" s="561"/>
      <c r="G250" s="561"/>
      <c r="H250" s="561"/>
      <c r="I250" s="609"/>
      <c r="K250" s="593"/>
      <c r="L250" s="593"/>
      <c r="N250" s="608"/>
      <c r="O250" s="579"/>
      <c r="P250" s="579"/>
      <c r="Q250" s="579"/>
      <c r="R250" s="579"/>
      <c r="S250" s="579"/>
      <c r="T250" s="579"/>
      <c r="U250" s="578"/>
      <c r="V250" s="610"/>
      <c r="W250" s="610"/>
    </row>
    <row r="251" spans="2:23" s="469" customFormat="1">
      <c r="B251" s="611"/>
      <c r="C251" s="561"/>
      <c r="D251" s="561"/>
      <c r="E251" s="561"/>
      <c r="F251" s="561"/>
      <c r="G251" s="561"/>
      <c r="H251" s="561"/>
      <c r="I251" s="609"/>
      <c r="K251" s="593"/>
      <c r="L251" s="593"/>
      <c r="N251" s="608"/>
      <c r="O251" s="579"/>
      <c r="P251" s="579"/>
      <c r="Q251" s="579"/>
      <c r="R251" s="579"/>
      <c r="S251" s="579"/>
      <c r="T251" s="579"/>
      <c r="U251" s="578"/>
      <c r="V251" s="610"/>
      <c r="W251" s="610"/>
    </row>
    <row r="252" spans="2:23" s="469" customFormat="1">
      <c r="B252" s="611"/>
      <c r="C252" s="561"/>
      <c r="D252" s="561"/>
      <c r="E252" s="561"/>
      <c r="F252" s="561"/>
      <c r="G252" s="561"/>
      <c r="H252" s="561"/>
      <c r="I252" s="609"/>
      <c r="K252" s="593"/>
      <c r="L252" s="593"/>
      <c r="N252" s="608"/>
      <c r="O252" s="579"/>
      <c r="P252" s="579"/>
      <c r="Q252" s="579"/>
      <c r="R252" s="579"/>
      <c r="S252" s="579"/>
      <c r="T252" s="579"/>
      <c r="U252" s="578"/>
      <c r="V252" s="610"/>
      <c r="W252" s="610"/>
    </row>
    <row r="253" spans="2:23" s="469" customFormat="1">
      <c r="B253" s="611"/>
      <c r="C253" s="561"/>
      <c r="D253" s="561"/>
      <c r="E253" s="561"/>
      <c r="F253" s="561"/>
      <c r="G253" s="561"/>
      <c r="H253" s="561"/>
      <c r="I253" s="609"/>
      <c r="K253" s="593"/>
      <c r="L253" s="593"/>
      <c r="N253" s="608"/>
      <c r="O253" s="579"/>
      <c r="P253" s="579"/>
      <c r="Q253" s="579"/>
      <c r="R253" s="579"/>
      <c r="S253" s="579"/>
      <c r="T253" s="579"/>
      <c r="U253" s="578"/>
      <c r="V253" s="610"/>
      <c r="W253" s="610"/>
    </row>
    <row r="254" spans="2:23" s="469" customFormat="1">
      <c r="B254" s="611"/>
      <c r="C254" s="561"/>
      <c r="D254" s="561"/>
      <c r="E254" s="561"/>
      <c r="F254" s="561"/>
      <c r="G254" s="561"/>
      <c r="H254" s="561"/>
      <c r="I254" s="609"/>
      <c r="K254" s="593"/>
      <c r="L254" s="593"/>
      <c r="N254" s="608"/>
      <c r="O254" s="579"/>
      <c r="P254" s="579"/>
      <c r="Q254" s="579"/>
      <c r="R254" s="579"/>
      <c r="S254" s="579"/>
      <c r="T254" s="579"/>
      <c r="U254" s="578"/>
      <c r="V254" s="610"/>
      <c r="W254" s="610"/>
    </row>
    <row r="255" spans="2:23" s="469" customFormat="1">
      <c r="B255" s="611"/>
      <c r="C255" s="561"/>
      <c r="D255" s="561"/>
      <c r="E255" s="561"/>
      <c r="F255" s="561"/>
      <c r="G255" s="561"/>
      <c r="H255" s="561"/>
      <c r="I255" s="609"/>
      <c r="K255" s="593"/>
      <c r="L255" s="593"/>
      <c r="N255" s="608"/>
      <c r="O255" s="579"/>
      <c r="P255" s="579"/>
      <c r="Q255" s="579"/>
      <c r="R255" s="579"/>
      <c r="S255" s="579"/>
      <c r="T255" s="579"/>
      <c r="U255" s="578"/>
      <c r="V255" s="610"/>
      <c r="W255" s="610"/>
    </row>
    <row r="256" spans="2:23" s="469" customFormat="1">
      <c r="B256" s="611"/>
      <c r="C256" s="561"/>
      <c r="D256" s="561"/>
      <c r="E256" s="561"/>
      <c r="F256" s="561"/>
      <c r="G256" s="561"/>
      <c r="H256" s="561"/>
      <c r="I256" s="609"/>
      <c r="K256" s="593"/>
      <c r="L256" s="593"/>
      <c r="N256" s="608"/>
      <c r="O256" s="579"/>
      <c r="P256" s="579"/>
      <c r="Q256" s="579"/>
      <c r="R256" s="579"/>
      <c r="S256" s="579"/>
      <c r="T256" s="579"/>
      <c r="U256" s="578"/>
      <c r="V256" s="610"/>
      <c r="W256" s="610"/>
    </row>
    <row r="257" spans="2:23" s="469" customFormat="1">
      <c r="B257" s="611"/>
      <c r="C257" s="561"/>
      <c r="D257" s="561"/>
      <c r="E257" s="561"/>
      <c r="F257" s="561"/>
      <c r="G257" s="561"/>
      <c r="H257" s="561"/>
      <c r="I257" s="609"/>
      <c r="K257" s="593"/>
      <c r="L257" s="593"/>
      <c r="N257" s="608"/>
      <c r="O257" s="579"/>
      <c r="P257" s="579"/>
      <c r="Q257" s="579"/>
      <c r="R257" s="579"/>
      <c r="S257" s="579"/>
      <c r="T257" s="579"/>
      <c r="U257" s="578"/>
      <c r="V257" s="610"/>
      <c r="W257" s="610"/>
    </row>
    <row r="258" spans="2:23" s="469" customFormat="1">
      <c r="B258" s="611"/>
      <c r="C258" s="561"/>
      <c r="D258" s="561"/>
      <c r="E258" s="561"/>
      <c r="F258" s="561"/>
      <c r="G258" s="561"/>
      <c r="H258" s="561"/>
      <c r="I258" s="609"/>
      <c r="K258" s="593"/>
      <c r="L258" s="593"/>
      <c r="N258" s="608"/>
      <c r="O258" s="579"/>
      <c r="P258" s="579"/>
      <c r="Q258" s="579"/>
      <c r="R258" s="579"/>
      <c r="S258" s="579"/>
      <c r="T258" s="579"/>
      <c r="U258" s="578"/>
      <c r="V258" s="610"/>
      <c r="W258" s="610"/>
    </row>
    <row r="259" spans="2:23" s="469" customFormat="1">
      <c r="B259" s="611"/>
      <c r="C259" s="561"/>
      <c r="D259" s="561"/>
      <c r="E259" s="561"/>
      <c r="F259" s="561"/>
      <c r="G259" s="561"/>
      <c r="H259" s="561"/>
      <c r="I259" s="609"/>
      <c r="K259" s="593"/>
      <c r="L259" s="593"/>
      <c r="N259" s="608"/>
      <c r="O259" s="579"/>
      <c r="P259" s="579"/>
      <c r="Q259" s="579"/>
      <c r="R259" s="579"/>
      <c r="S259" s="579"/>
      <c r="T259" s="579"/>
      <c r="U259" s="578"/>
      <c r="V259" s="610"/>
      <c r="W259" s="610"/>
    </row>
    <row r="260" spans="2:23" s="469" customFormat="1">
      <c r="B260" s="611"/>
      <c r="C260" s="561"/>
      <c r="D260" s="561"/>
      <c r="E260" s="561"/>
      <c r="F260" s="561"/>
      <c r="G260" s="561"/>
      <c r="H260" s="561"/>
      <c r="I260" s="609"/>
      <c r="K260" s="593"/>
      <c r="L260" s="593"/>
      <c r="N260" s="608"/>
      <c r="O260" s="579"/>
      <c r="P260" s="579"/>
      <c r="Q260" s="579"/>
      <c r="R260" s="579"/>
      <c r="S260" s="579"/>
      <c r="T260" s="579"/>
      <c r="U260" s="578"/>
      <c r="V260" s="610"/>
      <c r="W260" s="610"/>
    </row>
    <row r="261" spans="2:23" s="469" customFormat="1">
      <c r="B261" s="611"/>
      <c r="C261" s="561"/>
      <c r="D261" s="561"/>
      <c r="E261" s="561"/>
      <c r="F261" s="561"/>
      <c r="G261" s="561"/>
      <c r="H261" s="561"/>
      <c r="I261" s="609"/>
      <c r="K261" s="593"/>
      <c r="L261" s="593"/>
      <c r="N261" s="608"/>
      <c r="O261" s="579"/>
      <c r="P261" s="579"/>
      <c r="Q261" s="579"/>
      <c r="R261" s="579"/>
      <c r="S261" s="579"/>
      <c r="T261" s="579"/>
      <c r="U261" s="578"/>
      <c r="V261" s="610"/>
      <c r="W261" s="610"/>
    </row>
    <row r="262" spans="2:23" s="469" customFormat="1">
      <c r="B262" s="611"/>
      <c r="C262" s="561"/>
      <c r="D262" s="561"/>
      <c r="E262" s="561"/>
      <c r="F262" s="561"/>
      <c r="G262" s="561"/>
      <c r="H262" s="561"/>
      <c r="I262" s="609"/>
      <c r="K262" s="593"/>
      <c r="L262" s="593"/>
      <c r="N262" s="608"/>
      <c r="O262" s="579"/>
      <c r="P262" s="579"/>
      <c r="Q262" s="579"/>
      <c r="R262" s="579"/>
      <c r="S262" s="579"/>
      <c r="T262" s="579"/>
      <c r="U262" s="578"/>
      <c r="V262" s="610"/>
      <c r="W262" s="610"/>
    </row>
    <row r="263" spans="2:23" s="469" customFormat="1">
      <c r="B263" s="611"/>
      <c r="C263" s="561"/>
      <c r="D263" s="561"/>
      <c r="E263" s="561"/>
      <c r="F263" s="561"/>
      <c r="G263" s="561"/>
      <c r="H263" s="561"/>
      <c r="I263" s="609"/>
      <c r="K263" s="593"/>
      <c r="L263" s="593"/>
      <c r="N263" s="608"/>
      <c r="O263" s="579"/>
      <c r="P263" s="579"/>
      <c r="Q263" s="579"/>
      <c r="R263" s="579"/>
      <c r="S263" s="579"/>
      <c r="T263" s="579"/>
      <c r="U263" s="578"/>
      <c r="V263" s="610"/>
      <c r="W263" s="610"/>
    </row>
    <row r="264" spans="2:23" s="469" customFormat="1">
      <c r="B264" s="611"/>
      <c r="C264" s="561"/>
      <c r="D264" s="561"/>
      <c r="E264" s="561"/>
      <c r="F264" s="561"/>
      <c r="G264" s="561"/>
      <c r="H264" s="561"/>
      <c r="I264" s="609"/>
      <c r="K264" s="593"/>
      <c r="L264" s="593"/>
      <c r="N264" s="608"/>
      <c r="O264" s="579"/>
      <c r="P264" s="579"/>
      <c r="Q264" s="579"/>
      <c r="R264" s="579"/>
      <c r="S264" s="579"/>
      <c r="T264" s="579"/>
      <c r="U264" s="578"/>
      <c r="V264" s="610"/>
      <c r="W264" s="610"/>
    </row>
    <row r="265" spans="2:23" s="469" customFormat="1">
      <c r="B265" s="611"/>
      <c r="C265" s="561"/>
      <c r="D265" s="561"/>
      <c r="E265" s="561"/>
      <c r="F265" s="561"/>
      <c r="G265" s="561"/>
      <c r="H265" s="561"/>
      <c r="I265" s="609"/>
      <c r="K265" s="593"/>
      <c r="L265" s="593"/>
      <c r="N265" s="608"/>
      <c r="O265" s="579"/>
      <c r="P265" s="579"/>
      <c r="Q265" s="579"/>
      <c r="R265" s="579"/>
      <c r="S265" s="579"/>
      <c r="T265" s="579"/>
      <c r="U265" s="578"/>
      <c r="V265" s="610"/>
      <c r="W265" s="610"/>
    </row>
    <row r="266" spans="2:23" s="469" customFormat="1">
      <c r="B266" s="611"/>
      <c r="C266" s="561"/>
      <c r="D266" s="561"/>
      <c r="E266" s="561"/>
      <c r="F266" s="561"/>
      <c r="G266" s="561"/>
      <c r="H266" s="561"/>
      <c r="I266" s="609"/>
      <c r="K266" s="593"/>
      <c r="L266" s="593"/>
      <c r="N266" s="608"/>
      <c r="O266" s="579"/>
      <c r="P266" s="579"/>
      <c r="Q266" s="579"/>
      <c r="R266" s="579"/>
      <c r="S266" s="579"/>
      <c r="T266" s="579"/>
      <c r="U266" s="578"/>
      <c r="V266" s="610"/>
      <c r="W266" s="610"/>
    </row>
    <row r="267" spans="2:23" s="469" customFormat="1">
      <c r="B267" s="611"/>
      <c r="C267" s="561"/>
      <c r="D267" s="561"/>
      <c r="E267" s="561"/>
      <c r="F267" s="561"/>
      <c r="G267" s="561"/>
      <c r="H267" s="561"/>
      <c r="I267" s="609"/>
      <c r="K267" s="593"/>
      <c r="L267" s="593"/>
      <c r="N267" s="608"/>
      <c r="O267" s="579"/>
      <c r="P267" s="579"/>
      <c r="Q267" s="579"/>
      <c r="R267" s="579"/>
      <c r="S267" s="579"/>
      <c r="T267" s="579"/>
      <c r="U267" s="578"/>
      <c r="V267" s="610"/>
      <c r="W267" s="610"/>
    </row>
    <row r="268" spans="2:23" s="469" customFormat="1">
      <c r="B268" s="611"/>
      <c r="C268" s="561"/>
      <c r="D268" s="561"/>
      <c r="E268" s="561"/>
      <c r="F268" s="561"/>
      <c r="G268" s="561"/>
      <c r="H268" s="561"/>
      <c r="I268" s="609"/>
      <c r="K268" s="593"/>
      <c r="L268" s="593"/>
      <c r="N268" s="608"/>
      <c r="O268" s="579"/>
      <c r="P268" s="579"/>
      <c r="Q268" s="579"/>
      <c r="R268" s="579"/>
      <c r="S268" s="579"/>
      <c r="T268" s="579"/>
      <c r="U268" s="578"/>
      <c r="V268" s="610"/>
      <c r="W268" s="610"/>
    </row>
    <row r="269" spans="2:23" s="469" customFormat="1">
      <c r="B269" s="611"/>
      <c r="C269" s="561"/>
      <c r="D269" s="561"/>
      <c r="E269" s="561"/>
      <c r="F269" s="561"/>
      <c r="G269" s="561"/>
      <c r="H269" s="561"/>
      <c r="I269" s="609"/>
      <c r="K269" s="593"/>
      <c r="L269" s="593"/>
      <c r="N269" s="608"/>
      <c r="O269" s="579"/>
      <c r="P269" s="579"/>
      <c r="Q269" s="579"/>
      <c r="R269" s="579"/>
      <c r="S269" s="579"/>
      <c r="T269" s="579"/>
      <c r="U269" s="578"/>
      <c r="V269" s="610"/>
      <c r="W269" s="610"/>
    </row>
    <row r="270" spans="2:23" s="469" customFormat="1">
      <c r="B270" s="611"/>
      <c r="C270" s="561"/>
      <c r="D270" s="561"/>
      <c r="E270" s="561"/>
      <c r="F270" s="561"/>
      <c r="G270" s="561"/>
      <c r="H270" s="561"/>
      <c r="I270" s="609"/>
      <c r="K270" s="593"/>
      <c r="L270" s="593"/>
      <c r="N270" s="608"/>
      <c r="O270" s="579"/>
      <c r="P270" s="579"/>
      <c r="Q270" s="579"/>
      <c r="R270" s="579"/>
      <c r="S270" s="579"/>
      <c r="T270" s="579"/>
      <c r="U270" s="578"/>
      <c r="V270" s="610"/>
      <c r="W270" s="610"/>
    </row>
    <row r="271" spans="2:23" s="469" customFormat="1">
      <c r="B271" s="611"/>
      <c r="C271" s="561"/>
      <c r="D271" s="561"/>
      <c r="E271" s="561"/>
      <c r="F271" s="561"/>
      <c r="G271" s="561"/>
      <c r="H271" s="561"/>
      <c r="I271" s="609"/>
      <c r="K271" s="593"/>
      <c r="L271" s="593"/>
      <c r="N271" s="608"/>
      <c r="O271" s="579"/>
      <c r="P271" s="579"/>
      <c r="Q271" s="579"/>
      <c r="R271" s="579"/>
      <c r="S271" s="579"/>
      <c r="T271" s="579"/>
      <c r="U271" s="578"/>
      <c r="V271" s="610"/>
      <c r="W271" s="610"/>
    </row>
    <row r="272" spans="2:23" s="469" customFormat="1">
      <c r="B272" s="611"/>
      <c r="C272" s="561"/>
      <c r="D272" s="561"/>
      <c r="E272" s="561"/>
      <c r="F272" s="561"/>
      <c r="G272" s="561"/>
      <c r="H272" s="561"/>
      <c r="I272" s="609"/>
      <c r="K272" s="593"/>
      <c r="L272" s="593"/>
      <c r="N272" s="608"/>
      <c r="O272" s="579"/>
      <c r="P272" s="579"/>
      <c r="Q272" s="579"/>
      <c r="R272" s="579"/>
      <c r="S272" s="579"/>
      <c r="T272" s="579"/>
      <c r="U272" s="578"/>
      <c r="V272" s="610"/>
      <c r="W272" s="610"/>
    </row>
    <row r="273" spans="2:23" s="469" customFormat="1">
      <c r="B273" s="611"/>
      <c r="C273" s="561"/>
      <c r="D273" s="561"/>
      <c r="E273" s="561"/>
      <c r="F273" s="561"/>
      <c r="G273" s="561"/>
      <c r="H273" s="561"/>
      <c r="I273" s="609"/>
      <c r="K273" s="593"/>
      <c r="L273" s="593"/>
      <c r="N273" s="608"/>
      <c r="O273" s="579"/>
      <c r="P273" s="579"/>
      <c r="Q273" s="579"/>
      <c r="R273" s="579"/>
      <c r="S273" s="579"/>
      <c r="T273" s="579"/>
      <c r="U273" s="578"/>
      <c r="V273" s="610"/>
      <c r="W273" s="610"/>
    </row>
    <row r="274" spans="2:23" s="469" customFormat="1">
      <c r="B274" s="611"/>
      <c r="C274" s="561"/>
      <c r="D274" s="561"/>
      <c r="E274" s="561"/>
      <c r="F274" s="561"/>
      <c r="G274" s="561"/>
      <c r="H274" s="561"/>
      <c r="I274" s="609"/>
      <c r="K274" s="593"/>
      <c r="L274" s="593"/>
      <c r="N274" s="608"/>
      <c r="O274" s="579"/>
      <c r="P274" s="579"/>
      <c r="Q274" s="579"/>
      <c r="R274" s="579"/>
      <c r="S274" s="579"/>
      <c r="T274" s="579"/>
      <c r="U274" s="578"/>
      <c r="V274" s="610"/>
      <c r="W274" s="610"/>
    </row>
    <row r="275" spans="2:23" s="469" customFormat="1">
      <c r="B275" s="611"/>
      <c r="C275" s="561"/>
      <c r="D275" s="561"/>
      <c r="E275" s="561"/>
      <c r="F275" s="561"/>
      <c r="G275" s="561"/>
      <c r="H275" s="561"/>
      <c r="I275" s="609"/>
      <c r="K275" s="593"/>
      <c r="L275" s="593"/>
      <c r="N275" s="608"/>
      <c r="O275" s="579"/>
      <c r="P275" s="579"/>
      <c r="Q275" s="579"/>
      <c r="R275" s="579"/>
      <c r="S275" s="579"/>
      <c r="T275" s="579"/>
      <c r="U275" s="578"/>
      <c r="V275" s="610"/>
      <c r="W275" s="610"/>
    </row>
    <row r="276" spans="2:23" s="469" customFormat="1">
      <c r="B276" s="611"/>
      <c r="C276" s="561"/>
      <c r="D276" s="561"/>
      <c r="E276" s="561"/>
      <c r="F276" s="561"/>
      <c r="G276" s="561"/>
      <c r="H276" s="561"/>
      <c r="I276" s="609"/>
      <c r="K276" s="593"/>
      <c r="L276" s="593"/>
      <c r="N276" s="608"/>
      <c r="O276" s="579"/>
      <c r="P276" s="579"/>
      <c r="Q276" s="579"/>
      <c r="R276" s="579"/>
      <c r="S276" s="579"/>
      <c r="T276" s="579"/>
      <c r="U276" s="578"/>
      <c r="V276" s="610"/>
      <c r="W276" s="610"/>
    </row>
    <row r="277" spans="2:23" s="469" customFormat="1">
      <c r="B277" s="611"/>
      <c r="C277" s="561"/>
      <c r="D277" s="561"/>
      <c r="E277" s="561"/>
      <c r="F277" s="561"/>
      <c r="G277" s="561"/>
      <c r="H277" s="561"/>
      <c r="I277" s="609"/>
      <c r="K277" s="593"/>
      <c r="L277" s="593"/>
      <c r="N277" s="608"/>
      <c r="O277" s="579"/>
      <c r="P277" s="579"/>
      <c r="Q277" s="579"/>
      <c r="R277" s="579"/>
      <c r="S277" s="579"/>
      <c r="T277" s="579"/>
      <c r="U277" s="578"/>
      <c r="V277" s="610"/>
      <c r="W277" s="610"/>
    </row>
    <row r="278" spans="2:23" s="469" customFormat="1">
      <c r="B278" s="611"/>
      <c r="C278" s="561"/>
      <c r="D278" s="561"/>
      <c r="E278" s="561"/>
      <c r="F278" s="561"/>
      <c r="G278" s="561"/>
      <c r="H278" s="561"/>
      <c r="I278" s="609"/>
      <c r="K278" s="593"/>
      <c r="L278" s="593"/>
      <c r="N278" s="608"/>
      <c r="O278" s="579"/>
      <c r="P278" s="579"/>
      <c r="Q278" s="579"/>
      <c r="R278" s="579"/>
      <c r="S278" s="579"/>
      <c r="T278" s="579"/>
      <c r="U278" s="578"/>
      <c r="V278" s="610"/>
      <c r="W278" s="610"/>
    </row>
    <row r="279" spans="2:23" s="469" customFormat="1">
      <c r="B279" s="611" t="s">
        <v>130</v>
      </c>
      <c r="C279" s="612"/>
      <c r="D279" s="612"/>
      <c r="E279" s="612"/>
      <c r="F279" s="612"/>
      <c r="G279" s="612"/>
      <c r="H279" s="612"/>
      <c r="I279" s="613"/>
      <c r="K279" s="593"/>
      <c r="N279" s="614" t="s">
        <v>130</v>
      </c>
      <c r="O279" s="579">
        <f>C279*BS!$B$9</f>
        <v>0</v>
      </c>
      <c r="P279" s="579">
        <f>D279*BS!$B$9</f>
        <v>0</v>
      </c>
      <c r="Q279" s="579">
        <f>E279*BS!$B$9</f>
        <v>0</v>
      </c>
      <c r="R279" s="579">
        <f>F279*BS!$B$9</f>
        <v>0</v>
      </c>
      <c r="S279" s="579">
        <f>G279*BS!$B$9</f>
        <v>0</v>
      </c>
      <c r="T279" s="579">
        <f>H279*BS!$B$9</f>
        <v>0</v>
      </c>
      <c r="U279" s="578">
        <f t="shared" si="3"/>
        <v>0</v>
      </c>
      <c r="V279" s="610"/>
      <c r="W279" s="610"/>
    </row>
    <row r="280" spans="2:23" s="469" customFormat="1" ht="12" customHeight="1">
      <c r="B280" s="615"/>
      <c r="C280" s="533"/>
      <c r="D280" s="533"/>
      <c r="E280" s="533"/>
      <c r="F280" s="533"/>
      <c r="G280" s="533"/>
      <c r="H280" s="533"/>
      <c r="I280" s="616"/>
      <c r="N280" s="617"/>
      <c r="O280" s="618"/>
      <c r="P280" s="618"/>
      <c r="Q280" s="618"/>
      <c r="R280" s="618"/>
      <c r="S280" s="618"/>
      <c r="T280" s="618"/>
      <c r="U280" s="619"/>
      <c r="V280" s="610"/>
      <c r="W280" s="610"/>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type="list" allowBlank="1" showInputMessage="1" showErrorMessage="1" sqref="V8:W8" xr:uid="{A62A3415-7069-405D-806D-974260CEA41F}">
      <formula1>$L$3:$L$4</formula1>
    </dataValidation>
    <dataValidation type="list" allowBlank="1" showInputMessage="1" showErrorMessage="1" sqref="C8:I8" xr:uid="{5AE4ACEF-5623-4EFC-A479-586C0A756152}">
      <formula1>$K$8:$K$9</formula1>
    </dataValidation>
  </dataValidations>
  <hyperlinks>
    <hyperlink ref="B14" location="BS_LineItems!A5" display="Cash and cash equivalents " xr:uid="{DF57AF90-24AF-4CEC-886E-8F3BF1BFE12F}"/>
    <hyperlink ref="N14" location="BS_LineItems!A5" display="Cash and cash equivalents " xr:uid="{3BCD4A6E-CB95-4F3C-9D3A-52E12053CEDE}"/>
    <hyperlink ref="B77" location="BS_LineItems!A98" display="Short Term Debt " xr:uid="{561A72D6-2632-43AB-A462-9842BBCA8F6B}"/>
    <hyperlink ref="B81" location="BS_LineItems!A108" display="Long Term Debt due in one year " xr:uid="{476827F8-4AC0-4DDC-9C5F-E328CC9E1C69}"/>
    <hyperlink ref="B87" location="BS_LineItems!A128" display="Accounts Payable " xr:uid="{ACE290DF-1AEE-4FE9-873A-B0D7C7CD30A5}"/>
    <hyperlink ref="B90" location="BS_LineItems!A138" display="Accrued Expenses " xr:uid="{1B3C8492-C860-4C41-8A88-367614677697}"/>
    <hyperlink ref="B93" location="BS_LineItems!A148" display="Tax Payable " xr:uid="{84DFFBE1-B799-4488-8983-05F75F2EA214}"/>
    <hyperlink ref="B96" location="CDM_BS!A112" display="Other Current Liabilities " xr:uid="{525DD789-E7D2-47D8-9399-7A497FF4F307}"/>
    <hyperlink ref="B102" location="BS_LineItems!A158" display="(Long Term Borrowings) " xr:uid="{28F1A3D5-ADF9-4F03-863F-E0D8C4688E9A}"/>
    <hyperlink ref="B111" location="BS_LineItems!A178" display="Deferred Taxes " xr:uid="{5EDB5D97-CC3B-457D-987C-56AEE982F3BF}"/>
    <hyperlink ref="B114" location="CDM_BS!A119" display="Other Long Term liabilities " xr:uid="{2C16B9FC-D655-4F58-B254-A56926F3C7B7}"/>
    <hyperlink ref="B120" location="BS_LineItems!A208" display="Common Stock " xr:uid="{F8EBE97A-162A-4504-97B1-EAB132034A9E}"/>
  </hyperlinks>
  <printOptions horizontalCentered="1"/>
  <pageMargins left="0.25" right="0.25" top="0.25" bottom="0" header="0.5" footer="0.5"/>
  <pageSetup paperSize="9" scale="37" fitToHeight="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ED9E-3711-4A02-B9C9-FC7F99C028EC}">
  <sheetPr>
    <tabColor rgb="FF00B050"/>
  </sheetPr>
  <dimension ref="B2:U125"/>
  <sheetViews>
    <sheetView showGridLines="0" zoomScale="85" zoomScaleNormal="85" workbookViewId="0">
      <selection activeCell="D16" sqref="D16"/>
    </sheetView>
  </sheetViews>
  <sheetFormatPr defaultColWidth="9" defaultRowHeight="14"/>
  <cols>
    <col min="1" max="1" width="9" style="38"/>
    <col min="2" max="2" width="45.26953125" style="507" bestFit="1" customWidth="1"/>
    <col min="3" max="3" width="12.6328125" style="457" customWidth="1"/>
    <col min="4" max="8" width="11" style="457" customWidth="1"/>
    <col min="9" max="9" width="38.6328125" style="457" customWidth="1"/>
    <col min="10" max="13" width="9" style="38"/>
    <col min="14" max="14" width="23.36328125" style="38" bestFit="1" customWidth="1"/>
    <col min="15" max="16" width="13" style="38" customWidth="1"/>
    <col min="17" max="17" width="12.453125" style="38" customWidth="1"/>
    <col min="18" max="18" width="11.453125" style="38" customWidth="1"/>
    <col min="19" max="19" width="14.26953125" style="38" customWidth="1"/>
    <col min="20" max="20" width="12.26953125" style="38" customWidth="1"/>
    <col min="21" max="21" width="43.6328125" style="38" customWidth="1"/>
    <col min="22" max="16384" width="9" style="38"/>
  </cols>
  <sheetData>
    <row r="2" spans="2:21">
      <c r="B2" s="508" t="s">
        <v>1079</v>
      </c>
      <c r="C2" s="509"/>
      <c r="D2" s="509"/>
      <c r="E2" s="509"/>
      <c r="F2" s="509"/>
      <c r="G2" s="509"/>
      <c r="H2" s="509"/>
      <c r="I2" s="510"/>
      <c r="N2" s="508" t="s">
        <v>1079</v>
      </c>
      <c r="O2" s="509"/>
      <c r="P2" s="509"/>
      <c r="Q2" s="509"/>
      <c r="R2" s="509"/>
      <c r="S2" s="509"/>
      <c r="T2" s="509"/>
      <c r="U2" s="510"/>
    </row>
    <row r="3" spans="2:21">
      <c r="B3" s="511"/>
      <c r="C3" s="512"/>
      <c r="D3" s="512"/>
      <c r="E3" s="512"/>
      <c r="F3" s="512"/>
      <c r="G3" s="512"/>
      <c r="H3" s="512"/>
      <c r="I3" s="513"/>
      <c r="N3" s="511"/>
      <c r="O3" s="512"/>
      <c r="P3" s="512"/>
      <c r="Q3" s="512"/>
      <c r="R3" s="512"/>
      <c r="S3" s="512"/>
      <c r="T3" s="512"/>
      <c r="U3" s="513"/>
    </row>
    <row r="4" spans="2:21" ht="13.5" customHeight="1">
      <c r="B4" s="808" t="s">
        <v>1078</v>
      </c>
      <c r="C4" s="806" t="str">
        <f>BS!$B$3</f>
        <v>0306612351</v>
      </c>
      <c r="D4" s="806"/>
      <c r="E4" s="806"/>
      <c r="F4" s="806"/>
      <c r="G4" s="806"/>
      <c r="H4" s="806"/>
      <c r="I4" s="806"/>
      <c r="N4" s="808" t="s">
        <v>1078</v>
      </c>
      <c r="O4" s="806" t="str">
        <f>BS!$B$3</f>
        <v>0306612351</v>
      </c>
      <c r="P4" s="806"/>
      <c r="Q4" s="806"/>
      <c r="R4" s="806"/>
      <c r="S4" s="806"/>
      <c r="T4" s="806"/>
      <c r="U4" s="806"/>
    </row>
    <row r="5" spans="2:21" ht="11.25" customHeight="1">
      <c r="B5" s="808"/>
      <c r="C5" s="806"/>
      <c r="D5" s="806"/>
      <c r="E5" s="806"/>
      <c r="F5" s="806"/>
      <c r="G5" s="806"/>
      <c r="H5" s="806"/>
      <c r="I5" s="806"/>
      <c r="N5" s="808"/>
      <c r="O5" s="806"/>
      <c r="P5" s="806"/>
      <c r="Q5" s="806"/>
      <c r="R5" s="806"/>
      <c r="S5" s="806"/>
      <c r="T5" s="806"/>
      <c r="U5" s="806"/>
    </row>
    <row r="6" spans="2:21" ht="19.5" customHeight="1">
      <c r="B6" s="808" t="s">
        <v>1077</v>
      </c>
      <c r="C6" s="807" t="str">
        <f>BS!$B$2</f>
        <v>ABC Private Limited</v>
      </c>
      <c r="D6" s="807"/>
      <c r="E6" s="807"/>
      <c r="F6" s="807"/>
      <c r="G6" s="807"/>
      <c r="H6" s="807"/>
      <c r="I6" s="807"/>
      <c r="N6" s="808" t="s">
        <v>1077</v>
      </c>
      <c r="O6" s="807" t="str">
        <f>BS!$B$2</f>
        <v>ABC Private Limited</v>
      </c>
      <c r="P6" s="807"/>
      <c r="Q6" s="807"/>
      <c r="R6" s="807"/>
      <c r="S6" s="807"/>
      <c r="T6" s="807"/>
      <c r="U6" s="807"/>
    </row>
    <row r="7" spans="2:21" ht="13.5" hidden="1" customHeight="1">
      <c r="B7" s="808"/>
      <c r="C7" s="807"/>
      <c r="D7" s="807"/>
      <c r="E7" s="807"/>
      <c r="F7" s="807"/>
      <c r="G7" s="807"/>
      <c r="H7" s="807"/>
      <c r="I7" s="807"/>
      <c r="N7" s="808"/>
      <c r="O7" s="807"/>
      <c r="P7" s="807"/>
      <c r="Q7" s="807"/>
      <c r="R7" s="807"/>
      <c r="S7" s="807"/>
      <c r="T7" s="807"/>
      <c r="U7" s="807"/>
    </row>
    <row r="8" spans="2:21" ht="13.5" customHeight="1">
      <c r="B8" s="808" t="s">
        <v>1076</v>
      </c>
      <c r="C8" s="813" t="str">
        <f>'BS (Assets) breakdown'!$C$8:$I$8</f>
        <v>Consolidated</v>
      </c>
      <c r="D8" s="814"/>
      <c r="E8" s="814"/>
      <c r="F8" s="814"/>
      <c r="G8" s="814"/>
      <c r="H8" s="814"/>
      <c r="I8" s="815"/>
      <c r="N8" s="808" t="s">
        <v>1076</v>
      </c>
      <c r="O8" s="813" t="str">
        <f>$C$8</f>
        <v>Consolidated</v>
      </c>
      <c r="P8" s="814"/>
      <c r="Q8" s="814"/>
      <c r="R8" s="814"/>
      <c r="S8" s="814"/>
      <c r="T8" s="814"/>
      <c r="U8" s="815"/>
    </row>
    <row r="9" spans="2:21" ht="6.75" customHeight="1">
      <c r="B9" s="808"/>
      <c r="C9" s="816"/>
      <c r="D9" s="817"/>
      <c r="E9" s="817"/>
      <c r="F9" s="817"/>
      <c r="G9" s="817"/>
      <c r="H9" s="817"/>
      <c r="I9" s="818"/>
      <c r="N9" s="808"/>
      <c r="O9" s="816"/>
      <c r="P9" s="817"/>
      <c r="Q9" s="817"/>
      <c r="R9" s="817"/>
      <c r="S9" s="817"/>
      <c r="T9" s="817"/>
      <c r="U9" s="818"/>
    </row>
    <row r="10" spans="2:21">
      <c r="B10" s="808" t="s">
        <v>1075</v>
      </c>
      <c r="C10" s="809" t="str">
        <f>BS!$B$7</f>
        <v>CNY</v>
      </c>
      <c r="D10" s="810" t="str">
        <f>BS!$B$8</f>
        <v>Thousands</v>
      </c>
      <c r="E10" s="811"/>
      <c r="F10" s="811"/>
      <c r="G10" s="811"/>
      <c r="H10" s="811"/>
      <c r="I10" s="812"/>
      <c r="N10" s="808" t="s">
        <v>1075</v>
      </c>
      <c r="O10" s="809" t="str">
        <f>BS!$B$7</f>
        <v>CNY</v>
      </c>
      <c r="P10" s="810" t="str">
        <f>BS!$B$10</f>
        <v>Millions</v>
      </c>
      <c r="Q10" s="811"/>
      <c r="R10" s="811"/>
      <c r="S10" s="811"/>
      <c r="T10" s="811"/>
      <c r="U10" s="812"/>
    </row>
    <row r="11" spans="2:21" ht="7.5" customHeight="1">
      <c r="B11" s="808"/>
      <c r="C11" s="809"/>
      <c r="D11" s="810"/>
      <c r="E11" s="811"/>
      <c r="F11" s="811"/>
      <c r="G11" s="811"/>
      <c r="H11" s="811"/>
      <c r="I11" s="812"/>
      <c r="N11" s="808"/>
      <c r="O11" s="809"/>
      <c r="P11" s="810"/>
      <c r="Q11" s="811"/>
      <c r="R11" s="811"/>
      <c r="S11" s="811"/>
      <c r="T11" s="811"/>
      <c r="U11" s="812"/>
    </row>
    <row r="12" spans="2:21">
      <c r="B12" s="514"/>
      <c r="C12" s="512"/>
      <c r="D12" s="512"/>
      <c r="E12" s="512"/>
      <c r="F12" s="512"/>
      <c r="G12" s="512"/>
      <c r="H12" s="512"/>
      <c r="I12" s="513"/>
      <c r="N12" s="514"/>
      <c r="O12" s="512"/>
      <c r="P12" s="512"/>
      <c r="Q12" s="512"/>
      <c r="R12" s="512"/>
      <c r="S12" s="512"/>
      <c r="T12" s="512"/>
      <c r="U12" s="513"/>
    </row>
    <row r="13" spans="2:21" ht="28.5" customHeight="1">
      <c r="B13" s="515" t="s">
        <v>1080</v>
      </c>
      <c r="C13" s="463" t="str">
        <f>BS!$B$21</f>
        <v>2018/12</v>
      </c>
      <c r="D13" s="463" t="str">
        <f>BS!$C$21</f>
        <v>2019/12</v>
      </c>
      <c r="E13" s="463" t="str">
        <f>BS!$D$21</f>
        <v>2020/12</v>
      </c>
      <c r="F13" s="463" t="str">
        <f>BS!$E$21</f>
        <v>2021/12</v>
      </c>
      <c r="G13" s="463" t="str">
        <f>BS!$F$21</f>
        <v>2022/12</v>
      </c>
      <c r="H13" s="463" t="str">
        <f>BS!$G$21</f>
        <v>2023/12</v>
      </c>
      <c r="I13" s="516" t="s">
        <v>1087</v>
      </c>
      <c r="N13" s="515" t="s">
        <v>1080</v>
      </c>
      <c r="O13" s="463" t="str">
        <f>BS!$B$21</f>
        <v>2018/12</v>
      </c>
      <c r="P13" s="463" t="str">
        <f>BS!$C$21</f>
        <v>2019/12</v>
      </c>
      <c r="Q13" s="463" t="str">
        <f>BS!$D$21</f>
        <v>2020/12</v>
      </c>
      <c r="R13" s="463" t="str">
        <f>BS!$E$21</f>
        <v>2021/12</v>
      </c>
      <c r="S13" s="463" t="str">
        <f>BS!$F$21</f>
        <v>2022/12</v>
      </c>
      <c r="T13" s="463" t="str">
        <f>BS!$G$21</f>
        <v>2023/12</v>
      </c>
      <c r="U13" s="516" t="s">
        <v>1087</v>
      </c>
    </row>
    <row r="14" spans="2:21" ht="27.75" customHeight="1">
      <c r="B14" s="517" t="s">
        <v>1111</v>
      </c>
      <c r="C14" s="518"/>
      <c r="D14" s="518"/>
      <c r="E14" s="518"/>
      <c r="F14" s="518"/>
      <c r="G14" s="518"/>
      <c r="H14" s="518"/>
      <c r="I14" s="519"/>
      <c r="N14" s="517" t="s">
        <v>1111</v>
      </c>
      <c r="O14" s="518"/>
      <c r="P14" s="518"/>
      <c r="Q14" s="518"/>
      <c r="R14" s="518"/>
      <c r="S14" s="518"/>
      <c r="T14" s="518"/>
      <c r="U14" s="519"/>
    </row>
    <row r="15" spans="2:21">
      <c r="B15" s="520" t="s">
        <v>54</v>
      </c>
      <c r="C15" s="521"/>
      <c r="D15" s="522"/>
      <c r="E15" s="522"/>
      <c r="F15" s="522"/>
      <c r="G15" s="522"/>
      <c r="H15" s="522"/>
      <c r="I15" s="523"/>
      <c r="N15" s="520" t="s">
        <v>54</v>
      </c>
      <c r="O15" s="521"/>
      <c r="P15" s="522"/>
      <c r="Q15" s="522"/>
      <c r="R15" s="522"/>
      <c r="S15" s="522"/>
      <c r="T15" s="522"/>
      <c r="U15" s="524"/>
    </row>
    <row r="16" spans="2:21">
      <c r="B16" s="525" t="s">
        <v>1092</v>
      </c>
      <c r="C16" s="522"/>
      <c r="D16" s="522"/>
      <c r="E16" s="522"/>
      <c r="F16" s="522"/>
      <c r="G16" s="522"/>
      <c r="H16" s="522"/>
      <c r="I16" s="524"/>
      <c r="N16" s="525" t="s">
        <v>1092</v>
      </c>
      <c r="O16" s="526">
        <f>C16*BS!$B$9</f>
        <v>0</v>
      </c>
      <c r="P16" s="526">
        <f>D16*BS!$B$9</f>
        <v>0</v>
      </c>
      <c r="Q16" s="526">
        <f>E16*BS!$B$9</f>
        <v>0</v>
      </c>
      <c r="R16" s="526">
        <f>F16*BS!$B$9</f>
        <v>0</v>
      </c>
      <c r="S16" s="526">
        <f>G16*BS!$B$9</f>
        <v>0</v>
      </c>
      <c r="T16" s="526">
        <f>H16*BS!$B$9</f>
        <v>0</v>
      </c>
      <c r="U16" s="527">
        <f t="shared" ref="U16:U79" si="0">I16</f>
        <v>0</v>
      </c>
    </row>
    <row r="17" spans="2:21" ht="15.5">
      <c r="B17" s="525" t="s">
        <v>1093</v>
      </c>
      <c r="C17" s="528"/>
      <c r="D17" s="528"/>
      <c r="E17" s="528"/>
      <c r="F17" s="528"/>
      <c r="G17" s="528"/>
      <c r="H17" s="528"/>
      <c r="I17" s="524"/>
      <c r="N17" s="525" t="s">
        <v>1093</v>
      </c>
      <c r="O17" s="526">
        <f>C17*BS!$B$9</f>
        <v>0</v>
      </c>
      <c r="P17" s="526">
        <f>D17*BS!$B$9</f>
        <v>0</v>
      </c>
      <c r="Q17" s="526">
        <f>E17*BS!$B$9</f>
        <v>0</v>
      </c>
      <c r="R17" s="526">
        <f>F17*BS!$B$9</f>
        <v>0</v>
      </c>
      <c r="S17" s="526">
        <f>G17*BS!$B$9</f>
        <v>0</v>
      </c>
      <c r="T17" s="526">
        <f>H17*BS!$B$9</f>
        <v>0</v>
      </c>
      <c r="U17" s="527">
        <f t="shared" si="0"/>
        <v>0</v>
      </c>
    </row>
    <row r="18" spans="2:21" ht="15.5">
      <c r="B18" s="525" t="s">
        <v>1123</v>
      </c>
      <c r="C18" s="522"/>
      <c r="D18" s="528"/>
      <c r="E18" s="528"/>
      <c r="F18" s="528"/>
      <c r="G18" s="528"/>
      <c r="H18" s="528"/>
      <c r="I18" s="524"/>
      <c r="N18" s="525" t="s">
        <v>1123</v>
      </c>
      <c r="O18" s="526">
        <f>C18*BS!$B$9</f>
        <v>0</v>
      </c>
      <c r="P18" s="526">
        <f>D18*BS!$B$9</f>
        <v>0</v>
      </c>
      <c r="Q18" s="526">
        <f>E18*BS!$B$9</f>
        <v>0</v>
      </c>
      <c r="R18" s="526">
        <f>F18*BS!$B$9</f>
        <v>0</v>
      </c>
      <c r="S18" s="526">
        <f>G18*BS!$B$9</f>
        <v>0</v>
      </c>
      <c r="T18" s="526">
        <f>H18*BS!$B$9</f>
        <v>0</v>
      </c>
      <c r="U18" s="527">
        <f t="shared" si="0"/>
        <v>0</v>
      </c>
    </row>
    <row r="19" spans="2:21" ht="15.5">
      <c r="B19" s="525"/>
      <c r="C19" s="528"/>
      <c r="D19" s="528"/>
      <c r="E19" s="528"/>
      <c r="F19" s="528"/>
      <c r="G19" s="528"/>
      <c r="H19" s="528"/>
      <c r="I19" s="524"/>
      <c r="N19" s="525"/>
      <c r="O19" s="526">
        <f>C19*BS!$B$9</f>
        <v>0</v>
      </c>
      <c r="P19" s="526">
        <f>D19*BS!$B$9</f>
        <v>0</v>
      </c>
      <c r="Q19" s="526">
        <f>E19*BS!$B$9</f>
        <v>0</v>
      </c>
      <c r="R19" s="526">
        <f>F19*BS!$B$9</f>
        <v>0</v>
      </c>
      <c r="S19" s="526">
        <f>G19*BS!$B$9</f>
        <v>0</v>
      </c>
      <c r="T19" s="526">
        <f>H19*BS!$B$9</f>
        <v>0</v>
      </c>
      <c r="U19" s="527">
        <f t="shared" si="0"/>
        <v>0</v>
      </c>
    </row>
    <row r="20" spans="2:21">
      <c r="B20" s="472" t="s">
        <v>1103</v>
      </c>
      <c r="C20" s="522">
        <f t="shared" ref="C20:H20" si="1">C21-SUM(C16:C19)</f>
        <v>0</v>
      </c>
      <c r="D20" s="522">
        <f t="shared" si="1"/>
        <v>0</v>
      </c>
      <c r="E20" s="522">
        <f t="shared" si="1"/>
        <v>0</v>
      </c>
      <c r="F20" s="522">
        <f t="shared" si="1"/>
        <v>0</v>
      </c>
      <c r="G20" s="522">
        <f t="shared" si="1"/>
        <v>0</v>
      </c>
      <c r="H20" s="522">
        <f t="shared" si="1"/>
        <v>0</v>
      </c>
      <c r="I20" s="524"/>
      <c r="N20" s="472" t="s">
        <v>1103</v>
      </c>
      <c r="O20" s="526">
        <f>C20*BS!$B$9</f>
        <v>0</v>
      </c>
      <c r="P20" s="526">
        <f>D20*BS!$B$9</f>
        <v>0</v>
      </c>
      <c r="Q20" s="526">
        <f>E20*BS!$B$9</f>
        <v>0</v>
      </c>
      <c r="R20" s="526">
        <f>F20*BS!$B$9</f>
        <v>0</v>
      </c>
      <c r="S20" s="526">
        <f>G20*BS!$B$9</f>
        <v>0</v>
      </c>
      <c r="T20" s="526">
        <f>H20*BS!$B$9</f>
        <v>0</v>
      </c>
      <c r="U20" s="527">
        <f t="shared" si="0"/>
        <v>0</v>
      </c>
    </row>
    <row r="21" spans="2:21" ht="15.5">
      <c r="B21" s="529" t="s">
        <v>1086</v>
      </c>
      <c r="C21" s="522"/>
      <c r="D21" s="528"/>
      <c r="E21" s="528"/>
      <c r="F21" s="528"/>
      <c r="G21" s="528"/>
      <c r="H21" s="528"/>
      <c r="I21" s="530"/>
      <c r="N21" s="529" t="s">
        <v>1086</v>
      </c>
      <c r="O21" s="526">
        <f>C21*BS!$B$9</f>
        <v>0</v>
      </c>
      <c r="P21" s="526">
        <f>D21*BS!$B$9</f>
        <v>0</v>
      </c>
      <c r="Q21" s="526">
        <f>E21*BS!$B$9</f>
        <v>0</v>
      </c>
      <c r="R21" s="526">
        <f>F21*BS!$B$9</f>
        <v>0</v>
      </c>
      <c r="S21" s="526">
        <f>G21*BS!$B$9</f>
        <v>0</v>
      </c>
      <c r="T21" s="526">
        <f>H21*BS!$B$9</f>
        <v>0</v>
      </c>
      <c r="U21" s="527">
        <f t="shared" si="0"/>
        <v>0</v>
      </c>
    </row>
    <row r="22" spans="2:21" ht="15.5">
      <c r="B22" s="525"/>
      <c r="C22" s="528"/>
      <c r="D22" s="528"/>
      <c r="E22" s="528"/>
      <c r="F22" s="528"/>
      <c r="G22" s="528"/>
      <c r="H22" s="528"/>
      <c r="I22" s="530"/>
      <c r="N22" s="525"/>
      <c r="O22" s="526">
        <f>C22*BS!$B$9</f>
        <v>0</v>
      </c>
      <c r="P22" s="526">
        <f>D22*BS!$B$9</f>
        <v>0</v>
      </c>
      <c r="Q22" s="526">
        <f>E22*BS!$B$9</f>
        <v>0</v>
      </c>
      <c r="R22" s="526">
        <f>F22*BS!$B$9</f>
        <v>0</v>
      </c>
      <c r="S22" s="526">
        <f>G22*BS!$B$9</f>
        <v>0</v>
      </c>
      <c r="T22" s="526">
        <f>H22*BS!$B$9</f>
        <v>0</v>
      </c>
      <c r="U22" s="527">
        <f t="shared" si="0"/>
        <v>0</v>
      </c>
    </row>
    <row r="23" spans="2:21" ht="28">
      <c r="B23" s="520" t="s">
        <v>55</v>
      </c>
      <c r="C23" s="522"/>
      <c r="D23" s="522"/>
      <c r="E23" s="522"/>
      <c r="F23" s="522"/>
      <c r="G23" s="522"/>
      <c r="H23" s="522"/>
      <c r="I23" s="523"/>
      <c r="N23" s="520" t="s">
        <v>55</v>
      </c>
      <c r="O23" s="526">
        <f>C23*BS!$B$9</f>
        <v>0</v>
      </c>
      <c r="P23" s="526">
        <f>D23*BS!$B$9</f>
        <v>0</v>
      </c>
      <c r="Q23" s="526">
        <f>E23*BS!$B$9</f>
        <v>0</v>
      </c>
      <c r="R23" s="526">
        <f>F23*BS!$B$9</f>
        <v>0</v>
      </c>
      <c r="S23" s="526">
        <f>G23*BS!$B$9</f>
        <v>0</v>
      </c>
      <c r="T23" s="526">
        <f>H23*BS!$B$9</f>
        <v>0</v>
      </c>
      <c r="U23" s="527">
        <f t="shared" si="0"/>
        <v>0</v>
      </c>
    </row>
    <row r="24" spans="2:21" ht="28">
      <c r="B24" s="525" t="s">
        <v>1094</v>
      </c>
      <c r="C24" s="522"/>
      <c r="D24" s="522"/>
      <c r="E24" s="522"/>
      <c r="F24" s="522"/>
      <c r="G24" s="522"/>
      <c r="H24" s="522"/>
      <c r="I24" s="523"/>
      <c r="N24" s="525" t="s">
        <v>1094</v>
      </c>
      <c r="O24" s="526">
        <f>C24*BS!$B$9</f>
        <v>0</v>
      </c>
      <c r="P24" s="526">
        <f>D24*BS!$B$9</f>
        <v>0</v>
      </c>
      <c r="Q24" s="526">
        <f>E24*BS!$B$9</f>
        <v>0</v>
      </c>
      <c r="R24" s="526">
        <f>F24*BS!$B$9</f>
        <v>0</v>
      </c>
      <c r="S24" s="526">
        <f>G24*BS!$B$9</f>
        <v>0</v>
      </c>
      <c r="T24" s="526">
        <f>H24*BS!$B$9</f>
        <v>0</v>
      </c>
      <c r="U24" s="527">
        <f t="shared" si="0"/>
        <v>0</v>
      </c>
    </row>
    <row r="25" spans="2:21" ht="56">
      <c r="B25" s="525" t="s">
        <v>1095</v>
      </c>
      <c r="C25" s="522"/>
      <c r="D25" s="522"/>
      <c r="E25" s="522"/>
      <c r="F25" s="522"/>
      <c r="G25" s="522"/>
      <c r="H25" s="522"/>
      <c r="I25" s="523"/>
      <c r="N25" s="525" t="s">
        <v>1095</v>
      </c>
      <c r="O25" s="526">
        <f>C25*BS!$B$9</f>
        <v>0</v>
      </c>
      <c r="P25" s="526">
        <f>D25*BS!$B$9</f>
        <v>0</v>
      </c>
      <c r="Q25" s="526">
        <f>E25*BS!$B$9</f>
        <v>0</v>
      </c>
      <c r="R25" s="526">
        <f>F25*BS!$B$9</f>
        <v>0</v>
      </c>
      <c r="S25" s="526">
        <f>G25*BS!$B$9</f>
        <v>0</v>
      </c>
      <c r="T25" s="526">
        <f>H25*BS!$B$9</f>
        <v>0</v>
      </c>
      <c r="U25" s="527">
        <f t="shared" si="0"/>
        <v>0</v>
      </c>
    </row>
    <row r="26" spans="2:21">
      <c r="B26" s="525"/>
      <c r="C26" s="522"/>
      <c r="D26" s="522"/>
      <c r="E26" s="522"/>
      <c r="F26" s="522"/>
      <c r="G26" s="522"/>
      <c r="H26" s="522"/>
      <c r="I26" s="523"/>
      <c r="N26" s="525"/>
      <c r="O26" s="526">
        <f>C26*BS!$B$9</f>
        <v>0</v>
      </c>
      <c r="P26" s="526">
        <f>D26*BS!$B$9</f>
        <v>0</v>
      </c>
      <c r="Q26" s="526">
        <f>E26*BS!$B$9</f>
        <v>0</v>
      </c>
      <c r="R26" s="526">
        <f>F26*BS!$B$9</f>
        <v>0</v>
      </c>
      <c r="S26" s="526">
        <f>G26*BS!$B$9</f>
        <v>0</v>
      </c>
      <c r="T26" s="526">
        <f>H26*BS!$B$9</f>
        <v>0</v>
      </c>
      <c r="U26" s="527">
        <f t="shared" si="0"/>
        <v>0</v>
      </c>
    </row>
    <row r="27" spans="2:21">
      <c r="B27" s="525"/>
      <c r="C27" s="522"/>
      <c r="D27" s="522"/>
      <c r="E27" s="522"/>
      <c r="F27" s="522"/>
      <c r="G27" s="522"/>
      <c r="H27" s="522"/>
      <c r="I27" s="523"/>
      <c r="N27" s="525"/>
      <c r="O27" s="526">
        <f>C27*BS!$B$9</f>
        <v>0</v>
      </c>
      <c r="P27" s="526">
        <f>D27*BS!$B$9</f>
        <v>0</v>
      </c>
      <c r="Q27" s="526">
        <f>E27*BS!$B$9</f>
        <v>0</v>
      </c>
      <c r="R27" s="526">
        <f>F27*BS!$B$9</f>
        <v>0</v>
      </c>
      <c r="S27" s="526">
        <f>G27*BS!$B$9</f>
        <v>0</v>
      </c>
      <c r="T27" s="526">
        <f>H27*BS!$B$9</f>
        <v>0</v>
      </c>
      <c r="U27" s="527">
        <f t="shared" si="0"/>
        <v>0</v>
      </c>
    </row>
    <row r="28" spans="2:21">
      <c r="B28" s="529" t="s">
        <v>1086</v>
      </c>
      <c r="C28" s="522"/>
      <c r="D28" s="522"/>
      <c r="E28" s="522"/>
      <c r="F28" s="522"/>
      <c r="G28" s="522"/>
      <c r="H28" s="522"/>
      <c r="I28" s="523"/>
      <c r="N28" s="529" t="s">
        <v>1086</v>
      </c>
      <c r="O28" s="526">
        <f>C28*BS!$B$9</f>
        <v>0</v>
      </c>
      <c r="P28" s="526">
        <f>D28*BS!$B$9</f>
        <v>0</v>
      </c>
      <c r="Q28" s="526">
        <f>E28*BS!$B$9</f>
        <v>0</v>
      </c>
      <c r="R28" s="526">
        <f>F28*BS!$B$9</f>
        <v>0</v>
      </c>
      <c r="S28" s="526">
        <f>G28*BS!$B$9</f>
        <v>0</v>
      </c>
      <c r="T28" s="526">
        <f>H28*BS!$B$9</f>
        <v>0</v>
      </c>
      <c r="U28" s="527">
        <f t="shared" si="0"/>
        <v>0</v>
      </c>
    </row>
    <row r="29" spans="2:21">
      <c r="B29" s="525"/>
      <c r="C29" s="531"/>
      <c r="D29" s="531"/>
      <c r="E29" s="531"/>
      <c r="F29" s="531"/>
      <c r="G29" s="531"/>
      <c r="H29" s="531"/>
      <c r="I29" s="532"/>
      <c r="N29" s="525"/>
      <c r="O29" s="526">
        <f>C29*BS!$B$9</f>
        <v>0</v>
      </c>
      <c r="P29" s="526">
        <f>D29*BS!$B$9</f>
        <v>0</v>
      </c>
      <c r="Q29" s="526">
        <f>E29*BS!$B$9</f>
        <v>0</v>
      </c>
      <c r="R29" s="526">
        <f>F29*BS!$B$9</f>
        <v>0</v>
      </c>
      <c r="S29" s="526">
        <f>G29*BS!$B$9</f>
        <v>0</v>
      </c>
      <c r="T29" s="526">
        <f>H29*BS!$B$9</f>
        <v>0</v>
      </c>
      <c r="U29" s="527">
        <f t="shared" si="0"/>
        <v>0</v>
      </c>
    </row>
    <row r="30" spans="2:21">
      <c r="B30" s="520" t="s">
        <v>1100</v>
      </c>
      <c r="C30" s="531"/>
      <c r="D30" s="531"/>
      <c r="E30" s="531"/>
      <c r="F30" s="531"/>
      <c r="G30" s="531"/>
      <c r="H30" s="531"/>
      <c r="I30" s="532"/>
      <c r="N30" s="520" t="s">
        <v>1100</v>
      </c>
      <c r="O30" s="526">
        <f>C30*BS!$B$9</f>
        <v>0</v>
      </c>
      <c r="P30" s="526">
        <f>D30*BS!$B$9</f>
        <v>0</v>
      </c>
      <c r="Q30" s="526">
        <f>E30*BS!$B$9</f>
        <v>0</v>
      </c>
      <c r="R30" s="526">
        <f>F30*BS!$B$9</f>
        <v>0</v>
      </c>
      <c r="S30" s="526">
        <f>G30*BS!$B$9</f>
        <v>0</v>
      </c>
      <c r="T30" s="526">
        <f>H30*BS!$B$9</f>
        <v>0</v>
      </c>
      <c r="U30" s="527">
        <f t="shared" si="0"/>
        <v>0</v>
      </c>
    </row>
    <row r="31" spans="2:21">
      <c r="B31" s="525" t="s">
        <v>1096</v>
      </c>
      <c r="C31" s="522"/>
      <c r="D31" s="522"/>
      <c r="E31" s="522"/>
      <c r="F31" s="522"/>
      <c r="G31" s="522"/>
      <c r="H31" s="522"/>
      <c r="I31" s="523"/>
      <c r="N31" s="525" t="s">
        <v>1096</v>
      </c>
      <c r="O31" s="526">
        <f>C31*BS!$B$9</f>
        <v>0</v>
      </c>
      <c r="P31" s="526">
        <f>D31*BS!$B$9</f>
        <v>0</v>
      </c>
      <c r="Q31" s="526">
        <f>E31*BS!$B$9</f>
        <v>0</v>
      </c>
      <c r="R31" s="526">
        <f>F31*BS!$B$9</f>
        <v>0</v>
      </c>
      <c r="S31" s="526">
        <f>G31*BS!$B$9</f>
        <v>0</v>
      </c>
      <c r="T31" s="526">
        <f>H31*BS!$B$9</f>
        <v>0</v>
      </c>
      <c r="U31" s="527">
        <f t="shared" si="0"/>
        <v>0</v>
      </c>
    </row>
    <row r="32" spans="2:21">
      <c r="B32" s="525" t="s">
        <v>1097</v>
      </c>
      <c r="C32" s="522"/>
      <c r="D32" s="522"/>
      <c r="E32" s="522"/>
      <c r="F32" s="522"/>
      <c r="G32" s="522"/>
      <c r="H32" s="522"/>
      <c r="I32" s="523"/>
      <c r="N32" s="525" t="s">
        <v>1097</v>
      </c>
      <c r="O32" s="526">
        <f>C32*BS!$B$9</f>
        <v>0</v>
      </c>
      <c r="P32" s="526">
        <f>D32*BS!$B$9</f>
        <v>0</v>
      </c>
      <c r="Q32" s="526">
        <f>E32*BS!$B$9</f>
        <v>0</v>
      </c>
      <c r="R32" s="526">
        <f>F32*BS!$B$9</f>
        <v>0</v>
      </c>
      <c r="S32" s="526">
        <f>G32*BS!$B$9</f>
        <v>0</v>
      </c>
      <c r="T32" s="526">
        <f>H32*BS!$B$9</f>
        <v>0</v>
      </c>
      <c r="U32" s="527">
        <f t="shared" si="0"/>
        <v>0</v>
      </c>
    </row>
    <row r="33" spans="2:21">
      <c r="B33" s="525" t="s">
        <v>1098</v>
      </c>
      <c r="C33" s="522"/>
      <c r="D33" s="522"/>
      <c r="E33" s="522"/>
      <c r="F33" s="522"/>
      <c r="G33" s="522"/>
      <c r="H33" s="522"/>
      <c r="I33" s="523"/>
      <c r="N33" s="525" t="s">
        <v>1098</v>
      </c>
      <c r="O33" s="526">
        <f>C33*BS!$B$9</f>
        <v>0</v>
      </c>
      <c r="P33" s="526">
        <f>D33*BS!$B$9</f>
        <v>0</v>
      </c>
      <c r="Q33" s="526">
        <f>E33*BS!$B$9</f>
        <v>0</v>
      </c>
      <c r="R33" s="526">
        <f>F33*BS!$B$9</f>
        <v>0</v>
      </c>
      <c r="S33" s="526">
        <f>G33*BS!$B$9</f>
        <v>0</v>
      </c>
      <c r="T33" s="526">
        <f>H33*BS!$B$9</f>
        <v>0</v>
      </c>
      <c r="U33" s="527">
        <f t="shared" si="0"/>
        <v>0</v>
      </c>
    </row>
    <row r="34" spans="2:21">
      <c r="B34" s="525"/>
      <c r="C34" s="522"/>
      <c r="D34" s="522"/>
      <c r="E34" s="522"/>
      <c r="F34" s="522"/>
      <c r="G34" s="522"/>
      <c r="H34" s="522"/>
      <c r="I34" s="523"/>
      <c r="N34" s="525"/>
      <c r="O34" s="526">
        <f>C34*BS!$B$9</f>
        <v>0</v>
      </c>
      <c r="P34" s="526">
        <f>D34*BS!$B$9</f>
        <v>0</v>
      </c>
      <c r="Q34" s="526">
        <f>E34*BS!$B$9</f>
        <v>0</v>
      </c>
      <c r="R34" s="526">
        <f>F34*BS!$B$9</f>
        <v>0</v>
      </c>
      <c r="S34" s="526">
        <f>G34*BS!$B$9</f>
        <v>0</v>
      </c>
      <c r="T34" s="526">
        <f>H34*BS!$B$9</f>
        <v>0</v>
      </c>
      <c r="U34" s="527">
        <f t="shared" si="0"/>
        <v>0</v>
      </c>
    </row>
    <row r="35" spans="2:21">
      <c r="B35" s="529" t="s">
        <v>1086</v>
      </c>
      <c r="C35" s="522"/>
      <c r="D35" s="522"/>
      <c r="E35" s="522"/>
      <c r="F35" s="522"/>
      <c r="G35" s="522"/>
      <c r="H35" s="522"/>
      <c r="I35" s="523"/>
      <c r="N35" s="529" t="s">
        <v>1086</v>
      </c>
      <c r="O35" s="526">
        <f>C35*BS!$B$9</f>
        <v>0</v>
      </c>
      <c r="P35" s="526">
        <f>D35*BS!$B$9</f>
        <v>0</v>
      </c>
      <c r="Q35" s="526">
        <f>E35*BS!$B$9</f>
        <v>0</v>
      </c>
      <c r="R35" s="526">
        <f>F35*BS!$B$9</f>
        <v>0</v>
      </c>
      <c r="S35" s="526">
        <f>G35*BS!$B$9</f>
        <v>0</v>
      </c>
      <c r="T35" s="526">
        <f>H35*BS!$B$9</f>
        <v>0</v>
      </c>
      <c r="U35" s="527">
        <f t="shared" si="0"/>
        <v>0</v>
      </c>
    </row>
    <row r="36" spans="2:21">
      <c r="B36" s="525"/>
      <c r="C36" s="522"/>
      <c r="D36" s="522"/>
      <c r="E36" s="522"/>
      <c r="F36" s="522"/>
      <c r="G36" s="522"/>
      <c r="H36" s="522"/>
      <c r="I36" s="523"/>
      <c r="N36" s="525"/>
      <c r="O36" s="526">
        <f>C36*BS!$B$9</f>
        <v>0</v>
      </c>
      <c r="P36" s="526">
        <f>D36*BS!$B$9</f>
        <v>0</v>
      </c>
      <c r="Q36" s="526">
        <f>E36*BS!$B$9</f>
        <v>0</v>
      </c>
      <c r="R36" s="526">
        <f>F36*BS!$B$9</f>
        <v>0</v>
      </c>
      <c r="S36" s="526">
        <f>G36*BS!$B$9</f>
        <v>0</v>
      </c>
      <c r="T36" s="526">
        <f>H36*BS!$B$9</f>
        <v>0</v>
      </c>
      <c r="U36" s="527">
        <f t="shared" si="0"/>
        <v>0</v>
      </c>
    </row>
    <row r="37" spans="2:21">
      <c r="B37" s="520" t="s">
        <v>57</v>
      </c>
      <c r="C37" s="522"/>
      <c r="D37" s="522"/>
      <c r="E37" s="522"/>
      <c r="F37" s="522"/>
      <c r="G37" s="522"/>
      <c r="H37" s="522"/>
      <c r="I37" s="523"/>
      <c r="N37" s="520" t="s">
        <v>57</v>
      </c>
      <c r="O37" s="526">
        <f>C37*BS!$B$9</f>
        <v>0</v>
      </c>
      <c r="P37" s="526">
        <f>D37*BS!$B$9</f>
        <v>0</v>
      </c>
      <c r="Q37" s="526">
        <f>E37*BS!$B$9</f>
        <v>0</v>
      </c>
      <c r="R37" s="526">
        <f>F37*BS!$B$9</f>
        <v>0</v>
      </c>
      <c r="S37" s="526">
        <f>G37*BS!$B$9</f>
        <v>0</v>
      </c>
      <c r="T37" s="526">
        <f>H37*BS!$B$9</f>
        <v>0</v>
      </c>
      <c r="U37" s="527">
        <f t="shared" si="0"/>
        <v>0</v>
      </c>
    </row>
    <row r="38" spans="2:21">
      <c r="B38" s="525" t="s">
        <v>1099</v>
      </c>
      <c r="C38" s="522"/>
      <c r="D38" s="522"/>
      <c r="E38" s="522"/>
      <c r="F38" s="522"/>
      <c r="G38" s="522"/>
      <c r="H38" s="522"/>
      <c r="I38" s="523"/>
      <c r="N38" s="525" t="s">
        <v>1099</v>
      </c>
      <c r="O38" s="526">
        <f>C38*BS!$B$9</f>
        <v>0</v>
      </c>
      <c r="P38" s="526">
        <f>D38*BS!$B$9</f>
        <v>0</v>
      </c>
      <c r="Q38" s="526">
        <f>E38*BS!$B$9</f>
        <v>0</v>
      </c>
      <c r="R38" s="526">
        <f>F38*BS!$B$9</f>
        <v>0</v>
      </c>
      <c r="S38" s="526">
        <f>G38*BS!$B$9</f>
        <v>0</v>
      </c>
      <c r="T38" s="526">
        <f>H38*BS!$B$9</f>
        <v>0</v>
      </c>
      <c r="U38" s="527">
        <f t="shared" si="0"/>
        <v>0</v>
      </c>
    </row>
    <row r="39" spans="2:21">
      <c r="B39" s="525"/>
      <c r="C39" s="522"/>
      <c r="D39" s="522"/>
      <c r="E39" s="522"/>
      <c r="F39" s="522"/>
      <c r="G39" s="522"/>
      <c r="H39" s="522"/>
      <c r="I39" s="523"/>
      <c r="N39" s="525"/>
      <c r="O39" s="526">
        <f>C39*BS!$B$9</f>
        <v>0</v>
      </c>
      <c r="P39" s="526">
        <f>D39*BS!$B$9</f>
        <v>0</v>
      </c>
      <c r="Q39" s="526">
        <f>E39*BS!$B$9</f>
        <v>0</v>
      </c>
      <c r="R39" s="526">
        <f>F39*BS!$B$9</f>
        <v>0</v>
      </c>
      <c r="S39" s="526">
        <f>G39*BS!$B$9</f>
        <v>0</v>
      </c>
      <c r="T39" s="526">
        <f>H39*BS!$B$9</f>
        <v>0</v>
      </c>
      <c r="U39" s="527">
        <f t="shared" si="0"/>
        <v>0</v>
      </c>
    </row>
    <row r="40" spans="2:21">
      <c r="B40" s="525"/>
      <c r="C40" s="522"/>
      <c r="D40" s="522"/>
      <c r="E40" s="522"/>
      <c r="F40" s="522"/>
      <c r="G40" s="522"/>
      <c r="H40" s="522"/>
      <c r="I40" s="523"/>
      <c r="N40" s="525"/>
      <c r="O40" s="526">
        <f>C40*BS!$B$9</f>
        <v>0</v>
      </c>
      <c r="P40" s="526">
        <f>D40*BS!$B$9</f>
        <v>0</v>
      </c>
      <c r="Q40" s="526">
        <f>E40*BS!$B$9</f>
        <v>0</v>
      </c>
      <c r="R40" s="526">
        <f>F40*BS!$B$9</f>
        <v>0</v>
      </c>
      <c r="S40" s="526">
        <f>G40*BS!$B$9</f>
        <v>0</v>
      </c>
      <c r="T40" s="526">
        <f>H40*BS!$B$9</f>
        <v>0</v>
      </c>
      <c r="U40" s="527">
        <f t="shared" si="0"/>
        <v>0</v>
      </c>
    </row>
    <row r="41" spans="2:21">
      <c r="B41" s="529" t="s">
        <v>1086</v>
      </c>
      <c r="C41" s="522"/>
      <c r="D41" s="522"/>
      <c r="E41" s="522"/>
      <c r="F41" s="522"/>
      <c r="G41" s="522"/>
      <c r="H41" s="522"/>
      <c r="I41" s="523"/>
      <c r="N41" s="529" t="s">
        <v>1086</v>
      </c>
      <c r="O41" s="526">
        <f>C41*BS!$B$9</f>
        <v>0</v>
      </c>
      <c r="P41" s="526">
        <f>D41*BS!$B$9</f>
        <v>0</v>
      </c>
      <c r="Q41" s="526">
        <f>E41*BS!$B$9</f>
        <v>0</v>
      </c>
      <c r="R41" s="526">
        <f>F41*BS!$B$9</f>
        <v>0</v>
      </c>
      <c r="S41" s="526">
        <f>G41*BS!$B$9</f>
        <v>0</v>
      </c>
      <c r="T41" s="526">
        <f>H41*BS!$B$9</f>
        <v>0</v>
      </c>
      <c r="U41" s="527">
        <f t="shared" si="0"/>
        <v>0</v>
      </c>
    </row>
    <row r="42" spans="2:21">
      <c r="B42" s="525"/>
      <c r="C42" s="522"/>
      <c r="D42" s="522"/>
      <c r="E42" s="522"/>
      <c r="F42" s="522"/>
      <c r="G42" s="522"/>
      <c r="H42" s="522"/>
      <c r="I42" s="523"/>
      <c r="N42" s="525"/>
      <c r="O42" s="526">
        <f>C42*BS!$B$9</f>
        <v>0</v>
      </c>
      <c r="P42" s="526">
        <f>D42*BS!$B$9</f>
        <v>0</v>
      </c>
      <c r="Q42" s="526">
        <f>E42*BS!$B$9</f>
        <v>0</v>
      </c>
      <c r="R42" s="526">
        <f>F42*BS!$B$9</f>
        <v>0</v>
      </c>
      <c r="S42" s="526">
        <f>G42*BS!$B$9</f>
        <v>0</v>
      </c>
      <c r="T42" s="526">
        <f>H42*BS!$B$9</f>
        <v>0</v>
      </c>
      <c r="U42" s="527">
        <f t="shared" si="0"/>
        <v>0</v>
      </c>
    </row>
    <row r="43" spans="2:21">
      <c r="B43" s="520" t="s">
        <v>58</v>
      </c>
      <c r="C43" s="522"/>
      <c r="D43" s="522"/>
      <c r="E43" s="522"/>
      <c r="F43" s="522"/>
      <c r="G43" s="522"/>
      <c r="H43" s="522"/>
      <c r="I43" s="523"/>
      <c r="N43" s="520" t="s">
        <v>58</v>
      </c>
      <c r="O43" s="526">
        <f>C43*BS!$B$9</f>
        <v>0</v>
      </c>
      <c r="P43" s="526">
        <f>D43*BS!$B$9</f>
        <v>0</v>
      </c>
      <c r="Q43" s="526">
        <f>E43*BS!$B$9</f>
        <v>0</v>
      </c>
      <c r="R43" s="526">
        <f>F43*BS!$B$9</f>
        <v>0</v>
      </c>
      <c r="S43" s="526">
        <f>G43*BS!$B$9</f>
        <v>0</v>
      </c>
      <c r="T43" s="526">
        <f>H43*BS!$B$9</f>
        <v>0</v>
      </c>
      <c r="U43" s="527">
        <f t="shared" si="0"/>
        <v>0</v>
      </c>
    </row>
    <row r="44" spans="2:21">
      <c r="B44" s="525" t="s">
        <v>1101</v>
      </c>
      <c r="C44" s="531"/>
      <c r="D44" s="531"/>
      <c r="E44" s="531"/>
      <c r="F44" s="531"/>
      <c r="G44" s="531"/>
      <c r="H44" s="531"/>
      <c r="I44" s="532"/>
      <c r="N44" s="525" t="s">
        <v>1101</v>
      </c>
      <c r="O44" s="526">
        <f>C44*BS!$B$9</f>
        <v>0</v>
      </c>
      <c r="P44" s="526">
        <f>D44*BS!$B$9</f>
        <v>0</v>
      </c>
      <c r="Q44" s="526">
        <f>E44*BS!$B$9</f>
        <v>0</v>
      </c>
      <c r="R44" s="526">
        <f>F44*BS!$B$9</f>
        <v>0</v>
      </c>
      <c r="S44" s="526">
        <f>G44*BS!$B$9</f>
        <v>0</v>
      </c>
      <c r="T44" s="526">
        <f>H44*BS!$B$9</f>
        <v>0</v>
      </c>
      <c r="U44" s="527">
        <f t="shared" si="0"/>
        <v>0</v>
      </c>
    </row>
    <row r="45" spans="2:21">
      <c r="B45" s="525" t="s">
        <v>1102</v>
      </c>
      <c r="C45" s="531"/>
      <c r="D45" s="531"/>
      <c r="E45" s="531"/>
      <c r="F45" s="531"/>
      <c r="G45" s="531"/>
      <c r="H45" s="531"/>
      <c r="I45" s="532"/>
      <c r="N45" s="525" t="s">
        <v>1102</v>
      </c>
      <c r="O45" s="526">
        <f>C45*BS!$B$9</f>
        <v>0</v>
      </c>
      <c r="P45" s="526">
        <f>D45*BS!$B$9</f>
        <v>0</v>
      </c>
      <c r="Q45" s="526">
        <f>E45*BS!$B$9</f>
        <v>0</v>
      </c>
      <c r="R45" s="526">
        <f>F45*BS!$B$9</f>
        <v>0</v>
      </c>
      <c r="S45" s="526">
        <f>G45*BS!$B$9</f>
        <v>0</v>
      </c>
      <c r="T45" s="526">
        <f>H45*BS!$B$9</f>
        <v>0</v>
      </c>
      <c r="U45" s="527">
        <f t="shared" si="0"/>
        <v>0</v>
      </c>
    </row>
    <row r="46" spans="2:21">
      <c r="B46" s="525"/>
      <c r="C46" s="531"/>
      <c r="D46" s="531"/>
      <c r="E46" s="531"/>
      <c r="F46" s="531"/>
      <c r="G46" s="531"/>
      <c r="H46" s="531"/>
      <c r="I46" s="532"/>
      <c r="N46" s="525"/>
      <c r="O46" s="526">
        <f>C46*BS!$B$9</f>
        <v>0</v>
      </c>
      <c r="P46" s="526">
        <f>D46*BS!$B$9</f>
        <v>0</v>
      </c>
      <c r="Q46" s="526">
        <f>E46*BS!$B$9</f>
        <v>0</v>
      </c>
      <c r="R46" s="526">
        <f>F46*BS!$B$9</f>
        <v>0</v>
      </c>
      <c r="S46" s="526">
        <f>G46*BS!$B$9</f>
        <v>0</v>
      </c>
      <c r="T46" s="526">
        <f>H46*BS!$B$9</f>
        <v>0</v>
      </c>
      <c r="U46" s="527">
        <f t="shared" si="0"/>
        <v>0</v>
      </c>
    </row>
    <row r="47" spans="2:21">
      <c r="B47" s="525"/>
      <c r="C47" s="531"/>
      <c r="D47" s="531"/>
      <c r="E47" s="531"/>
      <c r="F47" s="531"/>
      <c r="G47" s="531"/>
      <c r="H47" s="531"/>
      <c r="I47" s="532"/>
      <c r="N47" s="525"/>
      <c r="O47" s="526">
        <f>C47*BS!$B$9</f>
        <v>0</v>
      </c>
      <c r="P47" s="526">
        <f>D47*BS!$B$9</f>
        <v>0</v>
      </c>
      <c r="Q47" s="526">
        <f>E47*BS!$B$9</f>
        <v>0</v>
      </c>
      <c r="R47" s="526">
        <f>F47*BS!$B$9</f>
        <v>0</v>
      </c>
      <c r="S47" s="526">
        <f>G47*BS!$B$9</f>
        <v>0</v>
      </c>
      <c r="T47" s="526">
        <f>H47*BS!$B$9</f>
        <v>0</v>
      </c>
      <c r="U47" s="527">
        <f t="shared" si="0"/>
        <v>0</v>
      </c>
    </row>
    <row r="48" spans="2:21">
      <c r="B48" s="525"/>
      <c r="C48" s="531"/>
      <c r="D48" s="531"/>
      <c r="E48" s="531"/>
      <c r="F48" s="531"/>
      <c r="G48" s="531"/>
      <c r="H48" s="531"/>
      <c r="I48" s="532"/>
      <c r="N48" s="525"/>
      <c r="O48" s="526">
        <f>C48*BS!$B$9</f>
        <v>0</v>
      </c>
      <c r="P48" s="526">
        <f>D48*BS!$B$9</f>
        <v>0</v>
      </c>
      <c r="Q48" s="526">
        <f>E48*BS!$B$9</f>
        <v>0</v>
      </c>
      <c r="R48" s="526">
        <f>F48*BS!$B$9</f>
        <v>0</v>
      </c>
      <c r="S48" s="526">
        <f>G48*BS!$B$9</f>
        <v>0</v>
      </c>
      <c r="T48" s="526">
        <f>H48*BS!$B$9</f>
        <v>0</v>
      </c>
      <c r="U48" s="527">
        <f t="shared" si="0"/>
        <v>0</v>
      </c>
    </row>
    <row r="49" spans="2:21">
      <c r="B49" s="525"/>
      <c r="C49" s="531"/>
      <c r="D49" s="531"/>
      <c r="E49" s="531"/>
      <c r="F49" s="531"/>
      <c r="G49" s="531"/>
      <c r="H49" s="531"/>
      <c r="I49" s="532"/>
      <c r="N49" s="525"/>
      <c r="O49" s="526">
        <f>C49*BS!$B$9</f>
        <v>0</v>
      </c>
      <c r="P49" s="526">
        <f>D49*BS!$B$9</f>
        <v>0</v>
      </c>
      <c r="Q49" s="526">
        <f>E49*BS!$B$9</f>
        <v>0</v>
      </c>
      <c r="R49" s="526">
        <f>F49*BS!$B$9</f>
        <v>0</v>
      </c>
      <c r="S49" s="526">
        <f>G49*BS!$B$9</f>
        <v>0</v>
      </c>
      <c r="T49" s="526">
        <f>H49*BS!$B$9</f>
        <v>0</v>
      </c>
      <c r="U49" s="527">
        <f t="shared" si="0"/>
        <v>0</v>
      </c>
    </row>
    <row r="50" spans="2:21">
      <c r="B50" s="525"/>
      <c r="C50" s="531"/>
      <c r="D50" s="531"/>
      <c r="E50" s="531"/>
      <c r="F50" s="531"/>
      <c r="G50" s="531"/>
      <c r="H50" s="531"/>
      <c r="I50" s="532"/>
      <c r="N50" s="525"/>
      <c r="O50" s="526">
        <f>C50*BS!$B$9</f>
        <v>0</v>
      </c>
      <c r="P50" s="526">
        <f>D50*BS!$B$9</f>
        <v>0</v>
      </c>
      <c r="Q50" s="526">
        <f>E50*BS!$B$9</f>
        <v>0</v>
      </c>
      <c r="R50" s="526">
        <f>F50*BS!$B$9</f>
        <v>0</v>
      </c>
      <c r="S50" s="526">
        <f>G50*BS!$B$9</f>
        <v>0</v>
      </c>
      <c r="T50" s="526">
        <f>H50*BS!$B$9</f>
        <v>0</v>
      </c>
      <c r="U50" s="527">
        <f t="shared" si="0"/>
        <v>0</v>
      </c>
    </row>
    <row r="51" spans="2:21">
      <c r="B51" s="472" t="s">
        <v>1103</v>
      </c>
      <c r="C51" s="531">
        <f ca="1">C52-SUM(C44:C51)</f>
        <v>0</v>
      </c>
      <c r="D51" s="531">
        <f t="shared" ref="D51:H51" ca="1" si="2">D52-SUM(D44:D51)</f>
        <v>0</v>
      </c>
      <c r="E51" s="531">
        <f t="shared" ca="1" si="2"/>
        <v>0</v>
      </c>
      <c r="F51" s="531">
        <f t="shared" ca="1" si="2"/>
        <v>0</v>
      </c>
      <c r="G51" s="531">
        <f t="shared" ca="1" si="2"/>
        <v>0</v>
      </c>
      <c r="H51" s="531">
        <f t="shared" ca="1" si="2"/>
        <v>0</v>
      </c>
      <c r="I51" s="532"/>
      <c r="N51" s="472" t="s">
        <v>1103</v>
      </c>
      <c r="O51" s="526">
        <f ca="1">C51*BS!$B$9</f>
        <v>0</v>
      </c>
      <c r="P51" s="526">
        <f ca="1">D51*BS!$B$9</f>
        <v>0</v>
      </c>
      <c r="Q51" s="526">
        <f ca="1">E51*BS!$B$9</f>
        <v>0</v>
      </c>
      <c r="R51" s="526">
        <f ca="1">F51*BS!$B$9</f>
        <v>0</v>
      </c>
      <c r="S51" s="526">
        <f ca="1">G51*BS!$B$9</f>
        <v>0</v>
      </c>
      <c r="T51" s="526">
        <f ca="1">H51*BS!$B$9</f>
        <v>0</v>
      </c>
      <c r="U51" s="527">
        <f t="shared" si="0"/>
        <v>0</v>
      </c>
    </row>
    <row r="52" spans="2:21">
      <c r="B52" s="529" t="s">
        <v>1086</v>
      </c>
      <c r="C52" s="531"/>
      <c r="D52" s="531"/>
      <c r="E52" s="531"/>
      <c r="F52" s="531"/>
      <c r="G52" s="531"/>
      <c r="H52" s="531"/>
      <c r="I52" s="532"/>
      <c r="N52" s="529" t="s">
        <v>1086</v>
      </c>
      <c r="O52" s="526">
        <f>C52*BS!$B$9</f>
        <v>0</v>
      </c>
      <c r="P52" s="526">
        <f>D52*BS!$B$9</f>
        <v>0</v>
      </c>
      <c r="Q52" s="526">
        <f>E52*BS!$B$9</f>
        <v>0</v>
      </c>
      <c r="R52" s="526">
        <f>F52*BS!$B$9</f>
        <v>0</v>
      </c>
      <c r="S52" s="526">
        <f>G52*BS!$B$9</f>
        <v>0</v>
      </c>
      <c r="T52" s="526">
        <f>H52*BS!$B$9</f>
        <v>0</v>
      </c>
      <c r="U52" s="527">
        <f t="shared" si="0"/>
        <v>0</v>
      </c>
    </row>
    <row r="53" spans="2:21">
      <c r="B53" s="525"/>
      <c r="C53" s="531"/>
      <c r="D53" s="531"/>
      <c r="E53" s="531"/>
      <c r="F53" s="531"/>
      <c r="G53" s="531"/>
      <c r="H53" s="531"/>
      <c r="I53" s="532"/>
      <c r="N53" s="525"/>
      <c r="O53" s="526">
        <f>C53*BS!$B$9</f>
        <v>0</v>
      </c>
      <c r="P53" s="526">
        <f>D53*BS!$B$9</f>
        <v>0</v>
      </c>
      <c r="Q53" s="526">
        <f>E53*BS!$B$9</f>
        <v>0</v>
      </c>
      <c r="R53" s="526">
        <f>F53*BS!$B$9</f>
        <v>0</v>
      </c>
      <c r="S53" s="526">
        <f>G53*BS!$B$9</f>
        <v>0</v>
      </c>
      <c r="T53" s="526">
        <f>H53*BS!$B$9</f>
        <v>0</v>
      </c>
      <c r="U53" s="527">
        <f t="shared" si="0"/>
        <v>0</v>
      </c>
    </row>
    <row r="54" spans="2:21">
      <c r="B54" s="520" t="s">
        <v>59</v>
      </c>
      <c r="C54" s="533"/>
      <c r="D54" s="533"/>
      <c r="E54" s="533"/>
      <c r="F54" s="533"/>
      <c r="G54" s="533"/>
      <c r="H54" s="533"/>
      <c r="I54" s="534"/>
      <c r="N54" s="520" t="s">
        <v>59</v>
      </c>
      <c r="O54" s="526">
        <f>C54*BS!$B$9</f>
        <v>0</v>
      </c>
      <c r="P54" s="526">
        <f>D54*BS!$B$9</f>
        <v>0</v>
      </c>
      <c r="Q54" s="526">
        <f>E54*BS!$B$9</f>
        <v>0</v>
      </c>
      <c r="R54" s="526">
        <f>F54*BS!$B$9</f>
        <v>0</v>
      </c>
      <c r="S54" s="526">
        <f>G54*BS!$B$9</f>
        <v>0</v>
      </c>
      <c r="T54" s="526">
        <f>H54*BS!$B$9</f>
        <v>0</v>
      </c>
      <c r="U54" s="527">
        <f t="shared" si="0"/>
        <v>0</v>
      </c>
    </row>
    <row r="55" spans="2:21">
      <c r="B55" s="520"/>
      <c r="C55" s="512"/>
      <c r="D55" s="512"/>
      <c r="E55" s="512"/>
      <c r="F55" s="512"/>
      <c r="G55" s="512"/>
      <c r="H55" s="512"/>
      <c r="I55" s="513"/>
      <c r="N55" s="520"/>
      <c r="O55" s="526">
        <f>C55*BS!$B$9</f>
        <v>0</v>
      </c>
      <c r="P55" s="526">
        <f>D55*BS!$B$9</f>
        <v>0</v>
      </c>
      <c r="Q55" s="526">
        <f>E55*BS!$B$9</f>
        <v>0</v>
      </c>
      <c r="R55" s="526">
        <f>F55*BS!$B$9</f>
        <v>0</v>
      </c>
      <c r="S55" s="526">
        <f>G55*BS!$B$9</f>
        <v>0</v>
      </c>
      <c r="T55" s="526">
        <f>H55*BS!$B$9</f>
        <v>0</v>
      </c>
      <c r="U55" s="527">
        <f t="shared" si="0"/>
        <v>0</v>
      </c>
    </row>
    <row r="56" spans="2:21" ht="28">
      <c r="B56" s="520" t="s">
        <v>60</v>
      </c>
      <c r="C56" s="522"/>
      <c r="D56" s="522"/>
      <c r="E56" s="522"/>
      <c r="F56" s="522"/>
      <c r="G56" s="522"/>
      <c r="H56" s="522"/>
      <c r="I56" s="523"/>
      <c r="N56" s="520" t="s">
        <v>60</v>
      </c>
      <c r="O56" s="526">
        <f>C56*BS!$B$9</f>
        <v>0</v>
      </c>
      <c r="P56" s="526">
        <f>D56*BS!$B$9</f>
        <v>0</v>
      </c>
      <c r="Q56" s="526">
        <f>E56*BS!$B$9</f>
        <v>0</v>
      </c>
      <c r="R56" s="526">
        <f>F56*BS!$B$9</f>
        <v>0</v>
      </c>
      <c r="S56" s="526">
        <f>G56*BS!$B$9</f>
        <v>0</v>
      </c>
      <c r="T56" s="526">
        <f>H56*BS!$B$9</f>
        <v>0</v>
      </c>
      <c r="U56" s="527">
        <f t="shared" si="0"/>
        <v>0</v>
      </c>
    </row>
    <row r="57" spans="2:21">
      <c r="B57" s="525" t="s">
        <v>1104</v>
      </c>
      <c r="C57" s="522"/>
      <c r="D57" s="522"/>
      <c r="E57" s="522"/>
      <c r="F57" s="522"/>
      <c r="G57" s="522"/>
      <c r="H57" s="522"/>
      <c r="I57" s="523"/>
      <c r="N57" s="525" t="s">
        <v>1104</v>
      </c>
      <c r="O57" s="526">
        <f>C57*BS!$B$9</f>
        <v>0</v>
      </c>
      <c r="P57" s="526">
        <f>D57*BS!$B$9</f>
        <v>0</v>
      </c>
      <c r="Q57" s="526">
        <f>E57*BS!$B$9</f>
        <v>0</v>
      </c>
      <c r="R57" s="526">
        <f>F57*BS!$B$9</f>
        <v>0</v>
      </c>
      <c r="S57" s="526">
        <f>G57*BS!$B$9</f>
        <v>0</v>
      </c>
      <c r="T57" s="526">
        <f>H57*BS!$B$9</f>
        <v>0</v>
      </c>
      <c r="U57" s="527">
        <f t="shared" si="0"/>
        <v>0</v>
      </c>
    </row>
    <row r="58" spans="2:21">
      <c r="B58" s="525" t="s">
        <v>1105</v>
      </c>
      <c r="C58" s="522"/>
      <c r="D58" s="522"/>
      <c r="E58" s="522"/>
      <c r="F58" s="522"/>
      <c r="G58" s="522"/>
      <c r="H58" s="522"/>
      <c r="I58" s="523"/>
      <c r="N58" s="525" t="s">
        <v>1105</v>
      </c>
      <c r="O58" s="526">
        <f>C58*BS!$B$9</f>
        <v>0</v>
      </c>
      <c r="P58" s="526">
        <f>D58*BS!$B$9</f>
        <v>0</v>
      </c>
      <c r="Q58" s="526">
        <f>E58*BS!$B$9</f>
        <v>0</v>
      </c>
      <c r="R58" s="526">
        <f>F58*BS!$B$9</f>
        <v>0</v>
      </c>
      <c r="S58" s="526">
        <f>G58*BS!$B$9</f>
        <v>0</v>
      </c>
      <c r="T58" s="526">
        <f>H58*BS!$B$9</f>
        <v>0</v>
      </c>
      <c r="U58" s="527">
        <f t="shared" si="0"/>
        <v>0</v>
      </c>
    </row>
    <row r="59" spans="2:21">
      <c r="B59" s="535"/>
      <c r="C59" s="522"/>
      <c r="D59" s="522"/>
      <c r="E59" s="522"/>
      <c r="F59" s="522"/>
      <c r="G59" s="522"/>
      <c r="H59" s="522"/>
      <c r="I59" s="523"/>
      <c r="N59" s="535"/>
      <c r="O59" s="526">
        <f>C59*BS!$B$9</f>
        <v>0</v>
      </c>
      <c r="P59" s="526">
        <f>D59*BS!$B$9</f>
        <v>0</v>
      </c>
      <c r="Q59" s="526">
        <f>E59*BS!$B$9</f>
        <v>0</v>
      </c>
      <c r="R59" s="526">
        <f>F59*BS!$B$9</f>
        <v>0</v>
      </c>
      <c r="S59" s="526">
        <f>G59*BS!$B$9</f>
        <v>0</v>
      </c>
      <c r="T59" s="526">
        <f>H59*BS!$B$9</f>
        <v>0</v>
      </c>
      <c r="U59" s="527">
        <f t="shared" si="0"/>
        <v>0</v>
      </c>
    </row>
    <row r="60" spans="2:21">
      <c r="B60" s="535"/>
      <c r="C60" s="512"/>
      <c r="D60" s="512"/>
      <c r="E60" s="536"/>
      <c r="F60" s="537"/>
      <c r="G60" s="522"/>
      <c r="H60" s="522"/>
      <c r="I60" s="538"/>
      <c r="N60" s="535"/>
      <c r="O60" s="526">
        <f>C60*BS!$B$9</f>
        <v>0</v>
      </c>
      <c r="P60" s="526">
        <f>D60*BS!$B$9</f>
        <v>0</v>
      </c>
      <c r="Q60" s="526">
        <f>E60*BS!$B$9</f>
        <v>0</v>
      </c>
      <c r="R60" s="526">
        <f>F60*BS!$B$9</f>
        <v>0</v>
      </c>
      <c r="S60" s="526">
        <f>G60*BS!$B$9</f>
        <v>0</v>
      </c>
      <c r="T60" s="526">
        <f>H60*BS!$B$9</f>
        <v>0</v>
      </c>
      <c r="U60" s="527">
        <f t="shared" si="0"/>
        <v>0</v>
      </c>
    </row>
    <row r="61" spans="2:21" ht="15.5">
      <c r="B61" s="535"/>
      <c r="C61" s="512"/>
      <c r="D61" s="512"/>
      <c r="E61" s="539"/>
      <c r="F61" s="528"/>
      <c r="G61" s="528"/>
      <c r="H61" s="528"/>
      <c r="I61" s="540"/>
      <c r="N61" s="535"/>
      <c r="O61" s="526">
        <f>C61*BS!$B$9</f>
        <v>0</v>
      </c>
      <c r="P61" s="526">
        <f>D61*BS!$B$9</f>
        <v>0</v>
      </c>
      <c r="Q61" s="526">
        <f>E61*BS!$B$9</f>
        <v>0</v>
      </c>
      <c r="R61" s="526">
        <f>F61*BS!$B$9</f>
        <v>0</v>
      </c>
      <c r="S61" s="526">
        <f>G61*BS!$B$9</f>
        <v>0</v>
      </c>
      <c r="T61" s="526">
        <f>H61*BS!$B$9</f>
        <v>0</v>
      </c>
      <c r="U61" s="527">
        <f t="shared" si="0"/>
        <v>0</v>
      </c>
    </row>
    <row r="62" spans="2:21">
      <c r="B62" s="535"/>
      <c r="C62" s="512"/>
      <c r="D62" s="512"/>
      <c r="E62" s="541"/>
      <c r="F62" s="541"/>
      <c r="G62" s="541"/>
      <c r="H62" s="541"/>
      <c r="I62" s="542"/>
      <c r="N62" s="535"/>
      <c r="O62" s="526">
        <f>C62*BS!$B$9</f>
        <v>0</v>
      </c>
      <c r="P62" s="526">
        <f>D62*BS!$B$9</f>
        <v>0</v>
      </c>
      <c r="Q62" s="526">
        <f>E62*BS!$B$9</f>
        <v>0</v>
      </c>
      <c r="R62" s="526">
        <f>F62*BS!$B$9</f>
        <v>0</v>
      </c>
      <c r="S62" s="526">
        <f>G62*BS!$B$9</f>
        <v>0</v>
      </c>
      <c r="T62" s="526">
        <f>H62*BS!$B$9</f>
        <v>0</v>
      </c>
      <c r="U62" s="527">
        <f t="shared" si="0"/>
        <v>0</v>
      </c>
    </row>
    <row r="63" spans="2:21">
      <c r="B63" s="535"/>
      <c r="C63" s="512"/>
      <c r="D63" s="512"/>
      <c r="E63" s="541"/>
      <c r="F63" s="541"/>
      <c r="G63" s="541"/>
      <c r="H63" s="541"/>
      <c r="I63" s="542"/>
      <c r="N63" s="535"/>
      <c r="O63" s="526">
        <f>C63*BS!$B$9</f>
        <v>0</v>
      </c>
      <c r="P63" s="526">
        <f>D63*BS!$B$9</f>
        <v>0</v>
      </c>
      <c r="Q63" s="526">
        <f>E63*BS!$B$9</f>
        <v>0</v>
      </c>
      <c r="R63" s="526">
        <f>F63*BS!$B$9</f>
        <v>0</v>
      </c>
      <c r="S63" s="526">
        <f>G63*BS!$B$9</f>
        <v>0</v>
      </c>
      <c r="T63" s="526">
        <f>H63*BS!$B$9</f>
        <v>0</v>
      </c>
      <c r="U63" s="527">
        <f t="shared" si="0"/>
        <v>0</v>
      </c>
    </row>
    <row r="64" spans="2:21">
      <c r="B64" s="472" t="s">
        <v>1103</v>
      </c>
      <c r="C64" s="543">
        <f>C65-SUM(C57:C63)</f>
        <v>0</v>
      </c>
      <c r="D64" s="543">
        <f t="shared" ref="D64:F64" si="3">D65-SUM(D57:D63)</f>
        <v>0</v>
      </c>
      <c r="E64" s="543">
        <f t="shared" si="3"/>
        <v>0</v>
      </c>
      <c r="F64" s="543">
        <f t="shared" si="3"/>
        <v>0</v>
      </c>
      <c r="G64" s="543">
        <f t="shared" ref="G64" si="4">G65-SUM(G57:G63)</f>
        <v>0</v>
      </c>
      <c r="H64" s="543">
        <f t="shared" ref="H64" si="5">H65-SUM(H57:H63)</f>
        <v>0</v>
      </c>
      <c r="I64" s="542"/>
      <c r="N64" s="472" t="s">
        <v>1103</v>
      </c>
      <c r="O64" s="526">
        <f>C64*BS!$B$9</f>
        <v>0</v>
      </c>
      <c r="P64" s="526">
        <f>D64*BS!$B$9</f>
        <v>0</v>
      </c>
      <c r="Q64" s="526">
        <f>E64*BS!$B$9</f>
        <v>0</v>
      </c>
      <c r="R64" s="526">
        <f>F64*BS!$B$9</f>
        <v>0</v>
      </c>
      <c r="S64" s="526">
        <f>G64*BS!$B$9</f>
        <v>0</v>
      </c>
      <c r="T64" s="526">
        <f>H64*BS!$B$9</f>
        <v>0</v>
      </c>
      <c r="U64" s="527">
        <f t="shared" si="0"/>
        <v>0</v>
      </c>
    </row>
    <row r="65" spans="2:21">
      <c r="B65" s="529" t="s">
        <v>1086</v>
      </c>
      <c r="C65" s="544"/>
      <c r="D65" s="512"/>
      <c r="E65" s="541"/>
      <c r="F65" s="541"/>
      <c r="G65" s="541"/>
      <c r="H65" s="541"/>
      <c r="I65" s="542"/>
      <c r="N65" s="529" t="s">
        <v>1086</v>
      </c>
      <c r="O65" s="526">
        <f>C65*BS!$B$9</f>
        <v>0</v>
      </c>
      <c r="P65" s="526">
        <f>D65*BS!$B$9</f>
        <v>0</v>
      </c>
      <c r="Q65" s="526">
        <f>E65*BS!$B$9</f>
        <v>0</v>
      </c>
      <c r="R65" s="526">
        <f>F65*BS!$B$9</f>
        <v>0</v>
      </c>
      <c r="S65" s="526">
        <f>G65*BS!$B$9</f>
        <v>0</v>
      </c>
      <c r="T65" s="526">
        <f>H65*BS!$B$9</f>
        <v>0</v>
      </c>
      <c r="U65" s="527">
        <f t="shared" si="0"/>
        <v>0</v>
      </c>
    </row>
    <row r="66" spans="2:21">
      <c r="B66" s="545"/>
      <c r="C66" s="544"/>
      <c r="D66" s="512"/>
      <c r="E66" s="541"/>
      <c r="F66" s="541"/>
      <c r="G66" s="541"/>
      <c r="H66" s="541"/>
      <c r="I66" s="542"/>
      <c r="N66" s="545"/>
      <c r="O66" s="526">
        <f>C66*BS!$B$9</f>
        <v>0</v>
      </c>
      <c r="P66" s="526">
        <f>D66*BS!$B$9</f>
        <v>0</v>
      </c>
      <c r="Q66" s="526">
        <f>E66*BS!$B$9</f>
        <v>0</v>
      </c>
      <c r="R66" s="526">
        <f>F66*BS!$B$9</f>
        <v>0</v>
      </c>
      <c r="S66" s="526">
        <f>G66*BS!$B$9</f>
        <v>0</v>
      </c>
      <c r="T66" s="526">
        <f>H66*BS!$B$9</f>
        <v>0</v>
      </c>
      <c r="U66" s="527">
        <f t="shared" si="0"/>
        <v>0</v>
      </c>
    </row>
    <row r="67" spans="2:21">
      <c r="B67" s="520" t="s">
        <v>62</v>
      </c>
      <c r="C67" s="546"/>
      <c r="D67" s="546"/>
      <c r="E67" s="546"/>
      <c r="F67" s="546"/>
      <c r="G67" s="546"/>
      <c r="H67" s="546"/>
      <c r="I67" s="547"/>
      <c r="N67" s="520" t="s">
        <v>62</v>
      </c>
      <c r="O67" s="526">
        <f>C67*BS!$B$9</f>
        <v>0</v>
      </c>
      <c r="P67" s="526">
        <f>D67*BS!$B$9</f>
        <v>0</v>
      </c>
      <c r="Q67" s="526">
        <f>E67*BS!$B$9</f>
        <v>0</v>
      </c>
      <c r="R67" s="526">
        <f>F67*BS!$B$9</f>
        <v>0</v>
      </c>
      <c r="S67" s="526">
        <f>G67*BS!$B$9</f>
        <v>0</v>
      </c>
      <c r="T67" s="526">
        <f>H67*BS!$B$9</f>
        <v>0</v>
      </c>
      <c r="U67" s="527">
        <f t="shared" si="0"/>
        <v>0</v>
      </c>
    </row>
    <row r="68" spans="2:21">
      <c r="B68" s="525" t="s">
        <v>1106</v>
      </c>
      <c r="C68" s="512"/>
      <c r="D68" s="512"/>
      <c r="E68" s="512"/>
      <c r="F68" s="512"/>
      <c r="G68" s="512"/>
      <c r="H68" s="512"/>
      <c r="I68" s="513"/>
      <c r="N68" s="525" t="s">
        <v>1106</v>
      </c>
      <c r="O68" s="526">
        <f>C68*BS!$B$9</f>
        <v>0</v>
      </c>
      <c r="P68" s="526">
        <f>D68*BS!$B$9</f>
        <v>0</v>
      </c>
      <c r="Q68" s="526">
        <f>E68*BS!$B$9</f>
        <v>0</v>
      </c>
      <c r="R68" s="526">
        <f>F68*BS!$B$9</f>
        <v>0</v>
      </c>
      <c r="S68" s="526">
        <f>G68*BS!$B$9</f>
        <v>0</v>
      </c>
      <c r="T68" s="526">
        <f>H68*BS!$B$9</f>
        <v>0</v>
      </c>
      <c r="U68" s="527">
        <f t="shared" si="0"/>
        <v>0</v>
      </c>
    </row>
    <row r="69" spans="2:21">
      <c r="B69" s="525" t="s">
        <v>1107</v>
      </c>
      <c r="C69" s="533"/>
      <c r="D69" s="533"/>
      <c r="E69" s="533"/>
      <c r="F69" s="533"/>
      <c r="G69" s="533"/>
      <c r="H69" s="533"/>
      <c r="I69" s="534"/>
      <c r="N69" s="525" t="s">
        <v>1107</v>
      </c>
      <c r="O69" s="526">
        <f>C69*BS!$B$9</f>
        <v>0</v>
      </c>
      <c r="P69" s="526">
        <f>D69*BS!$B$9</f>
        <v>0</v>
      </c>
      <c r="Q69" s="526">
        <f>E69*BS!$B$9</f>
        <v>0</v>
      </c>
      <c r="R69" s="526">
        <f>F69*BS!$B$9</f>
        <v>0</v>
      </c>
      <c r="S69" s="526">
        <f>G69*BS!$B$9</f>
        <v>0</v>
      </c>
      <c r="T69" s="526">
        <f>H69*BS!$B$9</f>
        <v>0</v>
      </c>
      <c r="U69" s="527">
        <f t="shared" si="0"/>
        <v>0</v>
      </c>
    </row>
    <row r="70" spans="2:21">
      <c r="B70" s="525" t="s">
        <v>1108</v>
      </c>
      <c r="C70" s="522"/>
      <c r="D70" s="522"/>
      <c r="E70" s="522"/>
      <c r="F70" s="522"/>
      <c r="G70" s="522"/>
      <c r="H70" s="522"/>
      <c r="I70" s="523"/>
      <c r="N70" s="525" t="s">
        <v>1108</v>
      </c>
      <c r="O70" s="526">
        <f>C70*BS!$B$9</f>
        <v>0</v>
      </c>
      <c r="P70" s="526">
        <f>D70*BS!$B$9</f>
        <v>0</v>
      </c>
      <c r="Q70" s="526">
        <f>E70*BS!$B$9</f>
        <v>0</v>
      </c>
      <c r="R70" s="526">
        <f>F70*BS!$B$9</f>
        <v>0</v>
      </c>
      <c r="S70" s="526">
        <f>G70*BS!$B$9</f>
        <v>0</v>
      </c>
      <c r="T70" s="526">
        <f>H70*BS!$B$9</f>
        <v>0</v>
      </c>
      <c r="U70" s="527">
        <f t="shared" si="0"/>
        <v>0</v>
      </c>
    </row>
    <row r="71" spans="2:21">
      <c r="B71" s="525"/>
      <c r="C71" s="522"/>
      <c r="D71" s="522"/>
      <c r="E71" s="522"/>
      <c r="F71" s="522"/>
      <c r="G71" s="522"/>
      <c r="H71" s="522"/>
      <c r="I71" s="523"/>
      <c r="N71" s="525"/>
      <c r="O71" s="526">
        <f>C71*BS!$B$9</f>
        <v>0</v>
      </c>
      <c r="P71" s="526">
        <f>D71*BS!$B$9</f>
        <v>0</v>
      </c>
      <c r="Q71" s="526">
        <f>E71*BS!$B$9</f>
        <v>0</v>
      </c>
      <c r="R71" s="526">
        <f>F71*BS!$B$9</f>
        <v>0</v>
      </c>
      <c r="S71" s="526">
        <f>G71*BS!$B$9</f>
        <v>0</v>
      </c>
      <c r="T71" s="526">
        <f>H71*BS!$B$9</f>
        <v>0</v>
      </c>
      <c r="U71" s="527">
        <f t="shared" si="0"/>
        <v>0</v>
      </c>
    </row>
    <row r="72" spans="2:21">
      <c r="B72" s="525"/>
      <c r="C72" s="522"/>
      <c r="D72" s="522"/>
      <c r="E72" s="522"/>
      <c r="F72" s="522"/>
      <c r="G72" s="522"/>
      <c r="H72" s="522"/>
      <c r="I72" s="523"/>
      <c r="N72" s="525"/>
      <c r="O72" s="526">
        <f>C72*BS!$B$9</f>
        <v>0</v>
      </c>
      <c r="P72" s="526">
        <f>D72*BS!$B$9</f>
        <v>0</v>
      </c>
      <c r="Q72" s="526">
        <f>E72*BS!$B$9</f>
        <v>0</v>
      </c>
      <c r="R72" s="526">
        <f>F72*BS!$B$9</f>
        <v>0</v>
      </c>
      <c r="S72" s="526">
        <f>G72*BS!$B$9</f>
        <v>0</v>
      </c>
      <c r="T72" s="526">
        <f>H72*BS!$B$9</f>
        <v>0</v>
      </c>
      <c r="U72" s="527">
        <f t="shared" si="0"/>
        <v>0</v>
      </c>
    </row>
    <row r="73" spans="2:21">
      <c r="B73" s="525"/>
      <c r="C73" s="522"/>
      <c r="D73" s="522"/>
      <c r="E73" s="522"/>
      <c r="F73" s="522"/>
      <c r="G73" s="522"/>
      <c r="H73" s="522"/>
      <c r="I73" s="523"/>
      <c r="N73" s="525"/>
      <c r="O73" s="526">
        <f>C73*BS!$B$9</f>
        <v>0</v>
      </c>
      <c r="P73" s="526">
        <f>D73*BS!$B$9</f>
        <v>0</v>
      </c>
      <c r="Q73" s="526">
        <f>E73*BS!$B$9</f>
        <v>0</v>
      </c>
      <c r="R73" s="526">
        <f>F73*BS!$B$9</f>
        <v>0</v>
      </c>
      <c r="S73" s="526">
        <f>G73*BS!$B$9</f>
        <v>0</v>
      </c>
      <c r="T73" s="526">
        <f>H73*BS!$B$9</f>
        <v>0</v>
      </c>
      <c r="U73" s="527">
        <f t="shared" si="0"/>
        <v>0</v>
      </c>
    </row>
    <row r="74" spans="2:21" ht="15.5">
      <c r="B74" s="472" t="s">
        <v>1103</v>
      </c>
      <c r="C74" s="548">
        <f>C75-SUM(C67:C73)</f>
        <v>0</v>
      </c>
      <c r="D74" s="548">
        <f t="shared" ref="D74:F74" si="6">D75-SUM(D67:D73)</f>
        <v>0</v>
      </c>
      <c r="E74" s="548">
        <f t="shared" si="6"/>
        <v>0</v>
      </c>
      <c r="F74" s="548">
        <f t="shared" si="6"/>
        <v>0</v>
      </c>
      <c r="G74" s="548">
        <f t="shared" ref="G74" si="7">G75-SUM(G67:G73)</f>
        <v>0</v>
      </c>
      <c r="H74" s="548">
        <f t="shared" ref="H74" si="8">H75-SUM(H67:H73)</f>
        <v>0</v>
      </c>
      <c r="I74" s="540"/>
      <c r="N74" s="472" t="s">
        <v>1103</v>
      </c>
      <c r="O74" s="526">
        <f>C74*BS!$B$9</f>
        <v>0</v>
      </c>
      <c r="P74" s="526">
        <f>D74*BS!$B$9</f>
        <v>0</v>
      </c>
      <c r="Q74" s="526">
        <f>E74*BS!$B$9</f>
        <v>0</v>
      </c>
      <c r="R74" s="526">
        <f>F74*BS!$B$9</f>
        <v>0</v>
      </c>
      <c r="S74" s="526">
        <f>G74*BS!$B$9</f>
        <v>0</v>
      </c>
      <c r="T74" s="526">
        <f>H74*BS!$B$9</f>
        <v>0</v>
      </c>
      <c r="U74" s="527">
        <f t="shared" si="0"/>
        <v>0</v>
      </c>
    </row>
    <row r="75" spans="2:21" ht="15.5">
      <c r="B75" s="529" t="s">
        <v>1086</v>
      </c>
      <c r="C75" s="549"/>
      <c r="D75" s="549"/>
      <c r="E75" s="549"/>
      <c r="F75" s="549"/>
      <c r="G75" s="549"/>
      <c r="H75" s="549"/>
      <c r="I75" s="540"/>
      <c r="N75" s="529" t="s">
        <v>1086</v>
      </c>
      <c r="O75" s="526">
        <f>C75*BS!$B$9</f>
        <v>0</v>
      </c>
      <c r="P75" s="526">
        <f>D75*BS!$B$9</f>
        <v>0</v>
      </c>
      <c r="Q75" s="526">
        <f>E75*BS!$B$9</f>
        <v>0</v>
      </c>
      <c r="R75" s="526">
        <f>F75*BS!$B$9</f>
        <v>0</v>
      </c>
      <c r="S75" s="526">
        <f>G75*BS!$B$9</f>
        <v>0</v>
      </c>
      <c r="T75" s="526">
        <f>H75*BS!$B$9</f>
        <v>0</v>
      </c>
      <c r="U75" s="527">
        <f t="shared" si="0"/>
        <v>0</v>
      </c>
    </row>
    <row r="76" spans="2:21" ht="15.5">
      <c r="B76" s="525"/>
      <c r="C76" s="549"/>
      <c r="D76" s="549"/>
      <c r="E76" s="549"/>
      <c r="F76" s="549"/>
      <c r="G76" s="549"/>
      <c r="H76" s="549"/>
      <c r="I76" s="540"/>
      <c r="N76" s="525"/>
      <c r="O76" s="526">
        <f>C76*BS!$B$9</f>
        <v>0</v>
      </c>
      <c r="P76" s="526">
        <f>D76*BS!$B$9</f>
        <v>0</v>
      </c>
      <c r="Q76" s="526">
        <f>E76*BS!$B$9</f>
        <v>0</v>
      </c>
      <c r="R76" s="526">
        <f>F76*BS!$B$9</f>
        <v>0</v>
      </c>
      <c r="S76" s="526">
        <f>G76*BS!$B$9</f>
        <v>0</v>
      </c>
      <c r="T76" s="526">
        <f>H76*BS!$B$9</f>
        <v>0</v>
      </c>
      <c r="U76" s="527">
        <f t="shared" si="0"/>
        <v>0</v>
      </c>
    </row>
    <row r="77" spans="2:21" ht="15.5">
      <c r="B77" s="520" t="s">
        <v>66</v>
      </c>
      <c r="C77" s="549"/>
      <c r="D77" s="549"/>
      <c r="E77" s="549"/>
      <c r="F77" s="549"/>
      <c r="G77" s="549"/>
      <c r="H77" s="549"/>
      <c r="I77" s="540"/>
      <c r="N77" s="520" t="s">
        <v>66</v>
      </c>
      <c r="O77" s="526">
        <f>C77*BS!$B$9</f>
        <v>0</v>
      </c>
      <c r="P77" s="526">
        <f>D77*BS!$B$9</f>
        <v>0</v>
      </c>
      <c r="Q77" s="526">
        <f>E77*BS!$B$9</f>
        <v>0</v>
      </c>
      <c r="R77" s="526">
        <f>F77*BS!$B$9</f>
        <v>0</v>
      </c>
      <c r="S77" s="526">
        <f>G77*BS!$B$9</f>
        <v>0</v>
      </c>
      <c r="T77" s="526">
        <f>H77*BS!$B$9</f>
        <v>0</v>
      </c>
      <c r="U77" s="527">
        <f t="shared" si="0"/>
        <v>0</v>
      </c>
    </row>
    <row r="78" spans="2:21" ht="15.5">
      <c r="B78" s="525" t="s">
        <v>1112</v>
      </c>
      <c r="C78" s="549"/>
      <c r="D78" s="549"/>
      <c r="E78" s="549"/>
      <c r="F78" s="549"/>
      <c r="G78" s="549"/>
      <c r="H78" s="549"/>
      <c r="I78" s="540"/>
      <c r="N78" s="525" t="s">
        <v>1112</v>
      </c>
      <c r="O78" s="526">
        <f>C78*BS!$B$9</f>
        <v>0</v>
      </c>
      <c r="P78" s="526">
        <f>D78*BS!$B$9</f>
        <v>0</v>
      </c>
      <c r="Q78" s="526">
        <f>E78*BS!$B$9</f>
        <v>0</v>
      </c>
      <c r="R78" s="526">
        <f>F78*BS!$B$9</f>
        <v>0</v>
      </c>
      <c r="S78" s="526">
        <f>G78*BS!$B$9</f>
        <v>0</v>
      </c>
      <c r="T78" s="526">
        <f>H78*BS!$B$9</f>
        <v>0</v>
      </c>
      <c r="U78" s="527">
        <f t="shared" si="0"/>
        <v>0</v>
      </c>
    </row>
    <row r="79" spans="2:21" ht="15.5">
      <c r="B79" s="525"/>
      <c r="C79" s="549"/>
      <c r="D79" s="549"/>
      <c r="E79" s="549"/>
      <c r="F79" s="549"/>
      <c r="G79" s="549"/>
      <c r="H79" s="549"/>
      <c r="I79" s="540"/>
      <c r="N79" s="525"/>
      <c r="O79" s="526">
        <f>C79*BS!$B$9</f>
        <v>0</v>
      </c>
      <c r="P79" s="526">
        <f>D79*BS!$B$9</f>
        <v>0</v>
      </c>
      <c r="Q79" s="526">
        <f>E79*BS!$B$9</f>
        <v>0</v>
      </c>
      <c r="R79" s="526">
        <f>F79*BS!$B$9</f>
        <v>0</v>
      </c>
      <c r="S79" s="526">
        <f>G79*BS!$B$9</f>
        <v>0</v>
      </c>
      <c r="T79" s="526">
        <f>H79*BS!$B$9</f>
        <v>0</v>
      </c>
      <c r="U79" s="527">
        <f t="shared" si="0"/>
        <v>0</v>
      </c>
    </row>
    <row r="80" spans="2:21" ht="28">
      <c r="B80" s="520" t="s">
        <v>67</v>
      </c>
      <c r="C80" s="549"/>
      <c r="D80" s="549"/>
      <c r="E80" s="549"/>
      <c r="F80" s="549"/>
      <c r="G80" s="549"/>
      <c r="H80" s="549"/>
      <c r="I80" s="540"/>
      <c r="N80" s="520" t="s">
        <v>67</v>
      </c>
      <c r="O80" s="526">
        <f>C80*BS!$B$9</f>
        <v>0</v>
      </c>
      <c r="P80" s="526">
        <f>D80*BS!$B$9</f>
        <v>0</v>
      </c>
      <c r="Q80" s="526">
        <f>E80*BS!$B$9</f>
        <v>0</v>
      </c>
      <c r="R80" s="526">
        <f>F80*BS!$B$9</f>
        <v>0</v>
      </c>
      <c r="S80" s="526">
        <f>G80*BS!$B$9</f>
        <v>0</v>
      </c>
      <c r="T80" s="526">
        <f>H80*BS!$B$9</f>
        <v>0</v>
      </c>
      <c r="U80" s="527">
        <f t="shared" ref="U80:U124" si="9">I80</f>
        <v>0</v>
      </c>
    </row>
    <row r="81" spans="2:21">
      <c r="B81" s="525" t="s">
        <v>1113</v>
      </c>
      <c r="C81" s="546"/>
      <c r="D81" s="546"/>
      <c r="E81" s="546"/>
      <c r="F81" s="546"/>
      <c r="G81" s="546"/>
      <c r="H81" s="546"/>
      <c r="I81" s="547"/>
      <c r="N81" s="525" t="s">
        <v>1113</v>
      </c>
      <c r="O81" s="526">
        <f>C81*BS!$B$9</f>
        <v>0</v>
      </c>
      <c r="P81" s="526">
        <f>D81*BS!$B$9</f>
        <v>0</v>
      </c>
      <c r="Q81" s="526">
        <f>E81*BS!$B$9</f>
        <v>0</v>
      </c>
      <c r="R81" s="526">
        <f>F81*BS!$B$9</f>
        <v>0</v>
      </c>
      <c r="S81" s="526">
        <f>G81*BS!$B$9</f>
        <v>0</v>
      </c>
      <c r="T81" s="526">
        <f>H81*BS!$B$9</f>
        <v>0</v>
      </c>
      <c r="U81" s="527">
        <f t="shared" si="9"/>
        <v>0</v>
      </c>
    </row>
    <row r="82" spans="2:21">
      <c r="B82" s="525"/>
      <c r="C82" s="550"/>
      <c r="D82" s="550"/>
      <c r="E82" s="550"/>
      <c r="F82" s="550"/>
      <c r="G82" s="550"/>
      <c r="H82" s="550"/>
      <c r="I82" s="551"/>
      <c r="N82" s="525"/>
      <c r="O82" s="526">
        <f>C82*BS!$B$9</f>
        <v>0</v>
      </c>
      <c r="P82" s="526">
        <f>D82*BS!$B$9</f>
        <v>0</v>
      </c>
      <c r="Q82" s="526">
        <f>E82*BS!$B$9</f>
        <v>0</v>
      </c>
      <c r="R82" s="526">
        <f>F82*BS!$B$9</f>
        <v>0</v>
      </c>
      <c r="S82" s="526">
        <f>G82*BS!$B$9</f>
        <v>0</v>
      </c>
      <c r="T82" s="526">
        <f>H82*BS!$B$9</f>
        <v>0</v>
      </c>
      <c r="U82" s="527">
        <f t="shared" si="9"/>
        <v>0</v>
      </c>
    </row>
    <row r="83" spans="2:21">
      <c r="B83" s="529"/>
      <c r="C83" s="533"/>
      <c r="D83" s="533"/>
      <c r="E83" s="533"/>
      <c r="F83" s="533"/>
      <c r="G83" s="533"/>
      <c r="H83" s="533"/>
      <c r="I83" s="552"/>
      <c r="N83" s="529"/>
      <c r="O83" s="526">
        <f>C83*BS!$B$9</f>
        <v>0</v>
      </c>
      <c r="P83" s="526">
        <f>D83*BS!$B$9</f>
        <v>0</v>
      </c>
      <c r="Q83" s="526">
        <f>E83*BS!$B$9</f>
        <v>0</v>
      </c>
      <c r="R83" s="526">
        <f>F83*BS!$B$9</f>
        <v>0</v>
      </c>
      <c r="S83" s="526">
        <f>G83*BS!$B$9</f>
        <v>0</v>
      </c>
      <c r="T83" s="526">
        <f>H83*BS!$B$9</f>
        <v>0</v>
      </c>
      <c r="U83" s="527">
        <f t="shared" si="9"/>
        <v>0</v>
      </c>
    </row>
    <row r="84" spans="2:21">
      <c r="B84" s="525"/>
      <c r="C84" s="533"/>
      <c r="D84" s="533"/>
      <c r="E84" s="533"/>
      <c r="F84" s="533"/>
      <c r="G84" s="533"/>
      <c r="H84" s="533"/>
      <c r="I84" s="552"/>
      <c r="N84" s="525"/>
      <c r="O84" s="526">
        <f>C84*BS!$B$9</f>
        <v>0</v>
      </c>
      <c r="P84" s="526">
        <f>D84*BS!$B$9</f>
        <v>0</v>
      </c>
      <c r="Q84" s="526">
        <f>E84*BS!$B$9</f>
        <v>0</v>
      </c>
      <c r="R84" s="526">
        <f>F84*BS!$B$9</f>
        <v>0</v>
      </c>
      <c r="S84" s="526">
        <f>G84*BS!$B$9</f>
        <v>0</v>
      </c>
      <c r="T84" s="526">
        <f>H84*BS!$B$9</f>
        <v>0</v>
      </c>
      <c r="U84" s="527">
        <f t="shared" si="9"/>
        <v>0</v>
      </c>
    </row>
    <row r="85" spans="2:21">
      <c r="B85" s="472" t="s">
        <v>1103</v>
      </c>
      <c r="C85" s="548">
        <f>C86-SUM(C81:C84)</f>
        <v>0</v>
      </c>
      <c r="D85" s="548">
        <f t="shared" ref="D85:F85" si="10">D86-SUM(D81:D84)</f>
        <v>0</v>
      </c>
      <c r="E85" s="548">
        <f t="shared" si="10"/>
        <v>0</v>
      </c>
      <c r="F85" s="548">
        <f t="shared" si="10"/>
        <v>0</v>
      </c>
      <c r="G85" s="548">
        <f t="shared" ref="G85" si="11">G86-SUM(G81:G84)</f>
        <v>0</v>
      </c>
      <c r="H85" s="548">
        <f t="shared" ref="H85" si="12">H86-SUM(H81:H84)</f>
        <v>0</v>
      </c>
      <c r="I85" s="523"/>
      <c r="N85" s="472" t="s">
        <v>1103</v>
      </c>
      <c r="O85" s="526">
        <f>C85*BS!$B$9</f>
        <v>0</v>
      </c>
      <c r="P85" s="526">
        <f>D85*BS!$B$9</f>
        <v>0</v>
      </c>
      <c r="Q85" s="526">
        <f>E85*BS!$B$9</f>
        <v>0</v>
      </c>
      <c r="R85" s="526">
        <f>F85*BS!$B$9</f>
        <v>0</v>
      </c>
      <c r="S85" s="526">
        <f>G85*BS!$B$9</f>
        <v>0</v>
      </c>
      <c r="T85" s="526">
        <f>H85*BS!$B$9</f>
        <v>0</v>
      </c>
      <c r="U85" s="527">
        <f t="shared" si="9"/>
        <v>0</v>
      </c>
    </row>
    <row r="86" spans="2:21">
      <c r="B86" s="529" t="s">
        <v>1086</v>
      </c>
      <c r="C86" s="522"/>
      <c r="D86" s="522"/>
      <c r="E86" s="522"/>
      <c r="F86" s="522"/>
      <c r="G86" s="522"/>
      <c r="H86" s="522"/>
      <c r="I86" s="523"/>
      <c r="N86" s="529" t="s">
        <v>1086</v>
      </c>
      <c r="O86" s="526">
        <f>C86*BS!$B$9</f>
        <v>0</v>
      </c>
      <c r="P86" s="526">
        <f>D86*BS!$B$9</f>
        <v>0</v>
      </c>
      <c r="Q86" s="526">
        <f>E86*BS!$B$9</f>
        <v>0</v>
      </c>
      <c r="R86" s="526">
        <f>F86*BS!$B$9</f>
        <v>0</v>
      </c>
      <c r="S86" s="526">
        <f>G86*BS!$B$9</f>
        <v>0</v>
      </c>
      <c r="T86" s="526">
        <f>H86*BS!$B$9</f>
        <v>0</v>
      </c>
      <c r="U86" s="527">
        <f t="shared" si="9"/>
        <v>0</v>
      </c>
    </row>
    <row r="87" spans="2:21">
      <c r="B87" s="525"/>
      <c r="C87" s="522"/>
      <c r="D87" s="522"/>
      <c r="E87" s="522"/>
      <c r="F87" s="522"/>
      <c r="G87" s="522"/>
      <c r="H87" s="522"/>
      <c r="I87" s="523"/>
      <c r="N87" s="525"/>
      <c r="O87" s="526">
        <f>C87*BS!$B$9</f>
        <v>0</v>
      </c>
      <c r="P87" s="526">
        <f>D87*BS!$B$9</f>
        <v>0</v>
      </c>
      <c r="Q87" s="526">
        <f>E87*BS!$B$9</f>
        <v>0</v>
      </c>
      <c r="R87" s="526">
        <f>F87*BS!$B$9</f>
        <v>0</v>
      </c>
      <c r="S87" s="526">
        <f>G87*BS!$B$9</f>
        <v>0</v>
      </c>
      <c r="T87" s="526">
        <f>H87*BS!$B$9</f>
        <v>0</v>
      </c>
      <c r="U87" s="527">
        <f t="shared" si="9"/>
        <v>0</v>
      </c>
    </row>
    <row r="88" spans="2:21">
      <c r="B88" s="553" t="s">
        <v>68</v>
      </c>
      <c r="C88" s="522"/>
      <c r="D88" s="522"/>
      <c r="E88" s="522"/>
      <c r="F88" s="522"/>
      <c r="G88" s="522"/>
      <c r="H88" s="522"/>
      <c r="I88" s="523"/>
      <c r="N88" s="553" t="s">
        <v>68</v>
      </c>
      <c r="O88" s="526">
        <f>C88*BS!$B$9</f>
        <v>0</v>
      </c>
      <c r="P88" s="526">
        <f>D88*BS!$B$9</f>
        <v>0</v>
      </c>
      <c r="Q88" s="526">
        <f>E88*BS!$B$9</f>
        <v>0</v>
      </c>
      <c r="R88" s="526">
        <f>F88*BS!$B$9</f>
        <v>0</v>
      </c>
      <c r="S88" s="526">
        <f>G88*BS!$B$9</f>
        <v>0</v>
      </c>
      <c r="T88" s="526">
        <f>H88*BS!$B$9</f>
        <v>0</v>
      </c>
      <c r="U88" s="527">
        <f t="shared" si="9"/>
        <v>0</v>
      </c>
    </row>
    <row r="89" spans="2:21" ht="70">
      <c r="B89" s="525" t="s">
        <v>1109</v>
      </c>
      <c r="C89" s="549"/>
      <c r="D89" s="554"/>
      <c r="E89" s="522"/>
      <c r="F89" s="555"/>
      <c r="G89" s="555"/>
      <c r="H89" s="555"/>
      <c r="I89" s="556"/>
      <c r="N89" s="525" t="s">
        <v>1109</v>
      </c>
      <c r="O89" s="526">
        <f>C89*BS!$B$9</f>
        <v>0</v>
      </c>
      <c r="P89" s="526">
        <f>D89*BS!$B$9</f>
        <v>0</v>
      </c>
      <c r="Q89" s="526">
        <f>E89*BS!$B$9</f>
        <v>0</v>
      </c>
      <c r="R89" s="526">
        <f>F89*BS!$B$9</f>
        <v>0</v>
      </c>
      <c r="S89" s="526">
        <f>G89*BS!$B$9</f>
        <v>0</v>
      </c>
      <c r="T89" s="526">
        <f>H89*BS!$B$9</f>
        <v>0</v>
      </c>
      <c r="U89" s="527">
        <f t="shared" si="9"/>
        <v>0</v>
      </c>
    </row>
    <row r="90" spans="2:21">
      <c r="B90" s="525"/>
      <c r="C90" s="557"/>
      <c r="D90" s="557"/>
      <c r="E90" s="557"/>
      <c r="F90" s="555"/>
      <c r="G90" s="555"/>
      <c r="H90" s="555"/>
      <c r="I90" s="556"/>
      <c r="N90" s="525"/>
      <c r="O90" s="526">
        <f>C90*BS!$B$9</f>
        <v>0</v>
      </c>
      <c r="P90" s="526">
        <f>D90*BS!$B$9</f>
        <v>0</v>
      </c>
      <c r="Q90" s="526">
        <f>E90*BS!$B$9</f>
        <v>0</v>
      </c>
      <c r="R90" s="526">
        <f>F90*BS!$B$9</f>
        <v>0</v>
      </c>
      <c r="S90" s="526">
        <f>G90*BS!$B$9</f>
        <v>0</v>
      </c>
      <c r="T90" s="526">
        <f>H90*BS!$B$9</f>
        <v>0</v>
      </c>
      <c r="U90" s="527">
        <f t="shared" si="9"/>
        <v>0</v>
      </c>
    </row>
    <row r="91" spans="2:21" ht="15.5">
      <c r="B91" s="525"/>
      <c r="C91" s="549"/>
      <c r="D91" s="554"/>
      <c r="E91" s="522"/>
      <c r="F91" s="522"/>
      <c r="G91" s="522"/>
      <c r="H91" s="522"/>
      <c r="I91" s="523"/>
      <c r="N91" s="525"/>
      <c r="O91" s="526">
        <f>C91*BS!$B$9</f>
        <v>0</v>
      </c>
      <c r="P91" s="526">
        <f>D91*BS!$B$9</f>
        <v>0</v>
      </c>
      <c r="Q91" s="526">
        <f>E91*BS!$B$9</f>
        <v>0</v>
      </c>
      <c r="R91" s="526">
        <f>F91*BS!$B$9</f>
        <v>0</v>
      </c>
      <c r="S91" s="526">
        <f>G91*BS!$B$9</f>
        <v>0</v>
      </c>
      <c r="T91" s="526">
        <f>H91*BS!$B$9</f>
        <v>0</v>
      </c>
      <c r="U91" s="527">
        <f t="shared" si="9"/>
        <v>0</v>
      </c>
    </row>
    <row r="92" spans="2:21" ht="15.5">
      <c r="B92" s="529" t="s">
        <v>1086</v>
      </c>
      <c r="C92" s="549"/>
      <c r="D92" s="554"/>
      <c r="E92" s="549"/>
      <c r="F92" s="549"/>
      <c r="G92" s="549"/>
      <c r="H92" s="549"/>
      <c r="I92" s="540"/>
      <c r="N92" s="529" t="s">
        <v>1086</v>
      </c>
      <c r="O92" s="526">
        <f>C92*BS!$B$9</f>
        <v>0</v>
      </c>
      <c r="P92" s="526">
        <f>D92*BS!$B$9</f>
        <v>0</v>
      </c>
      <c r="Q92" s="526">
        <f>E92*BS!$B$9</f>
        <v>0</v>
      </c>
      <c r="R92" s="526">
        <f>F92*BS!$B$9</f>
        <v>0</v>
      </c>
      <c r="S92" s="526">
        <f>G92*BS!$B$9</f>
        <v>0</v>
      </c>
      <c r="T92" s="526">
        <f>H92*BS!$B$9</f>
        <v>0</v>
      </c>
      <c r="U92" s="527">
        <f t="shared" si="9"/>
        <v>0</v>
      </c>
    </row>
    <row r="93" spans="2:21">
      <c r="B93" s="525"/>
      <c r="C93" s="550"/>
      <c r="D93" s="550"/>
      <c r="E93" s="550"/>
      <c r="F93" s="550"/>
      <c r="G93" s="550"/>
      <c r="H93" s="550"/>
      <c r="I93" s="551"/>
      <c r="N93" s="525"/>
      <c r="O93" s="526">
        <f>C93*BS!$B$9</f>
        <v>0</v>
      </c>
      <c r="P93" s="526">
        <f>D93*BS!$B$9</f>
        <v>0</v>
      </c>
      <c r="Q93" s="526">
        <f>E93*BS!$B$9</f>
        <v>0</v>
      </c>
      <c r="R93" s="526">
        <f>F93*BS!$B$9</f>
        <v>0</v>
      </c>
      <c r="S93" s="526">
        <f>G93*BS!$B$9</f>
        <v>0</v>
      </c>
      <c r="T93" s="526">
        <f>H93*BS!$B$9</f>
        <v>0</v>
      </c>
      <c r="U93" s="527">
        <f t="shared" si="9"/>
        <v>0</v>
      </c>
    </row>
    <row r="94" spans="2:21">
      <c r="B94" s="553" t="s">
        <v>71</v>
      </c>
      <c r="C94" s="550"/>
      <c r="D94" s="550"/>
      <c r="E94" s="550"/>
      <c r="F94" s="550"/>
      <c r="G94" s="550"/>
      <c r="H94" s="550"/>
      <c r="I94" s="551"/>
      <c r="N94" s="553" t="s">
        <v>71</v>
      </c>
      <c r="O94" s="526">
        <f>C94*BS!$B$9</f>
        <v>0</v>
      </c>
      <c r="P94" s="526">
        <f>D94*BS!$B$9</f>
        <v>0</v>
      </c>
      <c r="Q94" s="526">
        <f>E94*BS!$B$9</f>
        <v>0</v>
      </c>
      <c r="R94" s="526">
        <f>F94*BS!$B$9</f>
        <v>0</v>
      </c>
      <c r="S94" s="526">
        <f>G94*BS!$B$9</f>
        <v>0</v>
      </c>
      <c r="T94" s="526">
        <f>H94*BS!$B$9</f>
        <v>0</v>
      </c>
      <c r="U94" s="527">
        <f t="shared" si="9"/>
        <v>0</v>
      </c>
    </row>
    <row r="95" spans="2:21">
      <c r="B95" s="525"/>
      <c r="C95" s="550"/>
      <c r="D95" s="550"/>
      <c r="E95" s="550"/>
      <c r="F95" s="550"/>
      <c r="G95" s="550"/>
      <c r="H95" s="550"/>
      <c r="I95" s="551"/>
      <c r="N95" s="525"/>
      <c r="O95" s="526">
        <f>C95*BS!$B$9</f>
        <v>0</v>
      </c>
      <c r="P95" s="526">
        <f>D95*BS!$B$9</f>
        <v>0</v>
      </c>
      <c r="Q95" s="526">
        <f>E95*BS!$B$9</f>
        <v>0</v>
      </c>
      <c r="R95" s="526">
        <f>F95*BS!$B$9</f>
        <v>0</v>
      </c>
      <c r="S95" s="526">
        <f>G95*BS!$B$9</f>
        <v>0</v>
      </c>
      <c r="T95" s="526">
        <f>H95*BS!$B$9</f>
        <v>0</v>
      </c>
      <c r="U95" s="527">
        <f t="shared" si="9"/>
        <v>0</v>
      </c>
    </row>
    <row r="96" spans="2:21" ht="28">
      <c r="B96" s="553" t="s">
        <v>72</v>
      </c>
      <c r="C96" s="546"/>
      <c r="D96" s="546"/>
      <c r="E96" s="546"/>
      <c r="F96" s="546"/>
      <c r="G96" s="546"/>
      <c r="H96" s="546"/>
      <c r="I96" s="547"/>
      <c r="N96" s="553" t="s">
        <v>72</v>
      </c>
      <c r="O96" s="526">
        <f>C96*BS!$B$9</f>
        <v>0</v>
      </c>
      <c r="P96" s="526">
        <f>D96*BS!$B$9</f>
        <v>0</v>
      </c>
      <c r="Q96" s="526">
        <f>E96*BS!$B$9</f>
        <v>0</v>
      </c>
      <c r="R96" s="526">
        <f>F96*BS!$B$9</f>
        <v>0</v>
      </c>
      <c r="S96" s="526">
        <f>G96*BS!$B$9</f>
        <v>0</v>
      </c>
      <c r="T96" s="526">
        <f>H96*BS!$B$9</f>
        <v>0</v>
      </c>
      <c r="U96" s="527">
        <f t="shared" si="9"/>
        <v>0</v>
      </c>
    </row>
    <row r="97" spans="2:21">
      <c r="B97" s="525"/>
      <c r="C97" s="546"/>
      <c r="D97" s="546"/>
      <c r="E97" s="546"/>
      <c r="F97" s="546"/>
      <c r="G97" s="546"/>
      <c r="H97" s="546"/>
      <c r="I97" s="547"/>
      <c r="N97" s="525"/>
      <c r="O97" s="526">
        <f>C97*BS!$B$9</f>
        <v>0</v>
      </c>
      <c r="P97" s="526">
        <f>D97*BS!$B$9</f>
        <v>0</v>
      </c>
      <c r="Q97" s="526">
        <f>E97*BS!$B$9</f>
        <v>0</v>
      </c>
      <c r="R97" s="526">
        <f>F97*BS!$B$9</f>
        <v>0</v>
      </c>
      <c r="S97" s="526">
        <f>G97*BS!$B$9</f>
        <v>0</v>
      </c>
      <c r="T97" s="526">
        <f>H97*BS!$B$9</f>
        <v>0</v>
      </c>
      <c r="U97" s="527">
        <f t="shared" si="9"/>
        <v>0</v>
      </c>
    </row>
    <row r="98" spans="2:21">
      <c r="B98" s="553" t="s">
        <v>73</v>
      </c>
      <c r="C98" s="546"/>
      <c r="D98" s="546"/>
      <c r="E98" s="546"/>
      <c r="F98" s="546"/>
      <c r="G98" s="546"/>
      <c r="H98" s="546"/>
      <c r="I98" s="547"/>
      <c r="N98" s="553" t="s">
        <v>73</v>
      </c>
      <c r="O98" s="526">
        <f>C98*BS!$B$9</f>
        <v>0</v>
      </c>
      <c r="P98" s="526">
        <f>D98*BS!$B$9</f>
        <v>0</v>
      </c>
      <c r="Q98" s="526">
        <f>E98*BS!$B$9</f>
        <v>0</v>
      </c>
      <c r="R98" s="526">
        <f>F98*BS!$B$9</f>
        <v>0</v>
      </c>
      <c r="S98" s="526">
        <f>G98*BS!$B$9</f>
        <v>0</v>
      </c>
      <c r="T98" s="526">
        <f>H98*BS!$B$9</f>
        <v>0</v>
      </c>
      <c r="U98" s="527">
        <f t="shared" si="9"/>
        <v>0</v>
      </c>
    </row>
    <row r="99" spans="2:21">
      <c r="B99" s="525"/>
      <c r="C99" s="550"/>
      <c r="D99" s="550"/>
      <c r="E99" s="550"/>
      <c r="F99" s="550"/>
      <c r="G99" s="550"/>
      <c r="H99" s="550"/>
      <c r="I99" s="551"/>
      <c r="N99" s="525"/>
      <c r="O99" s="526">
        <f>C99*BS!$B$9</f>
        <v>0</v>
      </c>
      <c r="P99" s="526">
        <f>D99*BS!$B$9</f>
        <v>0</v>
      </c>
      <c r="Q99" s="526">
        <f>E99*BS!$B$9</f>
        <v>0</v>
      </c>
      <c r="R99" s="526">
        <f>F99*BS!$B$9</f>
        <v>0</v>
      </c>
      <c r="S99" s="526">
        <f>G99*BS!$B$9</f>
        <v>0</v>
      </c>
      <c r="T99" s="526">
        <f>H99*BS!$B$9</f>
        <v>0</v>
      </c>
      <c r="U99" s="527">
        <f t="shared" si="9"/>
        <v>0</v>
      </c>
    </row>
    <row r="100" spans="2:21">
      <c r="B100" s="525"/>
      <c r="C100" s="533"/>
      <c r="D100" s="533"/>
      <c r="E100" s="533"/>
      <c r="F100" s="533"/>
      <c r="G100" s="533"/>
      <c r="H100" s="533"/>
      <c r="I100" s="534"/>
      <c r="N100" s="525"/>
      <c r="O100" s="526">
        <f>C100*BS!$B$9</f>
        <v>0</v>
      </c>
      <c r="P100" s="526">
        <f>D100*BS!$B$9</f>
        <v>0</v>
      </c>
      <c r="Q100" s="526">
        <f>E100*BS!$B$9</f>
        <v>0</v>
      </c>
      <c r="R100" s="526">
        <f>F100*BS!$B$9</f>
        <v>0</v>
      </c>
      <c r="S100" s="526">
        <f>G100*BS!$B$9</f>
        <v>0</v>
      </c>
      <c r="T100" s="526">
        <f>H100*BS!$B$9</f>
        <v>0</v>
      </c>
      <c r="U100" s="527">
        <f t="shared" si="9"/>
        <v>0</v>
      </c>
    </row>
    <row r="101" spans="2:21">
      <c r="B101" s="525"/>
      <c r="C101" s="533"/>
      <c r="D101" s="533"/>
      <c r="E101" s="533"/>
      <c r="F101" s="533"/>
      <c r="G101" s="533"/>
      <c r="H101" s="533"/>
      <c r="I101" s="534"/>
      <c r="N101" s="525"/>
      <c r="O101" s="526">
        <f>C101*BS!$B$9</f>
        <v>0</v>
      </c>
      <c r="P101" s="526">
        <f>D101*BS!$B$9</f>
        <v>0</v>
      </c>
      <c r="Q101" s="526">
        <f>E101*BS!$B$9</f>
        <v>0</v>
      </c>
      <c r="R101" s="526">
        <f>F101*BS!$B$9</f>
        <v>0</v>
      </c>
      <c r="S101" s="526">
        <f>G101*BS!$B$9</f>
        <v>0</v>
      </c>
      <c r="T101" s="526">
        <f>H101*BS!$B$9</f>
        <v>0</v>
      </c>
      <c r="U101" s="527">
        <f t="shared" si="9"/>
        <v>0</v>
      </c>
    </row>
    <row r="102" spans="2:21">
      <c r="B102" s="525"/>
      <c r="C102" s="555"/>
      <c r="D102" s="555"/>
      <c r="E102" s="555"/>
      <c r="F102" s="555"/>
      <c r="G102" s="555"/>
      <c r="H102" s="555"/>
      <c r="I102" s="556"/>
      <c r="N102" s="525"/>
      <c r="O102" s="526">
        <f>C102*BS!$B$9</f>
        <v>0</v>
      </c>
      <c r="P102" s="526">
        <f>D102*BS!$B$9</f>
        <v>0</v>
      </c>
      <c r="Q102" s="526">
        <f>E102*BS!$B$9</f>
        <v>0</v>
      </c>
      <c r="R102" s="526">
        <f>F102*BS!$B$9</f>
        <v>0</v>
      </c>
      <c r="S102" s="526">
        <f>G102*BS!$B$9</f>
        <v>0</v>
      </c>
      <c r="T102" s="526">
        <f>H102*BS!$B$9</f>
        <v>0</v>
      </c>
      <c r="U102" s="527">
        <f t="shared" si="9"/>
        <v>0</v>
      </c>
    </row>
    <row r="103" spans="2:21">
      <c r="B103" s="558" t="s">
        <v>130</v>
      </c>
      <c r="C103" s="559"/>
      <c r="D103" s="559"/>
      <c r="E103" s="559"/>
      <c r="F103" s="559"/>
      <c r="G103" s="559"/>
      <c r="H103" s="559"/>
      <c r="I103" s="560"/>
      <c r="N103" s="558" t="s">
        <v>130</v>
      </c>
      <c r="O103" s="526">
        <f>C103*BS!$B$9</f>
        <v>0</v>
      </c>
      <c r="P103" s="526">
        <f>D103*BS!$B$9</f>
        <v>0</v>
      </c>
      <c r="Q103" s="526">
        <f>E103*BS!$B$9</f>
        <v>0</v>
      </c>
      <c r="R103" s="526">
        <f>F103*BS!$B$9</f>
        <v>0</v>
      </c>
      <c r="S103" s="526">
        <f>G103*BS!$B$9</f>
        <v>0</v>
      </c>
      <c r="T103" s="526">
        <f>H103*BS!$B$9</f>
        <v>0</v>
      </c>
      <c r="U103" s="527">
        <f t="shared" si="9"/>
        <v>0</v>
      </c>
    </row>
    <row r="104" spans="2:21">
      <c r="B104" s="525"/>
      <c r="C104" s="561"/>
      <c r="D104" s="561"/>
      <c r="E104" s="561"/>
      <c r="F104" s="561"/>
      <c r="G104" s="561"/>
      <c r="H104" s="561"/>
      <c r="I104" s="562"/>
      <c r="N104" s="525"/>
      <c r="O104" s="526">
        <f>C104*BS!$B$9</f>
        <v>0</v>
      </c>
      <c r="P104" s="526">
        <f>D104*BS!$B$9</f>
        <v>0</v>
      </c>
      <c r="Q104" s="526">
        <f>E104*BS!$B$9</f>
        <v>0</v>
      </c>
      <c r="R104" s="526">
        <f>F104*BS!$B$9</f>
        <v>0</v>
      </c>
      <c r="S104" s="526">
        <f>G104*BS!$B$9</f>
        <v>0</v>
      </c>
      <c r="T104" s="526">
        <f>H104*BS!$B$9</f>
        <v>0</v>
      </c>
      <c r="U104" s="527">
        <f t="shared" si="9"/>
        <v>0</v>
      </c>
    </row>
    <row r="105" spans="2:21">
      <c r="B105" s="525"/>
      <c r="C105" s="561"/>
      <c r="D105" s="561"/>
      <c r="E105" s="561"/>
      <c r="F105" s="561"/>
      <c r="G105" s="561"/>
      <c r="H105" s="561"/>
      <c r="I105" s="562"/>
      <c r="N105" s="525"/>
      <c r="O105" s="526">
        <f>C105*BS!$B$9</f>
        <v>0</v>
      </c>
      <c r="P105" s="526">
        <f>D105*BS!$B$9</f>
        <v>0</v>
      </c>
      <c r="Q105" s="526">
        <f>E105*BS!$B$9</f>
        <v>0</v>
      </c>
      <c r="R105" s="526">
        <f>F105*BS!$B$9</f>
        <v>0</v>
      </c>
      <c r="S105" s="526">
        <f>G105*BS!$B$9</f>
        <v>0</v>
      </c>
      <c r="T105" s="526">
        <f>H105*BS!$B$9</f>
        <v>0</v>
      </c>
      <c r="U105" s="527">
        <f t="shared" si="9"/>
        <v>0</v>
      </c>
    </row>
    <row r="106" spans="2:21">
      <c r="B106" s="525"/>
      <c r="C106" s="561"/>
      <c r="D106" s="561"/>
      <c r="E106" s="561"/>
      <c r="F106" s="561"/>
      <c r="G106" s="561"/>
      <c r="H106" s="561"/>
      <c r="I106" s="562"/>
      <c r="N106" s="525"/>
      <c r="O106" s="526">
        <f>C106*BS!$B$9</f>
        <v>0</v>
      </c>
      <c r="P106" s="526">
        <f>D106*BS!$B$9</f>
        <v>0</v>
      </c>
      <c r="Q106" s="526">
        <f>E106*BS!$B$9</f>
        <v>0</v>
      </c>
      <c r="R106" s="526">
        <f>F106*BS!$B$9</f>
        <v>0</v>
      </c>
      <c r="S106" s="526">
        <f>G106*BS!$B$9</f>
        <v>0</v>
      </c>
      <c r="T106" s="526">
        <f>H106*BS!$B$9</f>
        <v>0</v>
      </c>
      <c r="U106" s="527">
        <f t="shared" si="9"/>
        <v>0</v>
      </c>
    </row>
    <row r="107" spans="2:21">
      <c r="B107" s="553" t="s">
        <v>74</v>
      </c>
      <c r="C107" s="561"/>
      <c r="D107" s="561"/>
      <c r="E107" s="561"/>
      <c r="F107" s="561"/>
      <c r="G107" s="561"/>
      <c r="H107" s="561"/>
      <c r="I107" s="562"/>
      <c r="N107" s="553" t="s">
        <v>74</v>
      </c>
      <c r="O107" s="526">
        <f>C107*BS!$B$9</f>
        <v>0</v>
      </c>
      <c r="P107" s="526">
        <f>D107*BS!$B$9</f>
        <v>0</v>
      </c>
      <c r="Q107" s="526">
        <f>E107*BS!$B$9</f>
        <v>0</v>
      </c>
      <c r="R107" s="526">
        <f>F107*BS!$B$9</f>
        <v>0</v>
      </c>
      <c r="S107" s="526">
        <f>G107*BS!$B$9</f>
        <v>0</v>
      </c>
      <c r="T107" s="526">
        <f>H107*BS!$B$9</f>
        <v>0</v>
      </c>
      <c r="U107" s="527">
        <f t="shared" si="9"/>
        <v>0</v>
      </c>
    </row>
    <row r="108" spans="2:21">
      <c r="B108" s="525"/>
      <c r="C108" s="561"/>
      <c r="D108" s="561"/>
      <c r="E108" s="561"/>
      <c r="F108" s="561"/>
      <c r="G108" s="561"/>
      <c r="H108" s="561"/>
      <c r="I108" s="562"/>
      <c r="N108" s="525"/>
      <c r="O108" s="526">
        <f>C108*BS!$B$9</f>
        <v>0</v>
      </c>
      <c r="P108" s="526">
        <f>D108*BS!$B$9</f>
        <v>0</v>
      </c>
      <c r="Q108" s="526">
        <f>E108*BS!$B$9</f>
        <v>0</v>
      </c>
      <c r="R108" s="526">
        <f>F108*BS!$B$9</f>
        <v>0</v>
      </c>
      <c r="S108" s="526">
        <f>G108*BS!$B$9</f>
        <v>0</v>
      </c>
      <c r="T108" s="526">
        <f>H108*BS!$B$9</f>
        <v>0</v>
      </c>
      <c r="U108" s="527">
        <f t="shared" si="9"/>
        <v>0</v>
      </c>
    </row>
    <row r="109" spans="2:21">
      <c r="B109" s="525"/>
      <c r="C109" s="561"/>
      <c r="D109" s="561"/>
      <c r="E109" s="561"/>
      <c r="F109" s="561"/>
      <c r="G109" s="561"/>
      <c r="H109" s="561"/>
      <c r="I109" s="562"/>
      <c r="N109" s="525"/>
      <c r="O109" s="526">
        <f>C109*BS!$B$9</f>
        <v>0</v>
      </c>
      <c r="P109" s="526">
        <f>D109*BS!$B$9</f>
        <v>0</v>
      </c>
      <c r="Q109" s="526">
        <f>E109*BS!$B$9</f>
        <v>0</v>
      </c>
      <c r="R109" s="526">
        <f>F109*BS!$B$9</f>
        <v>0</v>
      </c>
      <c r="S109" s="526">
        <f>G109*BS!$B$9</f>
        <v>0</v>
      </c>
      <c r="T109" s="526">
        <f>H109*BS!$B$9</f>
        <v>0</v>
      </c>
      <c r="U109" s="527">
        <f t="shared" si="9"/>
        <v>0</v>
      </c>
    </row>
    <row r="110" spans="2:21">
      <c r="B110" s="553" t="s">
        <v>75</v>
      </c>
      <c r="C110" s="559">
        <f>C111-(C94+C96+C103+C107)</f>
        <v>0</v>
      </c>
      <c r="D110" s="559">
        <f t="shared" ref="D110:F110" si="13">D111-(D94+D96+D103+D107)</f>
        <v>0</v>
      </c>
      <c r="E110" s="559">
        <f t="shared" si="13"/>
        <v>0</v>
      </c>
      <c r="F110" s="559">
        <f t="shared" si="13"/>
        <v>0</v>
      </c>
      <c r="G110" s="559">
        <f t="shared" ref="G110" si="14">G111-(G94+G96+G103+G107)</f>
        <v>0</v>
      </c>
      <c r="H110" s="559">
        <f t="shared" ref="H110" si="15">H111-(H94+H96+H103+H107)</f>
        <v>0</v>
      </c>
      <c r="I110" s="562"/>
      <c r="N110" s="553" t="s">
        <v>75</v>
      </c>
      <c r="O110" s="526">
        <f>C110*BS!$B$9</f>
        <v>0</v>
      </c>
      <c r="P110" s="526">
        <f>D110*BS!$B$9</f>
        <v>0</v>
      </c>
      <c r="Q110" s="526">
        <f>E110*BS!$B$9</f>
        <v>0</v>
      </c>
      <c r="R110" s="526">
        <f>F110*BS!$B$9</f>
        <v>0</v>
      </c>
      <c r="S110" s="526">
        <f>G110*BS!$B$9</f>
        <v>0</v>
      </c>
      <c r="T110" s="526">
        <f>H110*BS!$B$9</f>
        <v>0</v>
      </c>
      <c r="U110" s="527">
        <f t="shared" si="9"/>
        <v>0</v>
      </c>
    </row>
    <row r="111" spans="2:21" ht="28">
      <c r="B111" s="553" t="s">
        <v>1110</v>
      </c>
      <c r="C111" s="561"/>
      <c r="D111" s="561"/>
      <c r="E111" s="561"/>
      <c r="F111" s="561"/>
      <c r="G111" s="561"/>
      <c r="H111" s="561"/>
      <c r="I111" s="562"/>
      <c r="N111" s="553" t="s">
        <v>1110</v>
      </c>
      <c r="O111" s="526">
        <f>C111*BS!$B$9</f>
        <v>0</v>
      </c>
      <c r="P111" s="526">
        <f>D111*BS!$B$9</f>
        <v>0</v>
      </c>
      <c r="Q111" s="526">
        <f>E111*BS!$B$9</f>
        <v>0</v>
      </c>
      <c r="R111" s="526">
        <f>F111*BS!$B$9</f>
        <v>0</v>
      </c>
      <c r="S111" s="526">
        <f>G111*BS!$B$9</f>
        <v>0</v>
      </c>
      <c r="T111" s="526">
        <f>H111*BS!$B$9</f>
        <v>0</v>
      </c>
      <c r="U111" s="527">
        <f t="shared" si="9"/>
        <v>0</v>
      </c>
    </row>
    <row r="112" spans="2:21">
      <c r="B112" s="525"/>
      <c r="C112" s="561"/>
      <c r="D112" s="561"/>
      <c r="E112" s="561"/>
      <c r="F112" s="561"/>
      <c r="G112" s="561"/>
      <c r="H112" s="561"/>
      <c r="I112" s="562"/>
      <c r="N112" s="525"/>
      <c r="O112" s="526">
        <f>C112*BS!$B$9</f>
        <v>0</v>
      </c>
      <c r="P112" s="526">
        <f>D112*BS!$B$9</f>
        <v>0</v>
      </c>
      <c r="Q112" s="526">
        <f>E112*BS!$B$9</f>
        <v>0</v>
      </c>
      <c r="R112" s="526">
        <f>F112*BS!$B$9</f>
        <v>0</v>
      </c>
      <c r="S112" s="526">
        <f>G112*BS!$B$9</f>
        <v>0</v>
      </c>
      <c r="T112" s="526">
        <f>H112*BS!$B$9</f>
        <v>0</v>
      </c>
      <c r="U112" s="527">
        <f t="shared" si="9"/>
        <v>0</v>
      </c>
    </row>
    <row r="113" spans="2:21">
      <c r="B113" s="525"/>
      <c r="C113" s="561"/>
      <c r="D113" s="561"/>
      <c r="E113" s="561"/>
      <c r="F113" s="561"/>
      <c r="G113" s="561"/>
      <c r="H113" s="561"/>
      <c r="I113" s="562"/>
      <c r="N113" s="525"/>
      <c r="O113" s="526">
        <f>C113*BS!$B$9</f>
        <v>0</v>
      </c>
      <c r="P113" s="526">
        <f>D113*BS!$B$9</f>
        <v>0</v>
      </c>
      <c r="Q113" s="526">
        <f>E113*BS!$B$9</f>
        <v>0</v>
      </c>
      <c r="R113" s="526">
        <f>F113*BS!$B$9</f>
        <v>0</v>
      </c>
      <c r="S113" s="526">
        <f>G113*BS!$B$9</f>
        <v>0</v>
      </c>
      <c r="T113" s="526">
        <f>H113*BS!$B$9</f>
        <v>0</v>
      </c>
      <c r="U113" s="527">
        <f t="shared" si="9"/>
        <v>0</v>
      </c>
    </row>
    <row r="114" spans="2:21">
      <c r="B114" s="525"/>
      <c r="C114" s="546"/>
      <c r="D114" s="546"/>
      <c r="E114" s="546"/>
      <c r="F114" s="546"/>
      <c r="G114" s="546"/>
      <c r="H114" s="546"/>
      <c r="I114" s="547"/>
      <c r="N114" s="525"/>
      <c r="O114" s="526">
        <f>C114*BS!$B$9</f>
        <v>0</v>
      </c>
      <c r="P114" s="526">
        <f>D114*BS!$B$9</f>
        <v>0</v>
      </c>
      <c r="Q114" s="526">
        <f>E114*BS!$B$9</f>
        <v>0</v>
      </c>
      <c r="R114" s="526">
        <f>F114*BS!$B$9</f>
        <v>0</v>
      </c>
      <c r="S114" s="526">
        <f>G114*BS!$B$9</f>
        <v>0</v>
      </c>
      <c r="T114" s="526">
        <f>H114*BS!$B$9</f>
        <v>0</v>
      </c>
      <c r="U114" s="527">
        <f t="shared" si="9"/>
        <v>0</v>
      </c>
    </row>
    <row r="115" spans="2:21">
      <c r="B115" s="553" t="s">
        <v>79</v>
      </c>
      <c r="C115" s="561"/>
      <c r="D115" s="561"/>
      <c r="E115" s="561"/>
      <c r="F115" s="561"/>
      <c r="G115" s="561"/>
      <c r="H115" s="561"/>
      <c r="I115" s="562"/>
      <c r="N115" s="553" t="s">
        <v>79</v>
      </c>
      <c r="O115" s="526">
        <f>C115*BS!$B$9</f>
        <v>0</v>
      </c>
      <c r="P115" s="526">
        <f>D115*BS!$B$9</f>
        <v>0</v>
      </c>
      <c r="Q115" s="526">
        <f>E115*BS!$B$9</f>
        <v>0</v>
      </c>
      <c r="R115" s="526">
        <f>F115*BS!$B$9</f>
        <v>0</v>
      </c>
      <c r="S115" s="526">
        <f>G115*BS!$B$9</f>
        <v>0</v>
      </c>
      <c r="T115" s="526">
        <f>H115*BS!$B$9</f>
        <v>0</v>
      </c>
      <c r="U115" s="527">
        <f t="shared" si="9"/>
        <v>0</v>
      </c>
    </row>
    <row r="116" spans="2:21">
      <c r="B116" s="525" t="s">
        <v>1114</v>
      </c>
      <c r="C116" s="563"/>
      <c r="D116" s="563"/>
      <c r="E116" s="563"/>
      <c r="F116" s="563"/>
      <c r="G116" s="563"/>
      <c r="H116" s="563"/>
      <c r="I116" s="532"/>
      <c r="N116" s="525" t="s">
        <v>1114</v>
      </c>
      <c r="O116" s="526">
        <f>C116*BS!$B$9</f>
        <v>0</v>
      </c>
      <c r="P116" s="526">
        <f>D116*BS!$B$9</f>
        <v>0</v>
      </c>
      <c r="Q116" s="526">
        <f>E116*BS!$B$9</f>
        <v>0</v>
      </c>
      <c r="R116" s="526">
        <f>F116*BS!$B$9</f>
        <v>0</v>
      </c>
      <c r="S116" s="526">
        <f>G116*BS!$B$9</f>
        <v>0</v>
      </c>
      <c r="T116" s="526">
        <f>H116*BS!$B$9</f>
        <v>0</v>
      </c>
      <c r="U116" s="527">
        <f t="shared" si="9"/>
        <v>0</v>
      </c>
    </row>
    <row r="117" spans="2:21">
      <c r="B117" s="525" t="s">
        <v>1115</v>
      </c>
      <c r="C117" s="533"/>
      <c r="D117" s="533"/>
      <c r="E117" s="533"/>
      <c r="F117" s="533"/>
      <c r="G117" s="533"/>
      <c r="H117" s="533"/>
      <c r="I117" s="564"/>
      <c r="N117" s="525" t="s">
        <v>1115</v>
      </c>
      <c r="O117" s="526">
        <f>C117*BS!$B$9</f>
        <v>0</v>
      </c>
      <c r="P117" s="526">
        <f>D117*BS!$B$9</f>
        <v>0</v>
      </c>
      <c r="Q117" s="526">
        <f>E117*BS!$B$9</f>
        <v>0</v>
      </c>
      <c r="R117" s="526">
        <f>F117*BS!$B$9</f>
        <v>0</v>
      </c>
      <c r="S117" s="526">
        <f>G117*BS!$B$9</f>
        <v>0</v>
      </c>
      <c r="T117" s="526">
        <f>H117*BS!$B$9</f>
        <v>0</v>
      </c>
      <c r="U117" s="527">
        <f t="shared" si="9"/>
        <v>0</v>
      </c>
    </row>
    <row r="118" spans="2:21">
      <c r="B118" s="525" t="s">
        <v>1116</v>
      </c>
      <c r="C118" s="469"/>
      <c r="D118" s="469"/>
      <c r="E118" s="469"/>
      <c r="F118" s="469"/>
      <c r="G118" s="469"/>
      <c r="H118" s="469"/>
      <c r="I118" s="471"/>
      <c r="N118" s="525" t="s">
        <v>1116</v>
      </c>
      <c r="O118" s="526">
        <f>C118*BS!$B$9</f>
        <v>0</v>
      </c>
      <c r="P118" s="526">
        <f>D118*BS!$B$9</f>
        <v>0</v>
      </c>
      <c r="Q118" s="526">
        <f>E118*BS!$B$9</f>
        <v>0</v>
      </c>
      <c r="R118" s="526">
        <f>F118*BS!$B$9</f>
        <v>0</v>
      </c>
      <c r="S118" s="526">
        <f>G118*BS!$B$9</f>
        <v>0</v>
      </c>
      <c r="T118" s="526">
        <f>H118*BS!$B$9</f>
        <v>0</v>
      </c>
      <c r="U118" s="527">
        <f t="shared" si="9"/>
        <v>0</v>
      </c>
    </row>
    <row r="119" spans="2:21">
      <c r="B119" s="525" t="s">
        <v>1117</v>
      </c>
      <c r="I119" s="459"/>
      <c r="N119" s="525" t="s">
        <v>1117</v>
      </c>
      <c r="O119" s="526">
        <f>C119*BS!$B$9</f>
        <v>0</v>
      </c>
      <c r="P119" s="526">
        <f>D119*BS!$B$9</f>
        <v>0</v>
      </c>
      <c r="Q119" s="526">
        <f>E119*BS!$B$9</f>
        <v>0</v>
      </c>
      <c r="R119" s="526">
        <f>F119*BS!$B$9</f>
        <v>0</v>
      </c>
      <c r="S119" s="526">
        <f>G119*BS!$B$9</f>
        <v>0</v>
      </c>
      <c r="T119" s="526">
        <f>H119*BS!$B$9</f>
        <v>0</v>
      </c>
      <c r="U119" s="527">
        <f t="shared" si="9"/>
        <v>0</v>
      </c>
    </row>
    <row r="120" spans="2:21">
      <c r="B120" s="525" t="s">
        <v>1118</v>
      </c>
      <c r="I120" s="459"/>
      <c r="N120" s="525" t="s">
        <v>1118</v>
      </c>
      <c r="O120" s="526">
        <f>C120*BS!$B$9</f>
        <v>0</v>
      </c>
      <c r="P120" s="526">
        <f>D120*BS!$B$9</f>
        <v>0</v>
      </c>
      <c r="Q120" s="526">
        <f>E120*BS!$B$9</f>
        <v>0</v>
      </c>
      <c r="R120" s="526">
        <f>F120*BS!$B$9</f>
        <v>0</v>
      </c>
      <c r="S120" s="526">
        <f>G120*BS!$B$9</f>
        <v>0</v>
      </c>
      <c r="T120" s="526">
        <f>H120*BS!$B$9</f>
        <v>0</v>
      </c>
      <c r="U120" s="527">
        <f t="shared" si="9"/>
        <v>0</v>
      </c>
    </row>
    <row r="121" spans="2:21">
      <c r="B121" s="525"/>
      <c r="I121" s="459"/>
      <c r="N121" s="525"/>
      <c r="O121" s="526">
        <f>C121*BS!$B$9</f>
        <v>0</v>
      </c>
      <c r="P121" s="526">
        <f>D121*BS!$B$9</f>
        <v>0</v>
      </c>
      <c r="Q121" s="526">
        <f>E121*BS!$B$9</f>
        <v>0</v>
      </c>
      <c r="R121" s="526">
        <f>F121*BS!$B$9</f>
        <v>0</v>
      </c>
      <c r="S121" s="526">
        <f>G121*BS!$B$9</f>
        <v>0</v>
      </c>
      <c r="T121" s="526">
        <f>H121*BS!$B$9</f>
        <v>0</v>
      </c>
      <c r="U121" s="527">
        <f t="shared" si="9"/>
        <v>0</v>
      </c>
    </row>
    <row r="122" spans="2:21">
      <c r="B122" s="525" t="s">
        <v>1119</v>
      </c>
      <c r="I122" s="459"/>
      <c r="N122" s="525" t="s">
        <v>1119</v>
      </c>
      <c r="O122" s="526">
        <f>C122*BS!$B$9</f>
        <v>0</v>
      </c>
      <c r="P122" s="526">
        <f>D122*BS!$B$9</f>
        <v>0</v>
      </c>
      <c r="Q122" s="526">
        <f>E122*BS!$B$9</f>
        <v>0</v>
      </c>
      <c r="R122" s="526">
        <f>F122*BS!$B$9</f>
        <v>0</v>
      </c>
      <c r="S122" s="526">
        <f>G122*BS!$B$9</f>
        <v>0</v>
      </c>
      <c r="T122" s="526">
        <f>H122*BS!$B$9</f>
        <v>0</v>
      </c>
      <c r="U122" s="527">
        <f t="shared" si="9"/>
        <v>0</v>
      </c>
    </row>
    <row r="123" spans="2:21">
      <c r="B123" s="525"/>
      <c r="I123" s="459"/>
      <c r="N123" s="525"/>
      <c r="O123" s="526">
        <f>C123*BS!$B$9</f>
        <v>0</v>
      </c>
      <c r="P123" s="526">
        <f>D123*BS!$B$9</f>
        <v>0</v>
      </c>
      <c r="Q123" s="526">
        <f>E123*BS!$B$9</f>
        <v>0</v>
      </c>
      <c r="R123" s="526">
        <f>F123*BS!$B$9</f>
        <v>0</v>
      </c>
      <c r="S123" s="526">
        <f>G123*BS!$B$9</f>
        <v>0</v>
      </c>
      <c r="T123" s="526">
        <f>H123*BS!$B$9</f>
        <v>0</v>
      </c>
      <c r="U123" s="527">
        <f t="shared" si="9"/>
        <v>0</v>
      </c>
    </row>
    <row r="124" spans="2:21">
      <c r="B124" s="565" t="s">
        <v>1086</v>
      </c>
      <c r="C124" s="566"/>
      <c r="D124" s="566"/>
      <c r="E124" s="566"/>
      <c r="F124" s="566"/>
      <c r="G124" s="566"/>
      <c r="H124" s="566"/>
      <c r="I124" s="567"/>
      <c r="N124" s="565" t="s">
        <v>1086</v>
      </c>
      <c r="O124" s="568">
        <f>C124*BS!$B$9</f>
        <v>0</v>
      </c>
      <c r="P124" s="568">
        <f>D124*BS!$B$9</f>
        <v>0</v>
      </c>
      <c r="Q124" s="568">
        <f>E124*BS!$B$9</f>
        <v>0</v>
      </c>
      <c r="R124" s="568">
        <f>F124*BS!$B$9</f>
        <v>0</v>
      </c>
      <c r="S124" s="568">
        <f>G124*BS!$B$9</f>
        <v>0</v>
      </c>
      <c r="T124" s="568">
        <f>H124*BS!$B$9</f>
        <v>0</v>
      </c>
      <c r="U124" s="569">
        <f t="shared" si="9"/>
        <v>0</v>
      </c>
    </row>
    <row r="125" spans="2:21">
      <c r="O125" s="506"/>
      <c r="P125" s="506"/>
      <c r="Q125" s="506"/>
      <c r="R125" s="506"/>
      <c r="S125" s="506"/>
      <c r="T125" s="506"/>
      <c r="U125" s="506"/>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xr:uid="{95A1CC48-D4A6-4AD8-A054-7DF4E15750BA}"/>
    <hyperlink ref="B68" location="BS_LineItems!A158" display="(Long Term Borrowings) " xr:uid="{B4D90D18-67B7-4077-AB39-4F7DE6A9FA75}"/>
    <hyperlink ref="B77" location="BS_LineItems!A178" display="Deferred Taxes " xr:uid="{2710D058-355E-4FA1-B63B-E0AE5C9823C5}"/>
    <hyperlink ref="B78" location="BS_LineItems!A178" display="Deferred Taxes " xr:uid="{6989829C-3D90-45EB-AD19-E64AA9C48280}"/>
    <hyperlink ref="B80" location="CDM_BS!A119" display="Other Long Term liabilities " xr:uid="{F2AC2A96-182F-403B-A7D5-5E42019C9BF9}"/>
    <hyperlink ref="B94" location="BS_LineItems!A208" display="Common Stock " xr:uid="{6F1245DB-F29D-40E7-B3F9-C5C28219E450}"/>
    <hyperlink ref="N15" location="BS_LineItems!A98" display="Short Term Debt " xr:uid="{758B6E78-5974-4DA4-B894-8A614C23FEA9}"/>
    <hyperlink ref="N68" location="BS_LineItems!A158" display="(Long Term Borrowings) " xr:uid="{6244E56F-C5BE-4EE3-8678-81ECB5CD1910}"/>
    <hyperlink ref="N77" location="BS_LineItems!A178" display="Deferred Taxes " xr:uid="{86083BF0-0FEF-4670-996D-DD201D30998D}"/>
    <hyperlink ref="N78" location="BS_LineItems!A178" display="Deferred Taxes " xr:uid="{1CB353A3-5C00-4272-9DFB-39F4CFC9F710}"/>
    <hyperlink ref="N80" location="CDM_BS!A119" display="Other Long Term liabilities " xr:uid="{D8855A18-FB11-4623-A847-B87D0E6FF96E}"/>
    <hyperlink ref="N94" location="BS_LineItems!A208" display="Common Stock " xr:uid="{15D94177-9C1A-4924-B0A3-E5071C0ECA99}"/>
  </hyperlinks>
  <pageMargins left="0.7" right="0.7" top="0.75" bottom="0.75" header="0.3" footer="0.3"/>
  <pageSetup paperSize="9" scale="41" orientation="portrait" r:id="rId1"/>
  <colBreaks count="1" manualBreakCount="1">
    <brk id="10" max="12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4088-48DB-48B3-9980-BC66CD553B35}">
  <sheetPr>
    <tabColor rgb="FF00B050"/>
    <pageSetUpPr fitToPage="1"/>
  </sheetPr>
  <dimension ref="B2:U85"/>
  <sheetViews>
    <sheetView showGridLines="0" tabSelected="1" topLeftCell="A30" zoomScale="85" zoomScaleNormal="85" zoomScaleSheetLayoutView="100" workbookViewId="0">
      <selection activeCell="B59" sqref="B59"/>
    </sheetView>
  </sheetViews>
  <sheetFormatPr defaultColWidth="8" defaultRowHeight="14" outlineLevelCol="1"/>
  <cols>
    <col min="1" max="1" width="8" style="457"/>
    <col min="2" max="2" width="33" style="457" customWidth="1"/>
    <col min="3" max="3" width="12.6328125" style="457" customWidth="1" outlineLevel="1"/>
    <col min="4" max="6" width="11.08984375" style="457" customWidth="1"/>
    <col min="7" max="8" width="13.6328125" style="457" bestFit="1" customWidth="1"/>
    <col min="9" max="9" width="32.6328125" style="457" customWidth="1"/>
    <col min="10" max="13" width="8" style="457"/>
    <col min="14" max="14" width="33" style="457" customWidth="1"/>
    <col min="15" max="15" width="12.6328125" style="457" customWidth="1" outlineLevel="1"/>
    <col min="16" max="20" width="11.08984375" style="457" customWidth="1"/>
    <col min="21" max="21" width="32.6328125" style="457" customWidth="1"/>
    <col min="22" max="16384" width="8" style="457"/>
  </cols>
  <sheetData>
    <row r="2" spans="2:21">
      <c r="B2" s="454" t="s">
        <v>1079</v>
      </c>
      <c r="C2" s="455"/>
      <c r="D2" s="455"/>
      <c r="E2" s="455"/>
      <c r="F2" s="455"/>
      <c r="G2" s="455"/>
      <c r="H2" s="455"/>
      <c r="I2" s="456"/>
      <c r="N2" s="454" t="s">
        <v>1079</v>
      </c>
      <c r="O2" s="455"/>
      <c r="P2" s="455"/>
      <c r="Q2" s="455"/>
      <c r="R2" s="455"/>
      <c r="S2" s="455"/>
      <c r="T2" s="455"/>
      <c r="U2" s="456"/>
    </row>
    <row r="3" spans="2:21">
      <c r="B3" s="458"/>
      <c r="I3" s="459"/>
      <c r="N3" s="458"/>
      <c r="U3" s="459"/>
    </row>
    <row r="4" spans="2:21" ht="10" customHeight="1">
      <c r="B4" s="819" t="s">
        <v>1078</v>
      </c>
      <c r="C4" s="824" t="str">
        <f>BS!$B$3</f>
        <v>0306612351</v>
      </c>
      <c r="D4" s="824"/>
      <c r="E4" s="824"/>
      <c r="F4" s="824"/>
      <c r="G4" s="824"/>
      <c r="H4" s="824"/>
      <c r="I4" s="824"/>
      <c r="N4" s="819" t="s">
        <v>1078</v>
      </c>
      <c r="O4" s="824" t="str">
        <f>BS!$B$3</f>
        <v>0306612351</v>
      </c>
      <c r="P4" s="824"/>
      <c r="Q4" s="824"/>
      <c r="R4" s="824"/>
      <c r="S4" s="824"/>
      <c r="T4" s="824"/>
      <c r="U4" s="824"/>
    </row>
    <row r="5" spans="2:21" ht="10" customHeight="1">
      <c r="B5" s="819"/>
      <c r="C5" s="824"/>
      <c r="D5" s="824"/>
      <c r="E5" s="824"/>
      <c r="F5" s="824"/>
      <c r="G5" s="824"/>
      <c r="H5" s="824"/>
      <c r="I5" s="824"/>
      <c r="N5" s="819"/>
      <c r="O5" s="824"/>
      <c r="P5" s="824"/>
      <c r="Q5" s="824"/>
      <c r="R5" s="824"/>
      <c r="S5" s="824"/>
      <c r="T5" s="824"/>
      <c r="U5" s="824"/>
    </row>
    <row r="6" spans="2:21" ht="10" customHeight="1">
      <c r="B6" s="819" t="s">
        <v>1077</v>
      </c>
      <c r="C6" s="825" t="str">
        <f>BS!$B$2</f>
        <v>ABC Private Limited</v>
      </c>
      <c r="D6" s="825"/>
      <c r="E6" s="825"/>
      <c r="F6" s="825"/>
      <c r="G6" s="825"/>
      <c r="H6" s="825"/>
      <c r="I6" s="825"/>
      <c r="N6" s="819" t="s">
        <v>1077</v>
      </c>
      <c r="O6" s="825" t="str">
        <f>BS!$B$2</f>
        <v>ABC Private Limited</v>
      </c>
      <c r="P6" s="825"/>
      <c r="Q6" s="825"/>
      <c r="R6" s="825"/>
      <c r="S6" s="825"/>
      <c r="T6" s="825"/>
      <c r="U6" s="825"/>
    </row>
    <row r="7" spans="2:21" ht="10" customHeight="1">
      <c r="B7" s="819"/>
      <c r="C7" s="825"/>
      <c r="D7" s="825"/>
      <c r="E7" s="825"/>
      <c r="F7" s="825"/>
      <c r="G7" s="825"/>
      <c r="H7" s="825"/>
      <c r="I7" s="825"/>
      <c r="N7" s="819"/>
      <c r="O7" s="825"/>
      <c r="P7" s="825"/>
      <c r="Q7" s="825"/>
      <c r="R7" s="825"/>
      <c r="S7" s="825"/>
      <c r="T7" s="825"/>
      <c r="U7" s="825"/>
    </row>
    <row r="8" spans="2:21" ht="20.25" customHeight="1">
      <c r="B8" s="460" t="s">
        <v>1076</v>
      </c>
      <c r="C8" s="825" t="str">
        <f>'BS (Assets) breakdown'!$C$8:$I$8</f>
        <v>Consolidated</v>
      </c>
      <c r="D8" s="825"/>
      <c r="E8" s="825"/>
      <c r="F8" s="825"/>
      <c r="G8" s="825"/>
      <c r="H8" s="825"/>
      <c r="I8" s="825"/>
      <c r="N8" s="460" t="s">
        <v>1076</v>
      </c>
      <c r="O8" s="825" t="str">
        <f>C8</f>
        <v>Consolidated</v>
      </c>
      <c r="P8" s="825"/>
      <c r="Q8" s="825"/>
      <c r="R8" s="825"/>
      <c r="S8" s="825"/>
      <c r="T8" s="825"/>
      <c r="U8" s="825"/>
    </row>
    <row r="9" spans="2:21" ht="10" customHeight="1">
      <c r="B9" s="819" t="s">
        <v>1075</v>
      </c>
      <c r="C9" s="820" t="str">
        <f>BS!$B$7</f>
        <v>CNY</v>
      </c>
      <c r="D9" s="821" t="str">
        <f>BS!$B$8</f>
        <v>Thousands</v>
      </c>
      <c r="E9" s="822"/>
      <c r="F9" s="823"/>
      <c r="G9" s="823"/>
      <c r="H9" s="823"/>
      <c r="I9" s="823"/>
      <c r="N9" s="819" t="s">
        <v>1075</v>
      </c>
      <c r="O9" s="820" t="str">
        <f>BS!$B$7</f>
        <v>CNY</v>
      </c>
      <c r="P9" s="821" t="str">
        <f>BS!$B$10</f>
        <v>Millions</v>
      </c>
      <c r="Q9" s="822"/>
      <c r="R9" s="823"/>
      <c r="S9" s="823"/>
      <c r="T9" s="823"/>
      <c r="U9" s="823"/>
    </row>
    <row r="10" spans="2:21" ht="10" customHeight="1">
      <c r="B10" s="819"/>
      <c r="C10" s="820"/>
      <c r="D10" s="821"/>
      <c r="E10" s="822"/>
      <c r="F10" s="823"/>
      <c r="G10" s="823"/>
      <c r="H10" s="823"/>
      <c r="I10" s="823"/>
      <c r="N10" s="819"/>
      <c r="O10" s="820"/>
      <c r="P10" s="821"/>
      <c r="Q10" s="822"/>
      <c r="R10" s="823"/>
      <c r="S10" s="823"/>
      <c r="T10" s="823"/>
      <c r="U10" s="823"/>
    </row>
    <row r="11" spans="2:21">
      <c r="B11" s="461"/>
      <c r="I11" s="459"/>
      <c r="N11" s="461"/>
      <c r="U11" s="459"/>
    </row>
    <row r="12" spans="2:21" s="465" customFormat="1" ht="27.75" customHeight="1">
      <c r="B12" s="462" t="s">
        <v>1073</v>
      </c>
      <c r="C12" s="463" t="str">
        <f>BS!$B$21</f>
        <v>2018/12</v>
      </c>
      <c r="D12" s="463" t="str">
        <f>BS!$C$21</f>
        <v>2019/12</v>
      </c>
      <c r="E12" s="463" t="str">
        <f>BS!$D$21</f>
        <v>2020/12</v>
      </c>
      <c r="F12" s="463" t="str">
        <f>BS!$E$21</f>
        <v>2021/12</v>
      </c>
      <c r="G12" s="463" t="str">
        <f>BS!$F$21</f>
        <v>2022/12</v>
      </c>
      <c r="H12" s="463" t="str">
        <f>BS!$G$21</f>
        <v>2023/12</v>
      </c>
      <c r="I12" s="464" t="s">
        <v>1087</v>
      </c>
      <c r="N12" s="462" t="s">
        <v>1073</v>
      </c>
      <c r="O12" s="463" t="str">
        <f>BS!$B$21</f>
        <v>2018/12</v>
      </c>
      <c r="P12" s="463" t="str">
        <f>BS!$C$21</f>
        <v>2019/12</v>
      </c>
      <c r="Q12" s="463" t="str">
        <f>BS!$D$21</f>
        <v>2020/12</v>
      </c>
      <c r="R12" s="463" t="str">
        <f>BS!$E$21</f>
        <v>2021/12</v>
      </c>
      <c r="S12" s="463" t="str">
        <f>BS!$F$21</f>
        <v>2022/12</v>
      </c>
      <c r="T12" s="463" t="str">
        <f>BS!$G$21</f>
        <v>2023/12</v>
      </c>
      <c r="U12" s="464" t="s">
        <v>1087</v>
      </c>
    </row>
    <row r="13" spans="2:21" s="469" customFormat="1" ht="22.5" customHeight="1">
      <c r="B13" s="466" t="s">
        <v>1120</v>
      </c>
      <c r="C13" s="467"/>
      <c r="D13" s="467"/>
      <c r="E13" s="467"/>
      <c r="F13" s="467"/>
      <c r="G13" s="467"/>
      <c r="H13" s="467"/>
      <c r="I13" s="468"/>
      <c r="N13" s="466" t="s">
        <v>1120</v>
      </c>
      <c r="O13" s="467"/>
      <c r="P13" s="467"/>
      <c r="Q13" s="467"/>
      <c r="R13" s="467"/>
      <c r="S13" s="467"/>
      <c r="T13" s="467"/>
      <c r="U13" s="468"/>
    </row>
    <row r="14" spans="2:21" s="469" customFormat="1" ht="14.15" customHeight="1">
      <c r="B14" s="470" t="s">
        <v>338</v>
      </c>
      <c r="I14" s="471"/>
      <c r="N14" s="470" t="s">
        <v>338</v>
      </c>
      <c r="U14" s="471"/>
    </row>
    <row r="15" spans="2:21" s="469" customFormat="1" ht="14.15" customHeight="1">
      <c r="B15" s="470"/>
      <c r="I15" s="471"/>
      <c r="N15" s="470"/>
      <c r="U15" s="471"/>
    </row>
    <row r="16" spans="2:21" s="465" customFormat="1" ht="14.15" customHeight="1">
      <c r="B16" s="479" t="s">
        <v>130</v>
      </c>
      <c r="C16" s="480">
        <v>10000000</v>
      </c>
      <c r="D16" s="480">
        <v>5000000</v>
      </c>
      <c r="E16" s="480">
        <v>40000000</v>
      </c>
      <c r="F16" s="480">
        <v>5000000</v>
      </c>
      <c r="G16" s="480">
        <v>40000000</v>
      </c>
      <c r="H16" s="480">
        <v>1458524</v>
      </c>
      <c r="I16" s="481"/>
      <c r="N16" s="479" t="s">
        <v>130</v>
      </c>
      <c r="O16" s="475">
        <f>C16*BS!$B$9</f>
        <v>10000</v>
      </c>
      <c r="P16" s="475">
        <f>D16*BS!$B$9</f>
        <v>5000</v>
      </c>
      <c r="Q16" s="475">
        <f>E16*BS!$B$9</f>
        <v>40000</v>
      </c>
      <c r="R16" s="475">
        <f>F16*BS!$B$9</f>
        <v>5000</v>
      </c>
      <c r="S16" s="475">
        <f>G16*BS!$B$9</f>
        <v>40000</v>
      </c>
      <c r="T16" s="475">
        <f>H16*BS!$B$9</f>
        <v>1458.5240000000001</v>
      </c>
      <c r="U16" s="474">
        <f t="shared" ref="U16:U30" si="0">I16</f>
        <v>0</v>
      </c>
    </row>
    <row r="17" spans="2:21" s="465" customFormat="1" ht="14.15" customHeight="1">
      <c r="B17" s="476"/>
      <c r="C17" s="473"/>
      <c r="D17" s="473"/>
      <c r="E17" s="473"/>
      <c r="F17" s="473"/>
      <c r="G17" s="473"/>
      <c r="H17" s="473"/>
      <c r="I17" s="474"/>
      <c r="N17" s="476"/>
      <c r="O17" s="475">
        <f>C17*BS!$B$9</f>
        <v>0</v>
      </c>
      <c r="P17" s="475">
        <f>D17*BS!$B$9</f>
        <v>0</v>
      </c>
      <c r="Q17" s="475">
        <f>E17*BS!$B$9</f>
        <v>0</v>
      </c>
      <c r="R17" s="475">
        <f>F17*BS!$B$9</f>
        <v>0</v>
      </c>
      <c r="S17" s="475">
        <f>G17*BS!$B$9</f>
        <v>0</v>
      </c>
      <c r="T17" s="475">
        <f>H17*BS!$B$9</f>
        <v>0</v>
      </c>
      <c r="U17" s="474">
        <f t="shared" si="0"/>
        <v>0</v>
      </c>
    </row>
    <row r="18" spans="2:21" s="465" customFormat="1" ht="14.15" customHeight="1">
      <c r="B18" s="470" t="s">
        <v>1072</v>
      </c>
      <c r="C18" s="480"/>
      <c r="D18" s="480"/>
      <c r="E18" s="480"/>
      <c r="F18" s="480"/>
      <c r="G18" s="480"/>
      <c r="H18" s="480"/>
      <c r="I18" s="481"/>
      <c r="N18" s="470" t="s">
        <v>1072</v>
      </c>
      <c r="O18" s="475">
        <f>C18*BS!$B$9</f>
        <v>0</v>
      </c>
      <c r="P18" s="475">
        <f>D18*BS!$B$9</f>
        <v>0</v>
      </c>
      <c r="Q18" s="475">
        <f>E18*BS!$B$9</f>
        <v>0</v>
      </c>
      <c r="R18" s="475">
        <f>F18*BS!$B$9</f>
        <v>0</v>
      </c>
      <c r="S18" s="475">
        <f>G18*BS!$B$9</f>
        <v>0</v>
      </c>
      <c r="T18" s="475">
        <f>H18*BS!$B$9</f>
        <v>0</v>
      </c>
      <c r="U18" s="474">
        <f t="shared" si="0"/>
        <v>0</v>
      </c>
    </row>
    <row r="19" spans="2:21" s="465" customFormat="1" ht="14.15" customHeight="1">
      <c r="B19" s="484"/>
      <c r="C19" s="482"/>
      <c r="D19" s="482"/>
      <c r="E19" s="482"/>
      <c r="F19" s="482"/>
      <c r="G19" s="482"/>
      <c r="H19" s="482"/>
      <c r="I19" s="483"/>
      <c r="N19" s="484"/>
      <c r="O19" s="475">
        <f>C19*BS!$B$9</f>
        <v>0</v>
      </c>
      <c r="P19" s="475">
        <f>D19*BS!$B$9</f>
        <v>0</v>
      </c>
      <c r="Q19" s="475">
        <f>E19*BS!$B$9</f>
        <v>0</v>
      </c>
      <c r="R19" s="475">
        <f>F19*BS!$B$9</f>
        <v>0</v>
      </c>
      <c r="S19" s="475">
        <f>G19*BS!$B$9</f>
        <v>0</v>
      </c>
      <c r="T19" s="475">
        <f>H19*BS!$B$9</f>
        <v>0</v>
      </c>
      <c r="U19" s="474">
        <f t="shared" si="0"/>
        <v>0</v>
      </c>
    </row>
    <row r="20" spans="2:21" s="465" customFormat="1" ht="14.15" customHeight="1">
      <c r="B20" s="484" t="s">
        <v>1086</v>
      </c>
      <c r="C20" s="480">
        <v>5000000</v>
      </c>
      <c r="D20" s="480">
        <v>5000000</v>
      </c>
      <c r="E20" s="480">
        <v>5000000</v>
      </c>
      <c r="F20" s="480">
        <v>5000000</v>
      </c>
      <c r="G20" s="480">
        <v>5000000</v>
      </c>
      <c r="H20" s="480">
        <v>5000000</v>
      </c>
      <c r="I20" s="480"/>
      <c r="N20" s="484" t="s">
        <v>1086</v>
      </c>
      <c r="O20" s="475">
        <f>C20*BS!$B$9</f>
        <v>5000</v>
      </c>
      <c r="P20" s="475">
        <f>D20*BS!$B$9</f>
        <v>5000</v>
      </c>
      <c r="Q20" s="475">
        <f>E20*BS!$B$9</f>
        <v>5000</v>
      </c>
      <c r="R20" s="475">
        <f>F20*BS!$B$9</f>
        <v>5000</v>
      </c>
      <c r="S20" s="475">
        <f>G20*BS!$B$9</f>
        <v>5000</v>
      </c>
      <c r="T20" s="475">
        <f>H20*BS!$B$9</f>
        <v>5000</v>
      </c>
      <c r="U20" s="474">
        <f t="shared" si="0"/>
        <v>0</v>
      </c>
    </row>
    <row r="21" spans="2:21" s="465" customFormat="1" ht="14.15" customHeight="1">
      <c r="B21" s="470"/>
      <c r="C21" s="477"/>
      <c r="D21" s="477"/>
      <c r="E21" s="477"/>
      <c r="F21" s="477"/>
      <c r="G21" s="477"/>
      <c r="H21" s="477"/>
      <c r="I21" s="478"/>
      <c r="N21" s="470"/>
      <c r="O21" s="475">
        <f>C21*BS!$B$9</f>
        <v>0</v>
      </c>
      <c r="P21" s="475">
        <f>D21*BS!$B$9</f>
        <v>0</v>
      </c>
      <c r="Q21" s="475">
        <f>E21*BS!$B$9</f>
        <v>0</v>
      </c>
      <c r="R21" s="475">
        <f>F21*BS!$B$9</f>
        <v>0</v>
      </c>
      <c r="S21" s="475">
        <f>G21*BS!$B$9</f>
        <v>0</v>
      </c>
      <c r="T21" s="475">
        <f>H21*BS!$B$9</f>
        <v>0</v>
      </c>
      <c r="U21" s="474">
        <f t="shared" si="0"/>
        <v>0</v>
      </c>
    </row>
    <row r="22" spans="2:21" s="465" customFormat="1" ht="14.15" customHeight="1">
      <c r="B22" s="485" t="s">
        <v>1071</v>
      </c>
      <c r="C22" s="482"/>
      <c r="D22" s="482"/>
      <c r="E22" s="482"/>
      <c r="F22" s="482"/>
      <c r="G22" s="482"/>
      <c r="H22" s="482"/>
      <c r="I22" s="483"/>
      <c r="N22" s="485" t="s">
        <v>1071</v>
      </c>
      <c r="O22" s="475">
        <f>C22*BS!$B$9</f>
        <v>0</v>
      </c>
      <c r="P22" s="475">
        <f>D22*BS!$B$9</f>
        <v>0</v>
      </c>
      <c r="Q22" s="475">
        <f>E22*BS!$B$9</f>
        <v>0</v>
      </c>
      <c r="R22" s="475">
        <f>F22*BS!$B$9</f>
        <v>0</v>
      </c>
      <c r="S22" s="475">
        <f>G22*BS!$B$9</f>
        <v>0</v>
      </c>
      <c r="T22" s="475">
        <f>H22*BS!$B$9</f>
        <v>0</v>
      </c>
      <c r="U22" s="474">
        <f t="shared" si="0"/>
        <v>0</v>
      </c>
    </row>
    <row r="23" spans="2:21" s="465" customFormat="1" ht="14.15" customHeight="1">
      <c r="B23" s="485"/>
      <c r="C23" s="482"/>
      <c r="D23" s="482"/>
      <c r="E23" s="482"/>
      <c r="F23" s="482"/>
      <c r="G23" s="482"/>
      <c r="H23" s="482"/>
      <c r="I23" s="483"/>
      <c r="N23" s="485"/>
      <c r="O23" s="475"/>
      <c r="P23" s="475"/>
      <c r="Q23" s="475"/>
      <c r="R23" s="475"/>
      <c r="S23" s="475"/>
      <c r="T23" s="475"/>
      <c r="U23" s="474"/>
    </row>
    <row r="24" spans="2:21" s="465" customFormat="1" ht="14.15" customHeight="1">
      <c r="B24" s="479" t="s">
        <v>130</v>
      </c>
      <c r="C24" s="482"/>
      <c r="D24" s="482"/>
      <c r="E24" s="482"/>
      <c r="F24" s="482"/>
      <c r="G24" s="482"/>
      <c r="H24" s="482"/>
      <c r="I24" s="483"/>
      <c r="N24" s="479" t="s">
        <v>130</v>
      </c>
      <c r="O24" s="475">
        <f>C24*BS!$B$9</f>
        <v>0</v>
      </c>
      <c r="P24" s="475">
        <f>D24*BS!$B$9</f>
        <v>0</v>
      </c>
      <c r="Q24" s="475">
        <f>E24*BS!$B$9</f>
        <v>0</v>
      </c>
      <c r="R24" s="475">
        <f>F24*BS!$B$9</f>
        <v>0</v>
      </c>
      <c r="S24" s="475">
        <f>G24*BS!$B$9</f>
        <v>0</v>
      </c>
      <c r="T24" s="475">
        <f>H24*BS!$B$9</f>
        <v>0</v>
      </c>
      <c r="U24" s="474">
        <f t="shared" si="0"/>
        <v>0</v>
      </c>
    </row>
    <row r="25" spans="2:21" s="465" customFormat="1" ht="14.15" customHeight="1">
      <c r="B25" s="470"/>
      <c r="C25" s="482"/>
      <c r="D25" s="482"/>
      <c r="E25" s="482"/>
      <c r="F25" s="482"/>
      <c r="G25" s="482"/>
      <c r="H25" s="482"/>
      <c r="I25" s="483"/>
      <c r="N25" s="470"/>
      <c r="O25" s="475">
        <f>C25*BS!$B$9</f>
        <v>0</v>
      </c>
      <c r="P25" s="475">
        <f>D25*BS!$B$9</f>
        <v>0</v>
      </c>
      <c r="Q25" s="475">
        <f>E25*BS!$B$9</f>
        <v>0</v>
      </c>
      <c r="R25" s="475">
        <f>F25*BS!$B$9</f>
        <v>0</v>
      </c>
      <c r="S25" s="475">
        <f>G25*BS!$B$9</f>
        <v>0</v>
      </c>
      <c r="T25" s="475">
        <f>H25*BS!$B$9</f>
        <v>0</v>
      </c>
      <c r="U25" s="474">
        <f t="shared" si="0"/>
        <v>0</v>
      </c>
    </row>
    <row r="26" spans="2:21" s="465" customFormat="1" ht="14.15" customHeight="1">
      <c r="B26" s="485" t="s">
        <v>1121</v>
      </c>
      <c r="C26" s="482"/>
      <c r="D26" s="482"/>
      <c r="E26" s="482"/>
      <c r="F26" s="482"/>
      <c r="G26" s="482"/>
      <c r="H26" s="482"/>
      <c r="I26" s="483"/>
      <c r="N26" s="485" t="s">
        <v>1121</v>
      </c>
      <c r="O26" s="475">
        <f>C26*BS!$B$9</f>
        <v>0</v>
      </c>
      <c r="P26" s="475">
        <f>D26*BS!$B$9</f>
        <v>0</v>
      </c>
      <c r="Q26" s="475">
        <f>E26*BS!$B$9</f>
        <v>0</v>
      </c>
      <c r="R26" s="475">
        <f>F26*BS!$B$9</f>
        <v>0</v>
      </c>
      <c r="S26" s="475">
        <f>G26*BS!$B$9</f>
        <v>0</v>
      </c>
      <c r="T26" s="475">
        <f>H26*BS!$B$9</f>
        <v>0</v>
      </c>
      <c r="U26" s="474">
        <f t="shared" si="0"/>
        <v>0</v>
      </c>
    </row>
    <row r="27" spans="2:21" s="465" customFormat="1" ht="14.15" customHeight="1">
      <c r="B27" s="485"/>
      <c r="C27" s="482"/>
      <c r="D27" s="482"/>
      <c r="E27" s="482"/>
      <c r="F27" s="482"/>
      <c r="G27" s="482"/>
      <c r="H27" s="482"/>
      <c r="I27" s="483"/>
      <c r="N27" s="485"/>
      <c r="O27" s="475"/>
      <c r="P27" s="475"/>
      <c r="Q27" s="475"/>
      <c r="R27" s="475"/>
      <c r="S27" s="475"/>
      <c r="T27" s="475"/>
      <c r="U27" s="474"/>
    </row>
    <row r="28" spans="2:21" s="465" customFormat="1" ht="14.15" customHeight="1">
      <c r="B28" s="479" t="s">
        <v>130</v>
      </c>
      <c r="C28" s="482"/>
      <c r="D28" s="482"/>
      <c r="E28" s="482"/>
      <c r="F28" s="482"/>
      <c r="G28" s="482"/>
      <c r="H28" s="482"/>
      <c r="I28" s="483"/>
      <c r="N28" s="470"/>
      <c r="O28" s="475">
        <f>C28*BS!$B$9</f>
        <v>0</v>
      </c>
      <c r="P28" s="475">
        <f>D28*BS!$B$9</f>
        <v>0</v>
      </c>
      <c r="Q28" s="475">
        <f>E28*BS!$B$9</f>
        <v>0</v>
      </c>
      <c r="R28" s="475">
        <f>F28*BS!$B$9</f>
        <v>0</v>
      </c>
      <c r="S28" s="475">
        <f>G28*BS!$B$9</f>
        <v>0</v>
      </c>
      <c r="T28" s="475">
        <f>H28*BS!$B$9</f>
        <v>0</v>
      </c>
      <c r="U28" s="474">
        <f t="shared" si="0"/>
        <v>0</v>
      </c>
    </row>
    <row r="29" spans="2:21" s="469" customFormat="1" ht="14.15" customHeight="1">
      <c r="B29" s="485" t="s">
        <v>1070</v>
      </c>
      <c r="D29" s="486"/>
      <c r="E29" s="486"/>
      <c r="F29" s="486"/>
      <c r="G29" s="486"/>
      <c r="H29" s="486"/>
      <c r="I29" s="487"/>
      <c r="L29" s="465"/>
      <c r="M29" s="465"/>
      <c r="N29" s="485" t="s">
        <v>1070</v>
      </c>
      <c r="O29" s="475">
        <f>C29*BS!$B$9</f>
        <v>0</v>
      </c>
      <c r="P29" s="475">
        <f>D29*BS!$B$9</f>
        <v>0</v>
      </c>
      <c r="Q29" s="475">
        <f>E29*BS!$B$9</f>
        <v>0</v>
      </c>
      <c r="R29" s="475">
        <f>F29*BS!$B$9</f>
        <v>0</v>
      </c>
      <c r="S29" s="475">
        <f>G29*BS!$B$9</f>
        <v>0</v>
      </c>
      <c r="T29" s="475">
        <f>H29*BS!$B$9</f>
        <v>0</v>
      </c>
      <c r="U29" s="474">
        <f t="shared" si="0"/>
        <v>0</v>
      </c>
    </row>
    <row r="30" spans="2:21" s="469" customFormat="1" ht="14.15" customHeight="1">
      <c r="B30" s="472"/>
      <c r="C30" s="489"/>
      <c r="D30" s="489"/>
      <c r="E30" s="489"/>
      <c r="F30" s="489"/>
      <c r="G30" s="490"/>
      <c r="H30" s="490"/>
      <c r="I30" s="491"/>
      <c r="L30" s="465"/>
      <c r="M30" s="465"/>
      <c r="N30" s="472"/>
      <c r="O30" s="475">
        <f>C30*BS!$B$9</f>
        <v>0</v>
      </c>
      <c r="P30" s="475">
        <f>D30*BS!$B$9</f>
        <v>0</v>
      </c>
      <c r="Q30" s="475">
        <f>E30*BS!$B$9</f>
        <v>0</v>
      </c>
      <c r="R30" s="475">
        <f>F30*BS!$B$9</f>
        <v>0</v>
      </c>
      <c r="S30" s="475">
        <f>G30*BS!$B$9</f>
        <v>0</v>
      </c>
      <c r="T30" s="475">
        <f>H30*BS!$B$9</f>
        <v>0</v>
      </c>
      <c r="U30" s="474">
        <f t="shared" si="0"/>
        <v>0</v>
      </c>
    </row>
    <row r="31" spans="2:21" s="469" customFormat="1" ht="14.15" customHeight="1">
      <c r="B31" s="479" t="s">
        <v>130</v>
      </c>
      <c r="C31" s="482"/>
      <c r="D31" s="482"/>
      <c r="E31" s="482"/>
      <c r="F31" s="482"/>
      <c r="G31" s="482"/>
      <c r="H31" s="482"/>
      <c r="I31" s="483"/>
      <c r="L31" s="465"/>
      <c r="M31" s="465"/>
      <c r="N31" s="479" t="s">
        <v>130</v>
      </c>
      <c r="O31" s="475">
        <f>C31*BS!$B$9</f>
        <v>0</v>
      </c>
      <c r="P31" s="475">
        <f>D31*BS!$B$9</f>
        <v>0</v>
      </c>
      <c r="Q31" s="475">
        <f>E31*BS!$B$9</f>
        <v>0</v>
      </c>
      <c r="R31" s="475">
        <f>F31*BS!$B$9</f>
        <v>0</v>
      </c>
      <c r="S31" s="475">
        <f>G31*BS!$B$9</f>
        <v>0</v>
      </c>
      <c r="T31" s="475">
        <f>H31*BS!$B$9</f>
        <v>0</v>
      </c>
      <c r="U31" s="474">
        <f t="shared" ref="U31:U67" si="1">I31</f>
        <v>0</v>
      </c>
    </row>
    <row r="32" spans="2:21" s="469" customFormat="1" ht="14.15" customHeight="1">
      <c r="B32" s="472"/>
      <c r="C32" s="489"/>
      <c r="D32" s="489"/>
      <c r="E32" s="489"/>
      <c r="F32" s="489"/>
      <c r="G32" s="490"/>
      <c r="H32" s="490"/>
      <c r="I32" s="491"/>
      <c r="L32" s="465"/>
      <c r="M32" s="465"/>
      <c r="N32" s="472"/>
      <c r="O32" s="475">
        <f>C32*BS!$B$9</f>
        <v>0</v>
      </c>
      <c r="P32" s="475">
        <f>D32*BS!$B$9</f>
        <v>0</v>
      </c>
      <c r="Q32" s="475">
        <f>E32*BS!$B$9</f>
        <v>0</v>
      </c>
      <c r="R32" s="475">
        <f>F32*BS!$B$9</f>
        <v>0</v>
      </c>
      <c r="S32" s="475">
        <f>G32*BS!$B$9</f>
        <v>0</v>
      </c>
      <c r="T32" s="475">
        <f>H32*BS!$B$9</f>
        <v>0</v>
      </c>
      <c r="U32" s="474">
        <f t="shared" si="1"/>
        <v>0</v>
      </c>
    </row>
    <row r="33" spans="2:21" s="465" customFormat="1">
      <c r="B33" s="485" t="s">
        <v>116</v>
      </c>
      <c r="C33" s="482"/>
      <c r="D33" s="482"/>
      <c r="E33" s="482"/>
      <c r="F33" s="482"/>
      <c r="G33" s="482"/>
      <c r="H33" s="482"/>
      <c r="I33" s="483"/>
      <c r="J33" s="469"/>
      <c r="K33" s="469"/>
      <c r="N33" s="485" t="s">
        <v>116</v>
      </c>
      <c r="O33" s="475">
        <f>C33*BS!$B$9</f>
        <v>0</v>
      </c>
      <c r="P33" s="475">
        <f>D33*BS!$B$9</f>
        <v>0</v>
      </c>
      <c r="Q33" s="475">
        <f>E33*BS!$B$9</f>
        <v>0</v>
      </c>
      <c r="R33" s="475">
        <f>F33*BS!$B$9</f>
        <v>0</v>
      </c>
      <c r="S33" s="475">
        <f>G33*BS!$B$9</f>
        <v>0</v>
      </c>
      <c r="T33" s="475">
        <f>H33*BS!$B$9</f>
        <v>0</v>
      </c>
      <c r="U33" s="474">
        <f t="shared" si="1"/>
        <v>0</v>
      </c>
    </row>
    <row r="34" spans="2:21" s="494" customFormat="1" hidden="1">
      <c r="B34" s="485" t="s">
        <v>117</v>
      </c>
      <c r="C34" s="482"/>
      <c r="D34" s="492"/>
      <c r="E34" s="492"/>
      <c r="F34" s="492"/>
      <c r="G34" s="492"/>
      <c r="H34" s="492"/>
      <c r="I34" s="493"/>
      <c r="J34" s="469"/>
      <c r="K34" s="469"/>
      <c r="L34" s="465"/>
      <c r="M34" s="465"/>
      <c r="N34" s="485" t="s">
        <v>117</v>
      </c>
      <c r="O34" s="475">
        <f>C34*BS!$B$9</f>
        <v>0</v>
      </c>
      <c r="P34" s="475">
        <f>D34*BS!$B$9</f>
        <v>0</v>
      </c>
      <c r="Q34" s="475">
        <f>E34*BS!$B$9</f>
        <v>0</v>
      </c>
      <c r="R34" s="475">
        <f>F34*BS!$B$9</f>
        <v>0</v>
      </c>
      <c r="S34" s="475">
        <f>G34*BS!$B$9</f>
        <v>0</v>
      </c>
      <c r="T34" s="475">
        <f>H34*BS!$B$9</f>
        <v>0</v>
      </c>
      <c r="U34" s="474">
        <f t="shared" si="1"/>
        <v>0</v>
      </c>
    </row>
    <row r="35" spans="2:21" s="494" customFormat="1">
      <c r="B35" s="485"/>
      <c r="C35" s="482"/>
      <c r="D35" s="492"/>
      <c r="E35" s="492"/>
      <c r="F35" s="492"/>
      <c r="G35" s="492"/>
      <c r="H35" s="492"/>
      <c r="I35" s="493"/>
      <c r="J35" s="469"/>
      <c r="K35" s="469"/>
      <c r="L35" s="465"/>
      <c r="M35" s="465"/>
      <c r="N35" s="485"/>
      <c r="O35" s="475">
        <f>C35*BS!$B$9</f>
        <v>0</v>
      </c>
      <c r="P35" s="475">
        <f>D35*BS!$B$9</f>
        <v>0</v>
      </c>
      <c r="Q35" s="475">
        <f>E35*BS!$B$9</f>
        <v>0</v>
      </c>
      <c r="R35" s="475">
        <f>F35*BS!$B$9</f>
        <v>0</v>
      </c>
      <c r="S35" s="475">
        <f>G35*BS!$B$9</f>
        <v>0</v>
      </c>
      <c r="T35" s="475">
        <f>H35*BS!$B$9</f>
        <v>0</v>
      </c>
      <c r="U35" s="474">
        <f t="shared" si="1"/>
        <v>0</v>
      </c>
    </row>
    <row r="36" spans="2:21" s="494" customFormat="1">
      <c r="B36" s="479" t="s">
        <v>130</v>
      </c>
      <c r="C36" s="482"/>
      <c r="D36" s="492"/>
      <c r="E36" s="492"/>
      <c r="F36" s="492"/>
      <c r="G36" s="492"/>
      <c r="H36" s="492"/>
      <c r="I36" s="493"/>
      <c r="J36" s="469"/>
      <c r="K36" s="469"/>
      <c r="L36" s="465"/>
      <c r="M36" s="465"/>
      <c r="N36" s="495"/>
      <c r="O36" s="475">
        <f>C36*BS!$B$9</f>
        <v>0</v>
      </c>
      <c r="P36" s="475">
        <f>D36*BS!$B$9</f>
        <v>0</v>
      </c>
      <c r="Q36" s="475">
        <f>E36*BS!$B$9</f>
        <v>0</v>
      </c>
      <c r="R36" s="475">
        <f>F36*BS!$B$9</f>
        <v>0</v>
      </c>
      <c r="S36" s="475">
        <f>G36*BS!$B$9</f>
        <v>0</v>
      </c>
      <c r="T36" s="475">
        <f>H36*BS!$B$9</f>
        <v>0</v>
      </c>
      <c r="U36" s="474">
        <f t="shared" si="1"/>
        <v>0</v>
      </c>
    </row>
    <row r="37" spans="2:21" s="494" customFormat="1">
      <c r="B37" s="485" t="s">
        <v>117</v>
      </c>
      <c r="C37" s="482"/>
      <c r="D37" s="492"/>
      <c r="E37" s="492"/>
      <c r="F37" s="492"/>
      <c r="G37" s="492"/>
      <c r="H37" s="492"/>
      <c r="I37" s="493"/>
      <c r="J37" s="469"/>
      <c r="K37" s="469"/>
      <c r="L37" s="465"/>
      <c r="M37" s="465"/>
      <c r="N37" s="485" t="s">
        <v>117</v>
      </c>
      <c r="O37" s="475">
        <f>C37*BS!$B$9</f>
        <v>0</v>
      </c>
      <c r="P37" s="475">
        <f>D37*BS!$B$9</f>
        <v>0</v>
      </c>
      <c r="Q37" s="475">
        <f>E37*BS!$B$9</f>
        <v>0</v>
      </c>
      <c r="R37" s="475">
        <f>F37*BS!$B$9</f>
        <v>0</v>
      </c>
      <c r="S37" s="475">
        <f>G37*BS!$B$9</f>
        <v>0</v>
      </c>
      <c r="T37" s="475">
        <f>H37*BS!$B$9</f>
        <v>0</v>
      </c>
      <c r="U37" s="474">
        <f t="shared" si="1"/>
        <v>0</v>
      </c>
    </row>
    <row r="38" spans="2:21" s="494" customFormat="1">
      <c r="B38" s="495"/>
      <c r="C38" s="482"/>
      <c r="D38" s="492"/>
      <c r="E38" s="492"/>
      <c r="F38" s="492"/>
      <c r="G38" s="492"/>
      <c r="H38" s="492"/>
      <c r="I38" s="493"/>
      <c r="J38" s="469"/>
      <c r="K38" s="469"/>
      <c r="L38" s="465"/>
      <c r="M38" s="465"/>
      <c r="N38" s="495"/>
      <c r="O38" s="475">
        <f>C38*BS!$B$9</f>
        <v>0</v>
      </c>
      <c r="P38" s="475">
        <f>D38*BS!$B$9</f>
        <v>0</v>
      </c>
      <c r="Q38" s="475">
        <f>E38*BS!$B$9</f>
        <v>0</v>
      </c>
      <c r="R38" s="475">
        <f>F38*BS!$B$9</f>
        <v>0</v>
      </c>
      <c r="S38" s="475">
        <f>G38*BS!$B$9</f>
        <v>0</v>
      </c>
      <c r="T38" s="475">
        <f>H38*BS!$B$9</f>
        <v>0</v>
      </c>
      <c r="U38" s="474">
        <f t="shared" si="1"/>
        <v>0</v>
      </c>
    </row>
    <row r="39" spans="2:21" s="494" customFormat="1">
      <c r="B39" s="479" t="s">
        <v>130</v>
      </c>
      <c r="C39" s="482"/>
      <c r="D39" s="492"/>
      <c r="E39" s="492"/>
      <c r="F39" s="492"/>
      <c r="G39" s="492"/>
      <c r="H39" s="492"/>
      <c r="I39" s="493"/>
      <c r="J39" s="469"/>
      <c r="K39" s="469"/>
      <c r="L39" s="465"/>
      <c r="M39" s="465"/>
      <c r="N39" s="495"/>
      <c r="O39" s="475">
        <f>C39*BS!$B$9</f>
        <v>0</v>
      </c>
      <c r="P39" s="475">
        <f>D39*BS!$B$9</f>
        <v>0</v>
      </c>
      <c r="Q39" s="475">
        <f>E39*BS!$B$9</f>
        <v>0</v>
      </c>
      <c r="R39" s="475">
        <f>F39*BS!$B$9</f>
        <v>0</v>
      </c>
      <c r="S39" s="475">
        <f>G39*BS!$B$9</f>
        <v>0</v>
      </c>
      <c r="T39" s="475">
        <f>H39*BS!$B$9</f>
        <v>0</v>
      </c>
      <c r="U39" s="474">
        <f t="shared" si="1"/>
        <v>0</v>
      </c>
    </row>
    <row r="40" spans="2:21" s="469" customFormat="1" ht="14.15" customHeight="1">
      <c r="B40" s="485" t="s">
        <v>1069</v>
      </c>
      <c r="D40" s="486"/>
      <c r="E40" s="486"/>
      <c r="F40" s="486"/>
      <c r="G40" s="486"/>
      <c r="H40" s="486"/>
      <c r="I40" s="487"/>
      <c r="L40" s="465"/>
      <c r="M40" s="465"/>
      <c r="N40" s="485" t="s">
        <v>1069</v>
      </c>
      <c r="O40" s="475">
        <f>C40*BS!$B$9</f>
        <v>0</v>
      </c>
      <c r="P40" s="475">
        <f>D40*BS!$B$9</f>
        <v>0</v>
      </c>
      <c r="Q40" s="475">
        <f>E40*BS!$B$9</f>
        <v>0</v>
      </c>
      <c r="R40" s="475">
        <f>F40*BS!$B$9</f>
        <v>0</v>
      </c>
      <c r="S40" s="475">
        <f>G40*BS!$B$9</f>
        <v>0</v>
      </c>
      <c r="T40" s="475">
        <f>H40*BS!$B$9</f>
        <v>0</v>
      </c>
      <c r="U40" s="474">
        <f t="shared" si="1"/>
        <v>0</v>
      </c>
    </row>
    <row r="41" spans="2:21" s="469" customFormat="1" ht="14.15" customHeight="1">
      <c r="B41" s="485"/>
      <c r="D41" s="486"/>
      <c r="E41" s="486"/>
      <c r="F41" s="486"/>
      <c r="G41" s="486"/>
      <c r="H41" s="486"/>
      <c r="I41" s="487"/>
      <c r="L41" s="465"/>
      <c r="M41" s="465"/>
      <c r="N41" s="485"/>
      <c r="O41" s="475"/>
      <c r="P41" s="475"/>
      <c r="Q41" s="475"/>
      <c r="R41" s="475"/>
      <c r="S41" s="475"/>
      <c r="T41" s="475"/>
      <c r="U41" s="474"/>
    </row>
    <row r="42" spans="2:21" s="494" customFormat="1" ht="14.15" customHeight="1">
      <c r="B42" s="479" t="s">
        <v>130</v>
      </c>
      <c r="C42" s="496"/>
      <c r="D42" s="482"/>
      <c r="E42" s="482"/>
      <c r="F42" s="482"/>
      <c r="G42" s="482"/>
      <c r="H42" s="482"/>
      <c r="I42" s="483"/>
      <c r="J42" s="469"/>
      <c r="K42" s="469"/>
      <c r="L42" s="465"/>
      <c r="M42" s="465"/>
      <c r="N42" s="472"/>
      <c r="O42" s="475">
        <f>C42*BS!$B$9</f>
        <v>0</v>
      </c>
      <c r="P42" s="475">
        <f>D42*BS!$B$9</f>
        <v>0</v>
      </c>
      <c r="Q42" s="475">
        <f>E42*BS!$B$9</f>
        <v>0</v>
      </c>
      <c r="R42" s="475">
        <f>F42*BS!$B$9</f>
        <v>0</v>
      </c>
      <c r="S42" s="475">
        <f>G42*BS!$B$9</f>
        <v>0</v>
      </c>
      <c r="T42" s="475">
        <f>H42*BS!$B$9</f>
        <v>0</v>
      </c>
      <c r="U42" s="474">
        <f t="shared" si="1"/>
        <v>0</v>
      </c>
    </row>
    <row r="43" spans="2:21" s="494" customFormat="1" ht="14.15" customHeight="1">
      <c r="B43" s="479" t="s">
        <v>119</v>
      </c>
      <c r="C43" s="496"/>
      <c r="D43" s="482"/>
      <c r="E43" s="482"/>
      <c r="F43" s="482"/>
      <c r="G43" s="482"/>
      <c r="H43" s="482"/>
      <c r="I43" s="483"/>
      <c r="J43" s="469"/>
      <c r="K43" s="469"/>
      <c r="L43" s="465"/>
      <c r="M43" s="465"/>
      <c r="N43" s="472"/>
      <c r="O43" s="475"/>
      <c r="P43" s="475"/>
      <c r="Q43" s="475"/>
      <c r="R43" s="475"/>
      <c r="S43" s="475"/>
      <c r="T43" s="475"/>
      <c r="U43" s="474"/>
    </row>
    <row r="44" spans="2:21" s="494" customFormat="1" ht="14.15" customHeight="1">
      <c r="B44" s="479"/>
      <c r="C44" s="496"/>
      <c r="D44" s="482"/>
      <c r="E44" s="482"/>
      <c r="F44" s="482"/>
      <c r="G44" s="482"/>
      <c r="H44" s="482"/>
      <c r="I44" s="483"/>
      <c r="J44" s="469"/>
      <c r="K44" s="469"/>
      <c r="L44" s="465"/>
      <c r="M44" s="465"/>
      <c r="N44" s="472"/>
      <c r="O44" s="475"/>
      <c r="P44" s="475"/>
      <c r="Q44" s="475"/>
      <c r="R44" s="475"/>
      <c r="S44" s="475"/>
      <c r="T44" s="475"/>
      <c r="U44" s="474"/>
    </row>
    <row r="45" spans="2:21" s="494" customFormat="1" ht="14.15" customHeight="1">
      <c r="B45" s="479" t="s">
        <v>130</v>
      </c>
      <c r="C45" s="496"/>
      <c r="D45" s="482"/>
      <c r="E45" s="482"/>
      <c r="F45" s="482"/>
      <c r="G45" s="482"/>
      <c r="H45" s="482"/>
      <c r="I45" s="483"/>
      <c r="J45" s="469"/>
      <c r="K45" s="469"/>
      <c r="L45" s="465"/>
      <c r="M45" s="465"/>
      <c r="N45" s="472"/>
      <c r="O45" s="475"/>
      <c r="P45" s="475"/>
      <c r="Q45" s="475"/>
      <c r="R45" s="475"/>
      <c r="S45" s="475"/>
      <c r="T45" s="475"/>
      <c r="U45" s="474"/>
    </row>
    <row r="46" spans="2:21" s="494" customFormat="1" ht="14.15" customHeight="1">
      <c r="B46" s="485" t="s">
        <v>121</v>
      </c>
      <c r="C46" s="496"/>
      <c r="D46" s="482"/>
      <c r="E46" s="482"/>
      <c r="F46" s="482"/>
      <c r="G46" s="482"/>
      <c r="H46" s="482"/>
      <c r="I46" s="483"/>
      <c r="J46" s="469"/>
      <c r="K46" s="469"/>
      <c r="L46" s="465"/>
      <c r="M46" s="465"/>
      <c r="N46" s="485" t="s">
        <v>121</v>
      </c>
      <c r="O46" s="475">
        <f>C46*BS!$B$9</f>
        <v>0</v>
      </c>
      <c r="P46" s="475">
        <f>D46*BS!$B$9</f>
        <v>0</v>
      </c>
      <c r="Q46" s="475">
        <f>E46*BS!$B$9</f>
        <v>0</v>
      </c>
      <c r="R46" s="475">
        <f>F46*BS!$B$9</f>
        <v>0</v>
      </c>
      <c r="S46" s="475">
        <f>G46*BS!$B$9</f>
        <v>0</v>
      </c>
      <c r="T46" s="475">
        <f>H46*BS!$B$9</f>
        <v>0</v>
      </c>
      <c r="U46" s="474">
        <f t="shared" si="1"/>
        <v>0</v>
      </c>
    </row>
    <row r="47" spans="2:21" s="494" customFormat="1" ht="14.15" customHeight="1">
      <c r="B47" s="485"/>
      <c r="C47" s="496"/>
      <c r="D47" s="482"/>
      <c r="E47" s="482"/>
      <c r="F47" s="482"/>
      <c r="G47" s="482"/>
      <c r="H47" s="482"/>
      <c r="I47" s="483"/>
      <c r="J47" s="469"/>
      <c r="K47" s="469"/>
      <c r="L47" s="465"/>
      <c r="M47" s="465"/>
      <c r="N47" s="485"/>
      <c r="O47" s="475">
        <f>C47*BS!$B$9</f>
        <v>0</v>
      </c>
      <c r="P47" s="475">
        <f>D47*BS!$B$9</f>
        <v>0</v>
      </c>
      <c r="Q47" s="475">
        <f>E47*BS!$B$9</f>
        <v>0</v>
      </c>
      <c r="R47" s="475">
        <f>F47*BS!$B$9</f>
        <v>0</v>
      </c>
      <c r="S47" s="475">
        <f>G47*BS!$B$9</f>
        <v>0</v>
      </c>
      <c r="T47" s="475">
        <f>H47*BS!$B$9</f>
        <v>0</v>
      </c>
      <c r="U47" s="474">
        <f t="shared" si="1"/>
        <v>0</v>
      </c>
    </row>
    <row r="48" spans="2:21" s="494" customFormat="1" ht="14.15" customHeight="1">
      <c r="B48" s="479" t="s">
        <v>130</v>
      </c>
      <c r="C48" s="496"/>
      <c r="D48" s="482"/>
      <c r="E48" s="482"/>
      <c r="F48" s="482"/>
      <c r="G48" s="482"/>
      <c r="H48" s="482"/>
      <c r="I48" s="483"/>
      <c r="J48" s="469"/>
      <c r="K48" s="469"/>
      <c r="L48" s="465"/>
      <c r="M48" s="465"/>
      <c r="N48" s="485"/>
      <c r="O48" s="475"/>
      <c r="P48" s="475"/>
      <c r="Q48" s="475"/>
      <c r="R48" s="475"/>
      <c r="S48" s="475"/>
      <c r="T48" s="475"/>
      <c r="U48" s="474"/>
    </row>
    <row r="49" spans="2:21" s="494" customFormat="1" ht="14.15" customHeight="1">
      <c r="B49" s="485" t="s">
        <v>122</v>
      </c>
      <c r="C49" s="496"/>
      <c r="D49" s="482"/>
      <c r="E49" s="482"/>
      <c r="F49" s="482"/>
      <c r="G49" s="482"/>
      <c r="H49" s="482"/>
      <c r="I49" s="483"/>
      <c r="J49" s="469"/>
      <c r="K49" s="469"/>
      <c r="L49" s="465"/>
      <c r="M49" s="465"/>
      <c r="N49" s="485" t="s">
        <v>122</v>
      </c>
      <c r="O49" s="475">
        <f>C49*BS!$B$9</f>
        <v>0</v>
      </c>
      <c r="P49" s="475">
        <f>D49*BS!$B$9</f>
        <v>0</v>
      </c>
      <c r="Q49" s="475">
        <f>E49*BS!$B$9</f>
        <v>0</v>
      </c>
      <c r="R49" s="475">
        <f>F49*BS!$B$9</f>
        <v>0</v>
      </c>
      <c r="S49" s="475">
        <f>G49*BS!$B$9</f>
        <v>0</v>
      </c>
      <c r="T49" s="475">
        <f>H49*BS!$B$9</f>
        <v>0</v>
      </c>
      <c r="U49" s="474">
        <f t="shared" si="1"/>
        <v>0</v>
      </c>
    </row>
    <row r="50" spans="2:21" s="494" customFormat="1" ht="14.15" customHeight="1">
      <c r="B50" s="485"/>
      <c r="C50" s="496"/>
      <c r="D50" s="482"/>
      <c r="E50" s="482"/>
      <c r="F50" s="482"/>
      <c r="G50" s="482"/>
      <c r="H50" s="482"/>
      <c r="I50" s="483"/>
      <c r="J50" s="469"/>
      <c r="K50" s="469"/>
      <c r="L50" s="465"/>
      <c r="M50" s="465"/>
      <c r="N50" s="485"/>
      <c r="O50" s="475">
        <f>C50*BS!$B$9</f>
        <v>0</v>
      </c>
      <c r="P50" s="475">
        <f>D50*BS!$B$9</f>
        <v>0</v>
      </c>
      <c r="Q50" s="475">
        <f>E50*BS!$B$9</f>
        <v>0</v>
      </c>
      <c r="R50" s="475">
        <f>F50*BS!$B$9</f>
        <v>0</v>
      </c>
      <c r="S50" s="475">
        <f>G50*BS!$B$9</f>
        <v>0</v>
      </c>
      <c r="T50" s="475">
        <f>H50*BS!$B$9</f>
        <v>0</v>
      </c>
      <c r="U50" s="474">
        <f t="shared" si="1"/>
        <v>0</v>
      </c>
    </row>
    <row r="51" spans="2:21" s="494" customFormat="1" ht="14.15" customHeight="1">
      <c r="B51" s="479" t="s">
        <v>130</v>
      </c>
      <c r="C51" s="496"/>
      <c r="D51" s="482"/>
      <c r="E51" s="482"/>
      <c r="F51" s="482"/>
      <c r="G51" s="482"/>
      <c r="H51" s="482"/>
      <c r="I51" s="483"/>
      <c r="J51" s="469"/>
      <c r="K51" s="469"/>
      <c r="L51" s="465"/>
      <c r="M51" s="465"/>
      <c r="N51" s="485"/>
      <c r="O51" s="475"/>
      <c r="P51" s="475"/>
      <c r="Q51" s="475"/>
      <c r="R51" s="475"/>
      <c r="S51" s="475"/>
      <c r="T51" s="475"/>
      <c r="U51" s="474"/>
    </row>
    <row r="52" spans="2:21" s="494" customFormat="1" ht="14.15" customHeight="1">
      <c r="B52" s="479"/>
      <c r="C52" s="496"/>
      <c r="D52" s="482"/>
      <c r="E52" s="482"/>
      <c r="F52" s="482"/>
      <c r="G52" s="482"/>
      <c r="H52" s="482"/>
      <c r="I52" s="483"/>
      <c r="J52" s="469"/>
      <c r="K52" s="469"/>
      <c r="L52" s="465"/>
      <c r="M52" s="465"/>
      <c r="N52" s="485"/>
      <c r="O52" s="475"/>
      <c r="P52" s="475"/>
      <c r="Q52" s="475"/>
      <c r="R52" s="475"/>
      <c r="S52" s="475"/>
      <c r="T52" s="475"/>
      <c r="U52" s="474"/>
    </row>
    <row r="53" spans="2:21" s="494" customFormat="1" ht="14.15" customHeight="1">
      <c r="B53" s="485" t="s">
        <v>123</v>
      </c>
      <c r="C53" s="496"/>
      <c r="D53" s="482"/>
      <c r="E53" s="482"/>
      <c r="F53" s="482"/>
      <c r="G53" s="482"/>
      <c r="H53" s="482"/>
      <c r="I53" s="483"/>
      <c r="J53" s="469"/>
      <c r="K53" s="469"/>
      <c r="L53" s="465"/>
      <c r="M53" s="465"/>
      <c r="N53" s="485" t="s">
        <v>123</v>
      </c>
      <c r="O53" s="475">
        <f>C53*BS!$B$9</f>
        <v>0</v>
      </c>
      <c r="P53" s="475">
        <f>D53*BS!$B$9</f>
        <v>0</v>
      </c>
      <c r="Q53" s="475">
        <f>E53*BS!$B$9</f>
        <v>0</v>
      </c>
      <c r="R53" s="475">
        <f>F53*BS!$B$9</f>
        <v>0</v>
      </c>
      <c r="S53" s="475">
        <f>G53*BS!$B$9</f>
        <v>0</v>
      </c>
      <c r="T53" s="475">
        <f>H53*BS!$B$9</f>
        <v>0</v>
      </c>
      <c r="U53" s="474">
        <f t="shared" si="1"/>
        <v>0</v>
      </c>
    </row>
    <row r="54" spans="2:21" s="494" customFormat="1" ht="14.15" customHeight="1">
      <c r="B54" s="485"/>
      <c r="C54" s="496"/>
      <c r="D54" s="482"/>
      <c r="E54" s="482"/>
      <c r="F54" s="482"/>
      <c r="G54" s="482"/>
      <c r="H54" s="482"/>
      <c r="I54" s="483"/>
      <c r="J54" s="469"/>
      <c r="K54" s="469"/>
      <c r="L54" s="465"/>
      <c r="M54" s="465"/>
      <c r="N54" s="485"/>
      <c r="O54" s="475">
        <f>C54*BS!$B$9</f>
        <v>0</v>
      </c>
      <c r="P54" s="475">
        <f>D54*BS!$B$9</f>
        <v>0</v>
      </c>
      <c r="Q54" s="475">
        <f>E54*BS!$B$9</f>
        <v>0</v>
      </c>
      <c r="R54" s="475">
        <f>F54*BS!$B$9</f>
        <v>0</v>
      </c>
      <c r="S54" s="475">
        <f>G54*BS!$B$9</f>
        <v>0</v>
      </c>
      <c r="T54" s="475">
        <f>H54*BS!$B$9</f>
        <v>0</v>
      </c>
      <c r="U54" s="474">
        <f t="shared" si="1"/>
        <v>0</v>
      </c>
    </row>
    <row r="55" spans="2:21" s="494" customFormat="1" ht="14.15" customHeight="1">
      <c r="B55" s="470" t="s">
        <v>1086</v>
      </c>
      <c r="C55" s="496"/>
      <c r="D55" s="482"/>
      <c r="E55" s="482"/>
      <c r="F55" s="482"/>
      <c r="G55" s="482"/>
      <c r="H55" s="482"/>
      <c r="I55" s="483"/>
      <c r="J55" s="469"/>
      <c r="K55" s="469"/>
      <c r="L55" s="465"/>
      <c r="M55" s="465"/>
      <c r="N55" s="470" t="s">
        <v>1086</v>
      </c>
      <c r="O55" s="475">
        <f>C55*BS!$B$9</f>
        <v>0</v>
      </c>
      <c r="P55" s="475">
        <f>D55*BS!$B$9</f>
        <v>0</v>
      </c>
      <c r="Q55" s="475">
        <f>E55*BS!$B$9</f>
        <v>0</v>
      </c>
      <c r="R55" s="475">
        <f>F55*BS!$B$9</f>
        <v>0</v>
      </c>
      <c r="S55" s="475">
        <f>G55*BS!$B$9</f>
        <v>0</v>
      </c>
      <c r="T55" s="475">
        <f>H55*BS!$B$9</f>
        <v>0</v>
      </c>
      <c r="U55" s="474">
        <f t="shared" si="1"/>
        <v>0</v>
      </c>
    </row>
    <row r="56" spans="2:21" s="494" customFormat="1" ht="14.15" customHeight="1">
      <c r="B56" s="485"/>
      <c r="C56" s="496"/>
      <c r="D56" s="482"/>
      <c r="E56" s="482"/>
      <c r="F56" s="482"/>
      <c r="G56" s="482"/>
      <c r="H56" s="482"/>
      <c r="I56" s="483"/>
      <c r="J56" s="469"/>
      <c r="K56" s="469"/>
      <c r="L56" s="469"/>
      <c r="M56" s="469"/>
      <c r="N56" s="485"/>
      <c r="O56" s="475">
        <f>C56*BS!$B$9</f>
        <v>0</v>
      </c>
      <c r="P56" s="475">
        <f>D56*BS!$B$9</f>
        <v>0</v>
      </c>
      <c r="Q56" s="475">
        <f>E56*BS!$B$9</f>
        <v>0</v>
      </c>
      <c r="R56" s="475">
        <f>F56*BS!$B$9</f>
        <v>0</v>
      </c>
      <c r="S56" s="475">
        <f>G56*BS!$B$9</f>
        <v>0</v>
      </c>
      <c r="T56" s="475">
        <f>H56*BS!$B$9</f>
        <v>0</v>
      </c>
      <c r="U56" s="474">
        <f t="shared" si="1"/>
        <v>0</v>
      </c>
    </row>
    <row r="57" spans="2:21" s="494" customFormat="1" ht="14.15" customHeight="1">
      <c r="B57" s="485" t="s">
        <v>75</v>
      </c>
      <c r="C57" s="496"/>
      <c r="D57" s="482"/>
      <c r="E57" s="482"/>
      <c r="F57" s="482"/>
      <c r="G57" s="482"/>
      <c r="H57" s="482"/>
      <c r="I57" s="483"/>
      <c r="J57" s="469"/>
      <c r="K57" s="469"/>
      <c r="L57" s="469"/>
      <c r="M57" s="469"/>
      <c r="N57" s="485" t="s">
        <v>75</v>
      </c>
      <c r="O57" s="475">
        <f>C57*BS!$B$9</f>
        <v>0</v>
      </c>
      <c r="P57" s="475">
        <f>D57*BS!$B$9</f>
        <v>0</v>
      </c>
      <c r="Q57" s="475">
        <f>E57*BS!$B$9</f>
        <v>0</v>
      </c>
      <c r="R57" s="475">
        <f>F57*BS!$B$9</f>
        <v>0</v>
      </c>
      <c r="S57" s="475">
        <f>G57*BS!$B$9</f>
        <v>0</v>
      </c>
      <c r="T57" s="475">
        <f>H57*BS!$B$9</f>
        <v>0</v>
      </c>
      <c r="U57" s="474">
        <f t="shared" si="1"/>
        <v>0</v>
      </c>
    </row>
    <row r="58" spans="2:21" s="494" customFormat="1" ht="14.15" customHeight="1">
      <c r="B58" s="472"/>
      <c r="C58" s="482"/>
      <c r="D58" s="482"/>
      <c r="E58" s="482"/>
      <c r="F58" s="482"/>
      <c r="G58" s="482"/>
      <c r="H58" s="482"/>
      <c r="I58" s="483"/>
      <c r="J58" s="469"/>
      <c r="K58" s="469"/>
      <c r="L58" s="469"/>
      <c r="M58" s="469"/>
      <c r="N58" s="472"/>
      <c r="O58" s="475">
        <f>C58*BS!$B$9</f>
        <v>0</v>
      </c>
      <c r="P58" s="475">
        <f>D58*BS!$B$9</f>
        <v>0</v>
      </c>
      <c r="Q58" s="475">
        <f>E58*BS!$B$9</f>
        <v>0</v>
      </c>
      <c r="R58" s="475">
        <f>F58*BS!$B$9</f>
        <v>0</v>
      </c>
      <c r="S58" s="475">
        <f>G58*BS!$B$9</f>
        <v>0</v>
      </c>
      <c r="T58" s="475">
        <f>H58*BS!$B$9</f>
        <v>0</v>
      </c>
      <c r="U58" s="474">
        <f t="shared" si="1"/>
        <v>0</v>
      </c>
    </row>
    <row r="59" spans="2:21" s="494" customFormat="1" ht="14.15" customHeight="1">
      <c r="B59" s="470" t="s">
        <v>1086</v>
      </c>
      <c r="C59" s="482"/>
      <c r="D59" s="482"/>
      <c r="E59" s="482"/>
      <c r="F59" s="482"/>
      <c r="G59" s="482"/>
      <c r="H59" s="482"/>
      <c r="I59" s="483"/>
      <c r="J59" s="469"/>
      <c r="K59" s="469"/>
      <c r="L59" s="469"/>
      <c r="M59" s="469"/>
      <c r="N59" s="472"/>
      <c r="O59" s="475">
        <f>C59*BS!$B$9</f>
        <v>0</v>
      </c>
      <c r="P59" s="475">
        <f>D59*BS!$B$9</f>
        <v>0</v>
      </c>
      <c r="Q59" s="475">
        <f>E59*BS!$B$9</f>
        <v>0</v>
      </c>
      <c r="R59" s="475">
        <f>F59*BS!$B$9</f>
        <v>0</v>
      </c>
      <c r="S59" s="475">
        <f>G59*BS!$B$9</f>
        <v>0</v>
      </c>
      <c r="T59" s="475">
        <f>H59*BS!$B$9</f>
        <v>0</v>
      </c>
      <c r="U59" s="474">
        <f t="shared" si="1"/>
        <v>0</v>
      </c>
    </row>
    <row r="60" spans="2:21" s="494" customFormat="1" ht="14.15" customHeight="1">
      <c r="B60" s="472"/>
      <c r="C60" s="482"/>
      <c r="D60" s="482"/>
      <c r="E60" s="482"/>
      <c r="F60" s="482"/>
      <c r="G60" s="482"/>
      <c r="H60" s="482"/>
      <c r="I60" s="483"/>
      <c r="J60" s="469"/>
      <c r="K60" s="469"/>
      <c r="L60" s="469"/>
      <c r="M60" s="469"/>
      <c r="N60" s="472"/>
      <c r="O60" s="475">
        <f>C60*BS!$B$9</f>
        <v>0</v>
      </c>
      <c r="P60" s="475">
        <f>D60*BS!$B$9</f>
        <v>0</v>
      </c>
      <c r="Q60" s="475">
        <f>E60*BS!$B$9</f>
        <v>0</v>
      </c>
      <c r="R60" s="475">
        <f>F60*BS!$B$9</f>
        <v>0</v>
      </c>
      <c r="S60" s="475">
        <f>G60*BS!$B$9</f>
        <v>0</v>
      </c>
      <c r="T60" s="475">
        <f>H60*BS!$B$9</f>
        <v>0</v>
      </c>
      <c r="U60" s="474">
        <f t="shared" si="1"/>
        <v>0</v>
      </c>
    </row>
    <row r="61" spans="2:21" s="494" customFormat="1" ht="14.15" customHeight="1">
      <c r="B61" s="472"/>
      <c r="C61" s="482"/>
      <c r="D61" s="482"/>
      <c r="E61" s="482"/>
      <c r="F61" s="482"/>
      <c r="G61" s="482"/>
      <c r="H61" s="482"/>
      <c r="I61" s="483"/>
      <c r="J61" s="469"/>
      <c r="K61" s="469"/>
      <c r="L61" s="469"/>
      <c r="M61" s="469"/>
      <c r="N61" s="472"/>
      <c r="O61" s="475">
        <f>C61*BS!$B$9</f>
        <v>0</v>
      </c>
      <c r="P61" s="475">
        <f>D61*BS!$B$9</f>
        <v>0</v>
      </c>
      <c r="Q61" s="475">
        <f>E61*BS!$B$9</f>
        <v>0</v>
      </c>
      <c r="R61" s="475">
        <f>F61*BS!$B$9</f>
        <v>0</v>
      </c>
      <c r="S61" s="475">
        <f>G61*BS!$B$9</f>
        <v>0</v>
      </c>
      <c r="T61" s="475">
        <f>H61*BS!$B$9</f>
        <v>0</v>
      </c>
      <c r="U61" s="474">
        <f t="shared" si="1"/>
        <v>0</v>
      </c>
    </row>
    <row r="62" spans="2:21" s="494" customFormat="1" ht="14.15" customHeight="1">
      <c r="B62" s="472"/>
      <c r="C62" s="482"/>
      <c r="D62" s="482"/>
      <c r="E62" s="482"/>
      <c r="F62" s="482"/>
      <c r="G62" s="482"/>
      <c r="H62" s="482"/>
      <c r="I62" s="483"/>
      <c r="J62" s="469"/>
      <c r="K62" s="469"/>
      <c r="L62" s="469"/>
      <c r="M62" s="469"/>
      <c r="N62" s="472"/>
      <c r="O62" s="475">
        <f>C62*BS!$B$9</f>
        <v>0</v>
      </c>
      <c r="P62" s="475">
        <f>D62*BS!$B$9</f>
        <v>0</v>
      </c>
      <c r="Q62" s="475">
        <f>E62*BS!$B$9</f>
        <v>0</v>
      </c>
      <c r="R62" s="475">
        <f>F62*BS!$B$9</f>
        <v>0</v>
      </c>
      <c r="S62" s="475">
        <f>G62*BS!$B$9</f>
        <v>0</v>
      </c>
      <c r="T62" s="475">
        <f>H62*BS!$B$9</f>
        <v>0</v>
      </c>
      <c r="U62" s="474">
        <f t="shared" si="1"/>
        <v>0</v>
      </c>
    </row>
    <row r="63" spans="2:21" s="494" customFormat="1" ht="14.15" customHeight="1">
      <c r="B63" s="472"/>
      <c r="C63" s="482"/>
      <c r="D63" s="482"/>
      <c r="E63" s="482"/>
      <c r="F63" s="482"/>
      <c r="G63" s="482"/>
      <c r="H63" s="482"/>
      <c r="I63" s="483"/>
      <c r="J63" s="469"/>
      <c r="K63" s="469"/>
      <c r="L63" s="469"/>
      <c r="M63" s="469"/>
      <c r="N63" s="472"/>
      <c r="O63" s="475">
        <f>C63*BS!$B$9</f>
        <v>0</v>
      </c>
      <c r="P63" s="475">
        <f>D63*BS!$B$9</f>
        <v>0</v>
      </c>
      <c r="Q63" s="475">
        <f>E63*BS!$B$9</f>
        <v>0</v>
      </c>
      <c r="R63" s="475">
        <f>F63*BS!$B$9</f>
        <v>0</v>
      </c>
      <c r="S63" s="475">
        <f>G63*BS!$B$9</f>
        <v>0</v>
      </c>
      <c r="T63" s="475">
        <f>H63*BS!$B$9</f>
        <v>0</v>
      </c>
      <c r="U63" s="474">
        <f t="shared" si="1"/>
        <v>0</v>
      </c>
    </row>
    <row r="64" spans="2:21" s="494" customFormat="1" ht="14.15" customHeight="1">
      <c r="B64" s="472"/>
      <c r="C64" s="482"/>
      <c r="D64" s="482"/>
      <c r="E64" s="482"/>
      <c r="F64" s="482"/>
      <c r="G64" s="482"/>
      <c r="H64" s="482"/>
      <c r="I64" s="483"/>
      <c r="J64" s="469"/>
      <c r="K64" s="469"/>
      <c r="L64" s="469"/>
      <c r="M64" s="469"/>
      <c r="N64" s="472"/>
      <c r="O64" s="475">
        <f>C64*BS!$B$9</f>
        <v>0</v>
      </c>
      <c r="P64" s="475">
        <f>D64*BS!$B$9</f>
        <v>0</v>
      </c>
      <c r="Q64" s="475">
        <f>E64*BS!$B$9</f>
        <v>0</v>
      </c>
      <c r="R64" s="475">
        <f>F64*BS!$B$9</f>
        <v>0</v>
      </c>
      <c r="S64" s="475">
        <f>G64*BS!$B$9</f>
        <v>0</v>
      </c>
      <c r="T64" s="475">
        <f>H64*BS!$B$9</f>
        <v>0</v>
      </c>
      <c r="U64" s="474">
        <f t="shared" si="1"/>
        <v>0</v>
      </c>
    </row>
    <row r="65" spans="2:21" s="494" customFormat="1" ht="14.15" customHeight="1">
      <c r="B65" s="472"/>
      <c r="C65" s="482"/>
      <c r="D65" s="482"/>
      <c r="E65" s="482"/>
      <c r="F65" s="482"/>
      <c r="G65" s="482"/>
      <c r="H65" s="482"/>
      <c r="I65" s="483"/>
      <c r="J65" s="469"/>
      <c r="K65" s="469"/>
      <c r="L65" s="469"/>
      <c r="M65" s="469"/>
      <c r="N65" s="472"/>
      <c r="O65" s="475">
        <f>C65*BS!$B$9</f>
        <v>0</v>
      </c>
      <c r="P65" s="475">
        <f>D65*BS!$B$9</f>
        <v>0</v>
      </c>
      <c r="Q65" s="475">
        <f>E65*BS!$B$9</f>
        <v>0</v>
      </c>
      <c r="R65" s="475">
        <f>F65*BS!$B$9</f>
        <v>0</v>
      </c>
      <c r="S65" s="475">
        <f>G65*BS!$B$9</f>
        <v>0</v>
      </c>
      <c r="T65" s="475">
        <f>H65*BS!$B$9</f>
        <v>0</v>
      </c>
      <c r="U65" s="474">
        <f t="shared" si="1"/>
        <v>0</v>
      </c>
    </row>
    <row r="66" spans="2:21" s="494" customFormat="1" ht="14.15" customHeight="1">
      <c r="B66" s="472"/>
      <c r="C66" s="482"/>
      <c r="D66" s="482"/>
      <c r="E66" s="482"/>
      <c r="F66" s="482"/>
      <c r="G66" s="482"/>
      <c r="H66" s="482"/>
      <c r="I66" s="483"/>
      <c r="J66" s="469"/>
      <c r="K66" s="469"/>
      <c r="L66" s="469"/>
      <c r="M66" s="469"/>
      <c r="N66" s="472"/>
      <c r="O66" s="475">
        <f>C66*BS!$B$9</f>
        <v>0</v>
      </c>
      <c r="P66" s="475">
        <f>D66*BS!$B$9</f>
        <v>0</v>
      </c>
      <c r="Q66" s="475">
        <f>E66*BS!$B$9</f>
        <v>0</v>
      </c>
      <c r="R66" s="475">
        <f>F66*BS!$B$9</f>
        <v>0</v>
      </c>
      <c r="S66" s="475">
        <f>G66*BS!$B$9</f>
        <v>0</v>
      </c>
      <c r="T66" s="475">
        <f>H66*BS!$B$9</f>
        <v>0</v>
      </c>
      <c r="U66" s="474">
        <f t="shared" si="1"/>
        <v>0</v>
      </c>
    </row>
    <row r="67" spans="2:21" s="494" customFormat="1" ht="14.15" customHeight="1">
      <c r="B67" s="472"/>
      <c r="C67" s="482"/>
      <c r="D67" s="482"/>
      <c r="E67" s="482"/>
      <c r="F67" s="482"/>
      <c r="G67" s="482"/>
      <c r="H67" s="482"/>
      <c r="I67" s="483"/>
      <c r="J67" s="469"/>
      <c r="K67" s="469"/>
      <c r="L67" s="469"/>
      <c r="M67" s="469"/>
      <c r="N67" s="472"/>
      <c r="O67" s="475">
        <f>C67*BS!$B$9</f>
        <v>0</v>
      </c>
      <c r="P67" s="475">
        <f>D67*BS!$B$9</f>
        <v>0</v>
      </c>
      <c r="Q67" s="475">
        <f>E67*BS!$B$9</f>
        <v>0</v>
      </c>
      <c r="R67" s="475">
        <f>F67*BS!$B$9</f>
        <v>0</v>
      </c>
      <c r="S67" s="475">
        <f>G67*BS!$B$9</f>
        <v>0</v>
      </c>
      <c r="T67" s="475">
        <f>H67*BS!$B$9</f>
        <v>0</v>
      </c>
      <c r="U67" s="474">
        <f t="shared" si="1"/>
        <v>0</v>
      </c>
    </row>
    <row r="68" spans="2:21" s="494" customFormat="1" ht="14.15" customHeight="1">
      <c r="B68" s="472"/>
      <c r="C68" s="482"/>
      <c r="D68" s="482"/>
      <c r="E68" s="482"/>
      <c r="F68" s="482"/>
      <c r="G68" s="482"/>
      <c r="H68" s="482"/>
      <c r="I68" s="483"/>
      <c r="J68" s="469"/>
      <c r="K68" s="469"/>
      <c r="L68" s="469"/>
      <c r="M68" s="469"/>
      <c r="N68" s="472"/>
      <c r="O68" s="482"/>
      <c r="P68" s="482"/>
      <c r="Q68" s="482"/>
      <c r="R68" s="482"/>
      <c r="S68" s="482"/>
      <c r="T68" s="482"/>
      <c r="U68" s="497"/>
    </row>
    <row r="69" spans="2:21" s="494" customFormat="1" ht="14.15" customHeight="1">
      <c r="B69" s="484"/>
      <c r="C69" s="482"/>
      <c r="D69" s="482"/>
      <c r="E69" s="482"/>
      <c r="F69" s="482"/>
      <c r="G69" s="482"/>
      <c r="H69" s="482"/>
      <c r="I69" s="483"/>
      <c r="J69" s="469"/>
      <c r="K69" s="469"/>
      <c r="N69" s="484"/>
      <c r="O69" s="482"/>
      <c r="P69" s="482"/>
      <c r="Q69" s="482"/>
      <c r="R69" s="482"/>
      <c r="S69" s="482"/>
      <c r="T69" s="482"/>
      <c r="U69" s="497"/>
    </row>
    <row r="70" spans="2:21" s="494" customFormat="1" ht="14.15" customHeight="1">
      <c r="B70" s="472"/>
      <c r="C70" s="482"/>
      <c r="D70" s="482"/>
      <c r="E70" s="482"/>
      <c r="F70" s="482"/>
      <c r="G70" s="482"/>
      <c r="H70" s="482"/>
      <c r="I70" s="483"/>
      <c r="J70" s="469"/>
      <c r="K70" s="469"/>
      <c r="N70" s="472"/>
      <c r="O70" s="482"/>
      <c r="P70" s="482"/>
      <c r="Q70" s="482"/>
      <c r="R70" s="482"/>
      <c r="S70" s="482"/>
      <c r="T70" s="482"/>
      <c r="U70" s="497"/>
    </row>
    <row r="71" spans="2:21" s="494" customFormat="1" ht="14.15" customHeight="1">
      <c r="B71" s="472"/>
      <c r="C71" s="482"/>
      <c r="D71" s="482"/>
      <c r="E71" s="482"/>
      <c r="F71" s="482"/>
      <c r="G71" s="482"/>
      <c r="H71" s="482"/>
      <c r="I71" s="483"/>
      <c r="J71" s="469"/>
      <c r="K71" s="469"/>
      <c r="N71" s="472"/>
      <c r="O71" s="482"/>
      <c r="P71" s="482"/>
      <c r="Q71" s="482"/>
      <c r="R71" s="482"/>
      <c r="S71" s="482"/>
      <c r="T71" s="482"/>
      <c r="U71" s="497"/>
    </row>
    <row r="72" spans="2:21" s="494" customFormat="1" ht="14.15" customHeight="1">
      <c r="B72" s="479"/>
      <c r="C72" s="482"/>
      <c r="D72" s="482"/>
      <c r="E72" s="482"/>
      <c r="F72" s="482"/>
      <c r="G72" s="482"/>
      <c r="H72" s="482"/>
      <c r="I72" s="483"/>
      <c r="J72" s="469"/>
      <c r="K72" s="469"/>
      <c r="N72" s="479"/>
      <c r="O72" s="482"/>
      <c r="P72" s="482"/>
      <c r="Q72" s="482"/>
      <c r="R72" s="482"/>
      <c r="S72" s="482"/>
      <c r="T72" s="482"/>
      <c r="U72" s="497"/>
    </row>
    <row r="73" spans="2:21" s="494" customFormat="1" ht="14.15" customHeight="1">
      <c r="B73" s="472"/>
      <c r="C73" s="482"/>
      <c r="D73" s="482"/>
      <c r="E73" s="482"/>
      <c r="F73" s="482"/>
      <c r="G73" s="482"/>
      <c r="H73" s="482"/>
      <c r="I73" s="483"/>
      <c r="J73" s="469"/>
      <c r="K73" s="469"/>
      <c r="N73" s="472"/>
      <c r="O73" s="482"/>
      <c r="P73" s="482"/>
      <c r="Q73" s="482"/>
      <c r="R73" s="482"/>
      <c r="S73" s="482"/>
      <c r="T73" s="482"/>
      <c r="U73" s="497"/>
    </row>
    <row r="74" spans="2:21" s="469" customFormat="1">
      <c r="B74" s="498"/>
      <c r="C74" s="499"/>
      <c r="D74" s="499"/>
      <c r="E74" s="499"/>
      <c r="F74" s="499"/>
      <c r="G74" s="499"/>
      <c r="H74" s="499"/>
      <c r="I74" s="500"/>
      <c r="N74" s="498"/>
      <c r="O74" s="499"/>
      <c r="P74" s="499"/>
      <c r="Q74" s="499"/>
      <c r="R74" s="499"/>
      <c r="S74" s="499"/>
      <c r="T74" s="499"/>
      <c r="U74" s="501"/>
    </row>
    <row r="75" spans="2:21">
      <c r="B75" s="502"/>
      <c r="N75" s="502"/>
    </row>
    <row r="76" spans="2:21">
      <c r="B76" s="503"/>
      <c r="D76" s="504"/>
      <c r="N76" s="503"/>
      <c r="P76" s="504"/>
    </row>
    <row r="77" spans="2:21">
      <c r="B77" s="502"/>
      <c r="D77" s="504"/>
      <c r="N77" s="502"/>
      <c r="P77" s="504"/>
    </row>
    <row r="78" spans="2:21">
      <c r="B78" s="502"/>
      <c r="N78" s="502"/>
    </row>
    <row r="79" spans="2:21">
      <c r="B79" s="502"/>
      <c r="N79" s="502"/>
    </row>
    <row r="80" spans="2:21">
      <c r="B80" s="502"/>
      <c r="N80" s="502"/>
    </row>
    <row r="81" spans="2:20">
      <c r="B81" s="502"/>
      <c r="N81" s="502"/>
    </row>
    <row r="82" spans="2:20">
      <c r="B82" s="502"/>
      <c r="G82" s="505"/>
      <c r="H82" s="505"/>
      <c r="N82" s="502"/>
      <c r="S82" s="505"/>
      <c r="T82" s="505"/>
    </row>
    <row r="83" spans="2:20">
      <c r="B83" s="503"/>
      <c r="N83" s="503"/>
    </row>
    <row r="85" spans="2:20">
      <c r="B85" s="503"/>
      <c r="N85" s="503"/>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paperSize="9" scale="4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63A5-B102-4073-B242-D2D2B2F3CC59}">
  <dimension ref="A2:F34"/>
  <sheetViews>
    <sheetView showGridLines="0" zoomScaleNormal="100" workbookViewId="0">
      <selection activeCell="D16" sqref="D16"/>
    </sheetView>
  </sheetViews>
  <sheetFormatPr defaultColWidth="9" defaultRowHeight="14"/>
  <cols>
    <col min="1" max="2" width="13" style="438" customWidth="1"/>
    <col min="3" max="3" width="33.08984375" style="438" customWidth="1"/>
    <col min="4" max="4" width="42.08984375" style="450" customWidth="1"/>
    <col min="5" max="5" width="63.26953125" style="447" customWidth="1"/>
    <col min="6" max="6" width="63.26953125" style="448" customWidth="1"/>
    <col min="7" max="16384" width="9" style="438"/>
  </cols>
  <sheetData>
    <row r="2" spans="1:6">
      <c r="A2" s="439" t="s">
        <v>1138</v>
      </c>
    </row>
    <row r="4" spans="1:6" s="447" customFormat="1" ht="25.5" customHeight="1">
      <c r="A4" s="829" t="s">
        <v>1125</v>
      </c>
      <c r="B4" s="829"/>
      <c r="C4" s="441" t="str">
        <f>'BS (Assets) breakdown'!H12</f>
        <v>2023/12</v>
      </c>
      <c r="D4" s="441" t="str">
        <f>'BS (Assets) breakdown'!G12</f>
        <v>2022/12</v>
      </c>
      <c r="F4" s="448"/>
    </row>
    <row r="5" spans="1:6" s="447" customFormat="1">
      <c r="A5" s="830" t="s">
        <v>1126</v>
      </c>
      <c r="B5" s="830"/>
      <c r="C5" s="451" t="e">
        <f>'BS (Assets) breakdown'!#REF!</f>
        <v>#REF!</v>
      </c>
      <c r="D5" s="451" t="e">
        <f>'BS (Assets) breakdown'!#REF!</f>
        <v>#REF!</v>
      </c>
      <c r="E5" s="449"/>
      <c r="F5" s="448"/>
    </row>
    <row r="6" spans="1:6" s="447" customFormat="1">
      <c r="A6" s="830" t="s">
        <v>346</v>
      </c>
      <c r="B6" s="830"/>
      <c r="C6" s="451">
        <f>BS!$S$41</f>
        <v>0</v>
      </c>
      <c r="D6" s="451">
        <f>BS!$R$41</f>
        <v>0</v>
      </c>
      <c r="F6" s="448"/>
    </row>
    <row r="7" spans="1:6" s="447" customFormat="1">
      <c r="A7" s="830" t="s">
        <v>1127</v>
      </c>
      <c r="B7" s="830"/>
      <c r="C7" s="451">
        <f>BS!$S$56</f>
        <v>0</v>
      </c>
      <c r="D7" s="451">
        <f>BS!$R$56</f>
        <v>0</v>
      </c>
      <c r="F7" s="448"/>
    </row>
    <row r="8" spans="1:6" s="447" customFormat="1">
      <c r="A8" s="830" t="s">
        <v>1128</v>
      </c>
      <c r="B8" s="830"/>
      <c r="C8" s="451">
        <f>BS!$S$63</f>
        <v>0</v>
      </c>
      <c r="D8" s="451">
        <f>BS!$R$63</f>
        <v>0</v>
      </c>
      <c r="F8" s="448"/>
    </row>
    <row r="9" spans="1:6" s="447" customFormat="1">
      <c r="A9" s="826" t="s">
        <v>1136</v>
      </c>
      <c r="B9" s="827"/>
      <c r="C9" s="828"/>
      <c r="D9" s="452" t="e">
        <f>ROUND(((-(C5-D5+C6-D6)+C7-D7+C8-D8)),0)</f>
        <v>#REF!</v>
      </c>
      <c r="F9" s="448"/>
    </row>
    <row r="12" spans="1:6" s="447" customFormat="1" ht="26.25" customHeight="1">
      <c r="A12" s="829" t="s">
        <v>1125</v>
      </c>
      <c r="B12" s="829"/>
      <c r="C12" s="441" t="str">
        <f>D4</f>
        <v>2022/12</v>
      </c>
      <c r="D12" s="441" t="str">
        <f>'BS (Assets) breakdown'!F12</f>
        <v>2021/12</v>
      </c>
      <c r="F12" s="448"/>
    </row>
    <row r="13" spans="1:6" s="447" customFormat="1">
      <c r="A13" s="830" t="s">
        <v>1126</v>
      </c>
      <c r="B13" s="830"/>
      <c r="C13" s="453" t="e">
        <f>'BS (Assets) breakdown'!#REF!</f>
        <v>#REF!</v>
      </c>
      <c r="D13" s="453" t="e">
        <f>'BS (Assets) breakdown'!#REF!</f>
        <v>#REF!</v>
      </c>
      <c r="F13" s="448"/>
    </row>
    <row r="14" spans="1:6" s="447" customFormat="1">
      <c r="A14" s="830" t="s">
        <v>346</v>
      </c>
      <c r="B14" s="830"/>
      <c r="C14" s="453">
        <f>BS!F41</f>
        <v>0</v>
      </c>
      <c r="D14" s="453">
        <f>BS!E41</f>
        <v>0</v>
      </c>
      <c r="F14" s="448"/>
    </row>
    <row r="15" spans="1:6" s="447" customFormat="1">
      <c r="A15" s="830" t="s">
        <v>1127</v>
      </c>
      <c r="B15" s="830"/>
      <c r="C15" s="453">
        <f>BS!F56</f>
        <v>0</v>
      </c>
      <c r="D15" s="453">
        <f>BS!E55</f>
        <v>0</v>
      </c>
      <c r="F15" s="448"/>
    </row>
    <row r="16" spans="1:6" s="447" customFormat="1">
      <c r="A16" s="830" t="s">
        <v>1128</v>
      </c>
      <c r="B16" s="830"/>
      <c r="C16" s="453">
        <f>BS!F63</f>
        <v>0</v>
      </c>
      <c r="D16" s="453">
        <f>BS!E63</f>
        <v>0</v>
      </c>
      <c r="F16" s="448"/>
    </row>
    <row r="17" spans="1:6" s="447" customFormat="1">
      <c r="A17" s="826" t="s">
        <v>1137</v>
      </c>
      <c r="B17" s="827"/>
      <c r="C17" s="828"/>
      <c r="D17" s="452" t="e">
        <f>ROUND(((-(C13-D13+C14-D14)+C15-D15+C16-D16)),0)</f>
        <v>#REF!</v>
      </c>
      <c r="F17" s="448"/>
    </row>
    <row r="34" spans="1:5" s="448" customFormat="1">
      <c r="A34" s="438"/>
      <c r="B34" s="438"/>
      <c r="C34" s="438"/>
      <c r="D34" s="450"/>
      <c r="E34" s="447"/>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245"/>
  <sheetViews>
    <sheetView showGridLines="0" topLeftCell="A103" workbookViewId="0">
      <selection activeCell="A2" sqref="A2:H2"/>
    </sheetView>
  </sheetViews>
  <sheetFormatPr defaultRowHeight="13"/>
  <cols>
    <col min="1" max="1" width="2.90625" style="167" customWidth="1"/>
    <col min="2" max="2" width="40.26953125" style="167" bestFit="1" customWidth="1"/>
    <col min="3" max="4" width="11.453125" style="167" customWidth="1"/>
    <col min="5" max="6" width="11.26953125" style="167" customWidth="1"/>
    <col min="7" max="8" width="12" style="167" bestFit="1" customWidth="1"/>
  </cols>
  <sheetData>
    <row r="2" spans="1:8" ht="14.25" customHeight="1">
      <c r="A2" s="831" t="str">
        <f>BS!A19</f>
        <v xml:space="preserve">Assets </v>
      </c>
      <c r="B2" s="832"/>
      <c r="C2" s="832"/>
      <c r="D2" s="832"/>
      <c r="E2" s="832"/>
      <c r="F2" s="832"/>
      <c r="G2" s="832"/>
      <c r="H2" s="832"/>
    </row>
    <row r="3" spans="1:8" ht="14.25" customHeight="1">
      <c r="H3" s="54" t="str">
        <f>BS!G20</f>
        <v>in CNY Thousands</v>
      </c>
    </row>
    <row r="4" spans="1:8" ht="14.25" customHeight="1">
      <c r="B4" s="52" t="s">
        <v>33</v>
      </c>
      <c r="C4" s="60" t="str">
        <f>BS!B21</f>
        <v>2018/12</v>
      </c>
      <c r="D4" s="60" t="str">
        <f>BS!C21</f>
        <v>2019/12</v>
      </c>
      <c r="E4" s="60" t="str">
        <f>BS!D21</f>
        <v>2020/12</v>
      </c>
      <c r="F4" s="60" t="str">
        <f>BS!E21</f>
        <v>2021/12</v>
      </c>
      <c r="G4" s="60" t="str">
        <f>BS!F21</f>
        <v>2022/12</v>
      </c>
      <c r="H4" s="60" t="str">
        <f>BS!G21</f>
        <v>2023/12</v>
      </c>
    </row>
    <row r="5" spans="1:8" ht="14.25" customHeight="1">
      <c r="A5" s="833" t="str">
        <f>BS!A23</f>
        <v xml:space="preserve">Cash and cash equivalents </v>
      </c>
      <c r="B5" s="832"/>
      <c r="C5" s="60"/>
      <c r="D5" s="60"/>
      <c r="E5" s="60"/>
      <c r="F5" s="60"/>
      <c r="G5" s="60"/>
      <c r="H5" s="60"/>
    </row>
    <row r="6" spans="1:8" ht="14.25" customHeight="1">
      <c r="B6" s="52" t="s">
        <v>155</v>
      </c>
      <c r="C6" s="192"/>
      <c r="D6" s="191"/>
      <c r="E6" s="191"/>
      <c r="F6" s="191"/>
      <c r="G6" s="191">
        <v>102.54</v>
      </c>
      <c r="H6" s="191">
        <v>1458.22</v>
      </c>
    </row>
    <row r="7" spans="1:8" ht="14.25" customHeight="1">
      <c r="B7" s="52"/>
      <c r="C7" s="192"/>
      <c r="D7" s="191"/>
      <c r="E7" s="191"/>
      <c r="F7" s="191"/>
      <c r="G7" s="191"/>
      <c r="H7" s="191"/>
    </row>
    <row r="8" spans="1:8" ht="14.25" customHeight="1">
      <c r="B8" s="52"/>
      <c r="C8" s="192"/>
      <c r="D8" s="191"/>
      <c r="E8" s="191"/>
      <c r="F8" s="191"/>
      <c r="G8" s="191"/>
      <c r="H8" s="191"/>
    </row>
    <row r="9" spans="1:8" ht="14.25" customHeight="1">
      <c r="B9" s="52"/>
      <c r="C9" s="192"/>
      <c r="D9" s="191"/>
      <c r="E9" s="191"/>
      <c r="F9" s="191"/>
      <c r="G9" s="191"/>
      <c r="H9" s="191"/>
    </row>
    <row r="10" spans="1:8" ht="14.25" customHeight="1">
      <c r="B10" s="52"/>
      <c r="C10" s="192"/>
      <c r="D10" s="191"/>
      <c r="E10" s="191"/>
      <c r="F10" s="191"/>
      <c r="G10" s="191"/>
      <c r="H10" s="191"/>
    </row>
    <row r="11" spans="1:8" ht="15" customHeight="1" thickBot="1">
      <c r="A11" s="50"/>
      <c r="B11" s="50" t="s">
        <v>130</v>
      </c>
      <c r="C11" s="193">
        <f t="shared" ref="C11:H11" si="0">SUM(C6:C10)</f>
        <v>0</v>
      </c>
      <c r="D11" s="193">
        <f t="shared" si="0"/>
        <v>0</v>
      </c>
      <c r="E11" s="193">
        <f t="shared" si="0"/>
        <v>0</v>
      </c>
      <c r="F11" s="193">
        <f t="shared" si="0"/>
        <v>0</v>
      </c>
      <c r="G11" s="193">
        <f t="shared" si="0"/>
        <v>102.54</v>
      </c>
      <c r="H11" s="193">
        <f t="shared" si="0"/>
        <v>1458.22</v>
      </c>
    </row>
    <row r="12" spans="1:8" ht="14.25" customHeight="1" thickTop="1"/>
    <row r="13" spans="1:8" ht="15.75" customHeight="1">
      <c r="C13" s="37"/>
      <c r="D13" s="37"/>
      <c r="E13" s="49"/>
      <c r="F13" s="49"/>
      <c r="G13" s="49"/>
      <c r="H13" s="54" t="str">
        <f>BS!G20</f>
        <v>in CNY Thousands</v>
      </c>
    </row>
    <row r="14" spans="1:8" ht="14.25" customHeight="1">
      <c r="B14" s="52" t="s">
        <v>33</v>
      </c>
      <c r="C14" s="60" t="str">
        <f>BS!B21</f>
        <v>2018/12</v>
      </c>
      <c r="D14" s="60" t="str">
        <f>BS!C21</f>
        <v>2019/12</v>
      </c>
      <c r="E14" s="60" t="str">
        <f>BS!D21</f>
        <v>2020/12</v>
      </c>
      <c r="F14" s="60" t="str">
        <f>BS!E21</f>
        <v>2021/12</v>
      </c>
      <c r="G14" s="60" t="str">
        <f>BS!F21</f>
        <v>2022/12</v>
      </c>
      <c r="H14" s="60" t="str">
        <f>BS!G21</f>
        <v>2023/12</v>
      </c>
    </row>
    <row r="15" spans="1:8" ht="14.25" customHeight="1">
      <c r="A15" s="833" t="str">
        <f>BS!A24</f>
        <v xml:space="preserve">Account Receivables </v>
      </c>
      <c r="B15" s="832"/>
      <c r="C15" s="60"/>
      <c r="D15" s="60"/>
      <c r="E15" s="60"/>
      <c r="F15" s="60"/>
      <c r="G15" s="60"/>
      <c r="H15" s="60"/>
    </row>
    <row r="16" spans="1:8" ht="14.25" customHeight="1">
      <c r="B16" s="52" t="s">
        <v>156</v>
      </c>
      <c r="C16" s="192"/>
      <c r="D16" s="191"/>
      <c r="E16" s="191"/>
      <c r="F16" s="191"/>
      <c r="G16" s="191">
        <v>3617.81</v>
      </c>
      <c r="H16" s="191">
        <v>5064.01</v>
      </c>
    </row>
    <row r="17" spans="1:8" ht="14.25" customHeight="1">
      <c r="B17" s="52"/>
      <c r="C17" s="192"/>
      <c r="D17" s="191"/>
      <c r="E17" s="191"/>
      <c r="F17" s="191"/>
      <c r="G17" s="191"/>
      <c r="H17" s="191"/>
    </row>
    <row r="18" spans="1:8" ht="14.25" customHeight="1">
      <c r="B18" s="52"/>
      <c r="C18" s="192"/>
      <c r="D18" s="191"/>
      <c r="E18" s="191"/>
      <c r="F18" s="191"/>
      <c r="G18" s="191"/>
      <c r="H18" s="191"/>
    </row>
    <row r="19" spans="1:8" ht="14.25" customHeight="1">
      <c r="B19" s="52"/>
      <c r="C19" s="192"/>
      <c r="D19" s="191"/>
      <c r="E19" s="191"/>
      <c r="F19" s="191"/>
      <c r="G19" s="191"/>
      <c r="H19" s="191"/>
    </row>
    <row r="20" spans="1:8" ht="14.25" customHeight="1">
      <c r="B20" s="52"/>
      <c r="C20" s="192"/>
      <c r="D20" s="191"/>
      <c r="E20" s="191"/>
      <c r="F20" s="191"/>
      <c r="G20" s="191"/>
      <c r="H20" s="191"/>
    </row>
    <row r="21" spans="1:8" ht="15" customHeight="1" thickBot="1">
      <c r="A21" s="50"/>
      <c r="B21" s="50" t="s">
        <v>130</v>
      </c>
      <c r="C21" s="193">
        <f t="shared" ref="C21:H21" si="1">SUM(C16:C20)</f>
        <v>0</v>
      </c>
      <c r="D21" s="193">
        <f t="shared" si="1"/>
        <v>0</v>
      </c>
      <c r="E21" s="193">
        <f t="shared" si="1"/>
        <v>0</v>
      </c>
      <c r="F21" s="193">
        <f t="shared" si="1"/>
        <v>0</v>
      </c>
      <c r="G21" s="193">
        <f t="shared" si="1"/>
        <v>3617.81</v>
      </c>
      <c r="H21" s="193">
        <f t="shared" si="1"/>
        <v>5064.01</v>
      </c>
    </row>
    <row r="22" spans="1:8" ht="14.25" customHeight="1" thickTop="1"/>
    <row r="23" spans="1:8" ht="15.75" customHeight="1">
      <c r="C23" s="37"/>
      <c r="D23" s="37"/>
      <c r="E23" s="49"/>
      <c r="F23" s="49"/>
      <c r="G23" s="49"/>
      <c r="H23" s="54" t="str">
        <f>BS!G20</f>
        <v>in CNY Thousands</v>
      </c>
    </row>
    <row r="24" spans="1:8" ht="14.25" customHeight="1">
      <c r="B24" s="52" t="s">
        <v>33</v>
      </c>
      <c r="C24" s="60" t="str">
        <f>BS!B21</f>
        <v>2018/12</v>
      </c>
      <c r="D24" s="60" t="str">
        <f>BS!C21</f>
        <v>2019/12</v>
      </c>
      <c r="E24" s="60" t="str">
        <f>BS!D21</f>
        <v>2020/12</v>
      </c>
      <c r="F24" s="60" t="str">
        <f>BS!E21</f>
        <v>2021/12</v>
      </c>
      <c r="G24" s="60" t="str">
        <f>BS!F21</f>
        <v>2022/12</v>
      </c>
      <c r="H24" s="60" t="str">
        <f>BS!G21</f>
        <v>2023/12</v>
      </c>
    </row>
    <row r="25" spans="1:8" ht="14.25" customHeight="1">
      <c r="A25" s="833" t="str">
        <f>BS!A25</f>
        <v xml:space="preserve">Inventories </v>
      </c>
      <c r="B25" s="832"/>
      <c r="C25" s="60"/>
      <c r="D25" s="60"/>
      <c r="E25" s="60"/>
      <c r="F25" s="60"/>
      <c r="G25" s="60"/>
      <c r="H25" s="60"/>
    </row>
    <row r="26" spans="1:8" ht="14.25" customHeight="1">
      <c r="B26" s="52" t="s">
        <v>157</v>
      </c>
      <c r="C26" s="192"/>
      <c r="D26" s="191"/>
      <c r="E26" s="191"/>
      <c r="F26" s="191"/>
      <c r="G26" s="191">
        <v>2810.2</v>
      </c>
      <c r="H26" s="191">
        <v>4015.22</v>
      </c>
    </row>
    <row r="27" spans="1:8" ht="14.25" customHeight="1">
      <c r="B27" s="52"/>
      <c r="C27" s="192"/>
      <c r="D27" s="191"/>
      <c r="E27" s="191"/>
      <c r="F27" s="191"/>
      <c r="G27" s="191"/>
      <c r="H27" s="191"/>
    </row>
    <row r="28" spans="1:8" ht="14.25" customHeight="1">
      <c r="B28" s="52"/>
      <c r="C28" s="192"/>
      <c r="D28" s="191"/>
      <c r="E28" s="191"/>
      <c r="F28" s="191"/>
      <c r="G28" s="191"/>
      <c r="H28" s="191"/>
    </row>
    <row r="29" spans="1:8" ht="14.25" customHeight="1">
      <c r="B29" s="52"/>
      <c r="C29" s="192"/>
      <c r="D29" s="191"/>
      <c r="E29" s="191"/>
      <c r="F29" s="191"/>
      <c r="G29" s="191"/>
      <c r="H29" s="191"/>
    </row>
    <row r="30" spans="1:8" ht="14.25" customHeight="1">
      <c r="B30" s="52"/>
      <c r="C30" s="192"/>
      <c r="D30" s="191"/>
      <c r="E30" s="191"/>
      <c r="F30" s="191"/>
      <c r="G30" s="191"/>
      <c r="H30" s="191"/>
    </row>
    <row r="31" spans="1:8" ht="15" customHeight="1" thickBot="1">
      <c r="A31" s="50"/>
      <c r="B31" s="50" t="s">
        <v>130</v>
      </c>
      <c r="C31" s="193">
        <f t="shared" ref="C31:H31" si="2">SUM(C26:C30)</f>
        <v>0</v>
      </c>
      <c r="D31" s="193">
        <f t="shared" si="2"/>
        <v>0</v>
      </c>
      <c r="E31" s="193">
        <f t="shared" si="2"/>
        <v>0</v>
      </c>
      <c r="F31" s="193">
        <f t="shared" si="2"/>
        <v>0</v>
      </c>
      <c r="G31" s="193">
        <f t="shared" si="2"/>
        <v>2810.2</v>
      </c>
      <c r="H31" s="193">
        <f t="shared" si="2"/>
        <v>4015.22</v>
      </c>
    </row>
    <row r="32" spans="1:8" ht="14.25" customHeight="1" thickTop="1"/>
    <row r="33" spans="1:8" ht="15.75" customHeight="1">
      <c r="C33" s="37"/>
      <c r="D33" s="37"/>
      <c r="E33" s="49"/>
      <c r="F33" s="49"/>
      <c r="G33" s="49"/>
      <c r="H33" s="54" t="str">
        <f>BS!G20</f>
        <v>in CNY Thousands</v>
      </c>
    </row>
    <row r="34" spans="1:8" ht="14.25" customHeight="1">
      <c r="B34" s="52" t="s">
        <v>33</v>
      </c>
      <c r="C34" s="60" t="str">
        <f>BS!B21</f>
        <v>2018/12</v>
      </c>
      <c r="D34" s="60" t="str">
        <f>BS!C21</f>
        <v>2019/12</v>
      </c>
      <c r="E34" s="60" t="str">
        <f>BS!D21</f>
        <v>2020/12</v>
      </c>
      <c r="F34" s="60" t="str">
        <f>BS!E21</f>
        <v>2021/12</v>
      </c>
      <c r="G34" s="60" t="str">
        <f>BS!F21</f>
        <v>2022/12</v>
      </c>
      <c r="H34" s="60" t="str">
        <f>BS!G21</f>
        <v>2023/12</v>
      </c>
    </row>
    <row r="35" spans="1:8" ht="14.25" customHeight="1">
      <c r="A35" s="833" t="str">
        <f>BS!A26</f>
        <v xml:space="preserve">Prepaid Expenses </v>
      </c>
      <c r="B35" s="832"/>
      <c r="C35" s="60"/>
      <c r="D35" s="60"/>
      <c r="E35" s="60"/>
      <c r="F35" s="60"/>
      <c r="G35" s="60"/>
      <c r="H35" s="60"/>
    </row>
    <row r="36" spans="1:8" ht="14.25" customHeight="1">
      <c r="B36" s="52" t="s">
        <v>158</v>
      </c>
      <c r="C36" s="192"/>
      <c r="D36" s="191"/>
      <c r="E36" s="191"/>
      <c r="F36" s="191"/>
      <c r="G36" s="191">
        <v>30.05</v>
      </c>
      <c r="H36" s="191">
        <v>19.07</v>
      </c>
    </row>
    <row r="37" spans="1:8" ht="14.25" customHeight="1">
      <c r="B37" s="52"/>
      <c r="C37" s="192"/>
      <c r="D37" s="191"/>
      <c r="E37" s="191"/>
      <c r="F37" s="191"/>
      <c r="G37" s="191"/>
      <c r="H37" s="191"/>
    </row>
    <row r="38" spans="1:8" ht="14.25" customHeight="1">
      <c r="B38" s="52"/>
      <c r="C38" s="192"/>
      <c r="D38" s="191"/>
      <c r="E38" s="191"/>
      <c r="F38" s="191"/>
      <c r="G38" s="191"/>
      <c r="H38" s="191"/>
    </row>
    <row r="39" spans="1:8" ht="14.25" customHeight="1">
      <c r="B39" s="52"/>
      <c r="C39" s="192"/>
      <c r="D39" s="191"/>
      <c r="E39" s="191"/>
      <c r="F39" s="191"/>
      <c r="G39" s="191"/>
      <c r="H39" s="191"/>
    </row>
    <row r="40" spans="1:8" ht="14.25" customHeight="1">
      <c r="B40" s="52"/>
      <c r="C40" s="192"/>
      <c r="D40" s="191"/>
      <c r="E40" s="191"/>
      <c r="F40" s="191"/>
      <c r="G40" s="191"/>
      <c r="H40" s="191"/>
    </row>
    <row r="41" spans="1:8" ht="15" customHeight="1" thickBot="1">
      <c r="A41" s="50"/>
      <c r="B41" s="50" t="s">
        <v>130</v>
      </c>
      <c r="C41" s="193">
        <f t="shared" ref="C41:H41" si="3">SUM(C35:C40)</f>
        <v>0</v>
      </c>
      <c r="D41" s="193">
        <f t="shared" si="3"/>
        <v>0</v>
      </c>
      <c r="E41" s="193">
        <f t="shared" si="3"/>
        <v>0</v>
      </c>
      <c r="F41" s="193">
        <f t="shared" si="3"/>
        <v>0</v>
      </c>
      <c r="G41" s="193">
        <f t="shared" si="3"/>
        <v>30.05</v>
      </c>
      <c r="H41" s="193">
        <f t="shared" si="3"/>
        <v>19.07</v>
      </c>
    </row>
    <row r="42" spans="1:8" ht="14.25" customHeight="1" thickTop="1"/>
    <row r="43" spans="1:8" ht="15.75" customHeight="1">
      <c r="C43" s="37"/>
      <c r="D43" s="37"/>
      <c r="E43" s="49"/>
      <c r="F43" s="49"/>
      <c r="G43" s="49"/>
      <c r="H43" s="54" t="str">
        <f>BS!G20</f>
        <v>in CNY Thousands</v>
      </c>
    </row>
    <row r="44" spans="1:8" ht="14.25" customHeight="1">
      <c r="B44" s="52" t="s">
        <v>33</v>
      </c>
      <c r="C44" s="60" t="str">
        <f>BS!B21</f>
        <v>2018/12</v>
      </c>
      <c r="D44" s="60" t="str">
        <f>BS!C21</f>
        <v>2019/12</v>
      </c>
      <c r="E44" s="60" t="str">
        <f>BS!D21</f>
        <v>2020/12</v>
      </c>
      <c r="F44" s="60" t="str">
        <f>BS!E21</f>
        <v>2021/12</v>
      </c>
      <c r="G44" s="60" t="str">
        <f>BS!F21</f>
        <v>2022/12</v>
      </c>
      <c r="H44" s="60" t="str">
        <f>BS!G21</f>
        <v>2023/12</v>
      </c>
    </row>
    <row r="45" spans="1:8" ht="14.25" customHeight="1">
      <c r="A45" s="833" t="str">
        <f>BS!A33</f>
        <v xml:space="preserve">Other Tangible Assets </v>
      </c>
      <c r="B45" s="832"/>
      <c r="C45" s="60"/>
      <c r="D45" s="60"/>
      <c r="E45" s="60"/>
      <c r="F45" s="60"/>
      <c r="G45" s="60"/>
      <c r="H45" s="60"/>
    </row>
    <row r="46" spans="1:8" ht="14.25" customHeight="1">
      <c r="B46" s="52" t="s">
        <v>159</v>
      </c>
      <c r="C46" s="192"/>
      <c r="D46" s="191"/>
      <c r="E46" s="191"/>
      <c r="F46" s="191"/>
      <c r="G46" s="191">
        <v>203.16</v>
      </c>
      <c r="H46" s="191">
        <v>207.88</v>
      </c>
    </row>
    <row r="47" spans="1:8" ht="14.25" customHeight="1">
      <c r="B47" s="52" t="s">
        <v>160</v>
      </c>
      <c r="C47" s="192"/>
      <c r="D47" s="191"/>
      <c r="E47" s="191"/>
      <c r="F47" s="191"/>
      <c r="G47" s="191">
        <v>0</v>
      </c>
      <c r="H47" s="191">
        <v>797.2</v>
      </c>
    </row>
    <row r="48" spans="1:8" ht="14.25" customHeight="1">
      <c r="B48" s="52"/>
      <c r="C48" s="192"/>
      <c r="D48" s="191"/>
      <c r="E48" s="191"/>
      <c r="F48" s="191"/>
      <c r="G48" s="191"/>
      <c r="H48" s="191"/>
    </row>
    <row r="49" spans="1:8" ht="14.25" customHeight="1">
      <c r="B49" s="52"/>
      <c r="C49" s="192"/>
      <c r="D49" s="191"/>
      <c r="E49" s="191"/>
      <c r="F49" s="191"/>
      <c r="G49" s="191"/>
      <c r="H49" s="191"/>
    </row>
    <row r="50" spans="1:8" ht="14.25" customHeight="1">
      <c r="B50" s="52"/>
      <c r="C50" s="192"/>
      <c r="D50" s="191"/>
      <c r="E50" s="191"/>
      <c r="F50" s="191"/>
      <c r="G50" s="191"/>
      <c r="H50" s="191"/>
    </row>
    <row r="51" spans="1:8" ht="15" customHeight="1" thickBot="1">
      <c r="A51" s="50"/>
      <c r="B51" s="50" t="s">
        <v>130</v>
      </c>
      <c r="C51" s="193">
        <f t="shared" ref="C51:H51" si="4">SUM(C45:C50)</f>
        <v>0</v>
      </c>
      <c r="D51" s="193">
        <f t="shared" si="4"/>
        <v>0</v>
      </c>
      <c r="E51" s="193">
        <f t="shared" si="4"/>
        <v>0</v>
      </c>
      <c r="F51" s="193">
        <f t="shared" si="4"/>
        <v>0</v>
      </c>
      <c r="G51" s="193">
        <f t="shared" si="4"/>
        <v>203.16</v>
      </c>
      <c r="H51" s="193">
        <f t="shared" si="4"/>
        <v>1005.08</v>
      </c>
    </row>
    <row r="52" spans="1:8" ht="14.25" customHeight="1" thickTop="1"/>
    <row r="53" spans="1:8" ht="15.75" customHeight="1">
      <c r="C53" s="37"/>
      <c r="D53" s="37"/>
      <c r="E53" s="49"/>
      <c r="F53" s="49"/>
      <c r="G53" s="49"/>
      <c r="H53" s="54" t="str">
        <f>BS!G20</f>
        <v>in CNY Thousands</v>
      </c>
    </row>
    <row r="54" spans="1:8" ht="14.25" customHeight="1">
      <c r="B54" s="52" t="s">
        <v>33</v>
      </c>
      <c r="C54" s="60" t="str">
        <f>BS!B21</f>
        <v>2018/12</v>
      </c>
      <c r="D54" s="60" t="str">
        <f>BS!C21</f>
        <v>2019/12</v>
      </c>
      <c r="E54" s="60" t="str">
        <f>BS!D21</f>
        <v>2020/12</v>
      </c>
      <c r="F54" s="60" t="str">
        <f>BS!E21</f>
        <v>2021/12</v>
      </c>
      <c r="G54" s="60" t="str">
        <f>BS!F21</f>
        <v>2022/12</v>
      </c>
      <c r="H54" s="60" t="str">
        <f>BS!G21</f>
        <v>2023/12</v>
      </c>
    </row>
    <row r="55" spans="1:8" ht="14.25" customHeight="1">
      <c r="A55" s="833" t="str">
        <f>BS!A36</f>
        <v xml:space="preserve">GoodWill </v>
      </c>
      <c r="B55" s="832"/>
      <c r="C55" s="60"/>
      <c r="D55" s="60"/>
      <c r="E55" s="60"/>
      <c r="F55" s="60"/>
      <c r="G55" s="60"/>
      <c r="H55" s="60"/>
    </row>
    <row r="56" spans="1:8" ht="14.25" customHeight="1">
      <c r="B56" s="52"/>
      <c r="C56" s="192"/>
      <c r="D56" s="191"/>
      <c r="E56" s="191"/>
      <c r="F56" s="191"/>
      <c r="G56" s="191"/>
      <c r="H56" s="191"/>
    </row>
    <row r="57" spans="1:8" ht="14.25" customHeight="1">
      <c r="B57" s="52"/>
      <c r="C57" s="192"/>
      <c r="D57" s="191"/>
      <c r="E57" s="191"/>
      <c r="F57" s="191"/>
      <c r="G57" s="191"/>
      <c r="H57" s="191"/>
    </row>
    <row r="58" spans="1:8" ht="14.25" customHeight="1">
      <c r="B58" s="52"/>
      <c r="C58" s="192"/>
      <c r="D58" s="191"/>
      <c r="E58" s="191"/>
      <c r="F58" s="191"/>
      <c r="G58" s="191"/>
      <c r="H58" s="191"/>
    </row>
    <row r="59" spans="1:8" ht="14.25" customHeight="1">
      <c r="B59" s="52"/>
      <c r="C59" s="192"/>
      <c r="D59" s="191"/>
      <c r="E59" s="191"/>
      <c r="F59" s="191"/>
      <c r="G59" s="191"/>
      <c r="H59" s="191"/>
    </row>
    <row r="60" spans="1:8" ht="14.25" customHeight="1">
      <c r="B60" s="52"/>
      <c r="C60" s="192"/>
      <c r="D60" s="191"/>
      <c r="E60" s="191"/>
      <c r="F60" s="191"/>
      <c r="G60" s="191"/>
      <c r="H60" s="191"/>
    </row>
    <row r="61" spans="1:8" ht="15" customHeight="1" thickBot="1">
      <c r="A61" s="50"/>
      <c r="B61" s="50" t="s">
        <v>130</v>
      </c>
      <c r="C61" s="193">
        <f t="shared" ref="C61:H61" si="5">SUM(C55:C60)</f>
        <v>0</v>
      </c>
      <c r="D61" s="193">
        <f t="shared" si="5"/>
        <v>0</v>
      </c>
      <c r="E61" s="193">
        <f t="shared" si="5"/>
        <v>0</v>
      </c>
      <c r="F61" s="193">
        <f t="shared" si="5"/>
        <v>0</v>
      </c>
      <c r="G61" s="193">
        <f t="shared" si="5"/>
        <v>0</v>
      </c>
      <c r="H61" s="193">
        <f t="shared" si="5"/>
        <v>0</v>
      </c>
    </row>
    <row r="62" spans="1:8" ht="14.25" customHeight="1" thickTop="1"/>
    <row r="63" spans="1:8" ht="15.75" customHeight="1">
      <c r="C63" s="37"/>
      <c r="D63" s="37"/>
      <c r="E63" s="49"/>
      <c r="F63" s="49"/>
      <c r="G63" s="49"/>
      <c r="H63" s="54" t="str">
        <f>BS!G20</f>
        <v>in CNY Thousands</v>
      </c>
    </row>
    <row r="64" spans="1:8" ht="14.25" customHeight="1">
      <c r="B64" s="52" t="s">
        <v>33</v>
      </c>
      <c r="C64" s="60" t="str">
        <f>BS!B21</f>
        <v>2018/12</v>
      </c>
      <c r="D64" s="60" t="str">
        <f>BS!C21</f>
        <v>2019/12</v>
      </c>
      <c r="E64" s="60" t="str">
        <f>BS!D21</f>
        <v>2020/12</v>
      </c>
      <c r="F64" s="60" t="str">
        <f>BS!E21</f>
        <v>2021/12</v>
      </c>
      <c r="G64" s="60" t="str">
        <f>BS!F21</f>
        <v>2022/12</v>
      </c>
      <c r="H64" s="60" t="str">
        <f>BS!G21</f>
        <v>2023/12</v>
      </c>
    </row>
    <row r="65" spans="1:8" ht="14.25" customHeight="1">
      <c r="A65" s="833" t="str">
        <f>BS!A37</f>
        <v xml:space="preserve">Other Intangible Assets </v>
      </c>
      <c r="B65" s="832"/>
      <c r="C65" s="60"/>
      <c r="D65" s="60"/>
      <c r="E65" s="60"/>
      <c r="F65" s="60"/>
      <c r="G65" s="60"/>
      <c r="H65" s="60"/>
    </row>
    <row r="66" spans="1:8" ht="14.25" customHeight="1">
      <c r="B66" s="52" t="s">
        <v>161</v>
      </c>
      <c r="C66" s="192"/>
      <c r="D66" s="191"/>
      <c r="E66" s="191"/>
      <c r="F66" s="191"/>
      <c r="G66" s="191">
        <v>456.07</v>
      </c>
      <c r="H66" s="191">
        <v>253.19</v>
      </c>
    </row>
    <row r="67" spans="1:8" ht="14.25" customHeight="1">
      <c r="B67" s="52" t="s">
        <v>162</v>
      </c>
      <c r="C67" s="192"/>
      <c r="D67" s="191"/>
      <c r="E67" s="191"/>
      <c r="F67" s="191"/>
      <c r="G67" s="191">
        <v>0</v>
      </c>
      <c r="H67" s="191">
        <v>0.65</v>
      </c>
    </row>
    <row r="68" spans="1:8" ht="14.25" customHeight="1">
      <c r="B68" s="52"/>
      <c r="C68" s="192"/>
      <c r="D68" s="191"/>
      <c r="E68" s="191"/>
      <c r="F68" s="191"/>
      <c r="G68" s="191"/>
      <c r="H68" s="191"/>
    </row>
    <row r="69" spans="1:8" ht="14.25" customHeight="1">
      <c r="B69" s="52"/>
      <c r="C69" s="192"/>
      <c r="D69" s="191"/>
      <c r="E69" s="191"/>
      <c r="F69" s="191"/>
      <c r="G69" s="191"/>
      <c r="H69" s="191"/>
    </row>
    <row r="70" spans="1:8" ht="14.25" customHeight="1">
      <c r="B70" s="52"/>
      <c r="C70" s="192"/>
      <c r="D70" s="191"/>
      <c r="E70" s="191"/>
      <c r="F70" s="191"/>
      <c r="G70" s="191"/>
      <c r="H70" s="191"/>
    </row>
    <row r="71" spans="1:8" ht="15" customHeight="1" thickBot="1">
      <c r="A71" s="50"/>
      <c r="B71" s="50" t="s">
        <v>130</v>
      </c>
      <c r="C71" s="193">
        <f t="shared" ref="C71:H71" si="6">SUM(C65:C70)</f>
        <v>0</v>
      </c>
      <c r="D71" s="193">
        <f t="shared" si="6"/>
        <v>0</v>
      </c>
      <c r="E71" s="193">
        <f t="shared" si="6"/>
        <v>0</v>
      </c>
      <c r="F71" s="193">
        <f t="shared" si="6"/>
        <v>0</v>
      </c>
      <c r="G71" s="193">
        <f t="shared" si="6"/>
        <v>456.07</v>
      </c>
      <c r="H71" s="193">
        <f t="shared" si="6"/>
        <v>253.84</v>
      </c>
    </row>
    <row r="72" spans="1:8" ht="14.25" customHeight="1" thickTop="1"/>
    <row r="73" spans="1:8" ht="15.75" customHeight="1">
      <c r="C73" s="37"/>
      <c r="D73" s="37"/>
      <c r="E73" s="49"/>
      <c r="F73" s="49"/>
      <c r="G73" s="49"/>
      <c r="H73" s="54" t="str">
        <f>BS!G20</f>
        <v>in CNY Thousands</v>
      </c>
    </row>
    <row r="74" spans="1:8" ht="14.25" customHeight="1">
      <c r="B74" s="52" t="s">
        <v>33</v>
      </c>
      <c r="C74" s="60" t="str">
        <f>BS!B21</f>
        <v>2018/12</v>
      </c>
      <c r="D74" s="60" t="str">
        <f>BS!C21</f>
        <v>2019/12</v>
      </c>
      <c r="E74" s="60" t="str">
        <f>BS!D21</f>
        <v>2020/12</v>
      </c>
      <c r="F74" s="60" t="str">
        <f>BS!E21</f>
        <v>2021/12</v>
      </c>
      <c r="G74" s="60" t="str">
        <f>BS!F21</f>
        <v>2022/12</v>
      </c>
      <c r="H74" s="60" t="str">
        <f>BS!G21</f>
        <v>2023/12</v>
      </c>
    </row>
    <row r="75" spans="1:8" ht="14.25" customHeight="1">
      <c r="A75" s="833" t="str">
        <f>BS!A40</f>
        <v xml:space="preserve">Investments </v>
      </c>
      <c r="B75" s="832"/>
      <c r="C75" s="60"/>
      <c r="D75" s="60"/>
      <c r="E75" s="60"/>
      <c r="F75" s="60"/>
      <c r="G75" s="60"/>
      <c r="H75" s="60"/>
    </row>
    <row r="76" spans="1:8" ht="14.25" customHeight="1">
      <c r="B76" s="52" t="s">
        <v>163</v>
      </c>
      <c r="C76" s="192"/>
      <c r="D76" s="191"/>
      <c r="E76" s="191"/>
      <c r="F76" s="191"/>
      <c r="G76" s="191">
        <v>1225</v>
      </c>
      <c r="H76" s="191">
        <v>1225</v>
      </c>
    </row>
    <row r="77" spans="1:8" ht="14.25" customHeight="1">
      <c r="B77" s="52"/>
      <c r="C77" s="192"/>
      <c r="D77" s="191"/>
      <c r="E77" s="191"/>
      <c r="F77" s="191"/>
      <c r="G77" s="191"/>
      <c r="H77" s="191"/>
    </row>
    <row r="78" spans="1:8" ht="14.25" customHeight="1">
      <c r="B78" s="52"/>
      <c r="C78" s="192"/>
      <c r="D78" s="191"/>
      <c r="E78" s="191"/>
      <c r="F78" s="191"/>
      <c r="G78" s="191"/>
      <c r="H78" s="191"/>
    </row>
    <row r="79" spans="1:8" ht="14.25" customHeight="1">
      <c r="B79" s="52"/>
      <c r="C79" s="192"/>
      <c r="D79" s="191"/>
      <c r="E79" s="191"/>
      <c r="F79" s="191"/>
      <c r="G79" s="191"/>
      <c r="H79" s="191"/>
    </row>
    <row r="80" spans="1:8" ht="14.25" customHeight="1">
      <c r="B80" s="52"/>
      <c r="C80" s="192"/>
      <c r="D80" s="191"/>
      <c r="E80" s="191"/>
      <c r="F80" s="191"/>
      <c r="G80" s="191"/>
      <c r="H80" s="191"/>
    </row>
    <row r="81" spans="1:8" ht="15" customHeight="1" thickBot="1">
      <c r="A81" s="50"/>
      <c r="B81" s="50" t="s">
        <v>130</v>
      </c>
      <c r="C81" s="193">
        <f t="shared" ref="C81:H81" si="7">SUM(C75:C80)</f>
        <v>0</v>
      </c>
      <c r="D81" s="193">
        <f t="shared" si="7"/>
        <v>0</v>
      </c>
      <c r="E81" s="193">
        <f t="shared" si="7"/>
        <v>0</v>
      </c>
      <c r="F81" s="193">
        <f t="shared" si="7"/>
        <v>0</v>
      </c>
      <c r="G81" s="193">
        <f t="shared" si="7"/>
        <v>1225</v>
      </c>
      <c r="H81" s="193">
        <f t="shared" si="7"/>
        <v>1225</v>
      </c>
    </row>
    <row r="82" spans="1:8" ht="14.25" customHeight="1" thickTop="1"/>
    <row r="83" spans="1:8" ht="15.75" customHeight="1">
      <c r="C83" s="37"/>
      <c r="D83" s="37"/>
      <c r="E83" s="49"/>
      <c r="F83" s="49"/>
      <c r="G83" s="49"/>
      <c r="H83" s="54" t="str">
        <f>BS!G20</f>
        <v>in CNY Thousands</v>
      </c>
    </row>
    <row r="84" spans="1:8" ht="14.25" customHeight="1">
      <c r="B84" s="52" t="s">
        <v>33</v>
      </c>
      <c r="C84" s="60" t="str">
        <f>BS!B21</f>
        <v>2018/12</v>
      </c>
      <c r="D84" s="60" t="str">
        <f>BS!C21</f>
        <v>2019/12</v>
      </c>
      <c r="E84" s="60" t="str">
        <f>BS!D21</f>
        <v>2020/12</v>
      </c>
      <c r="F84" s="60" t="str">
        <f>BS!E21</f>
        <v>2021/12</v>
      </c>
      <c r="G84" s="60" t="str">
        <f>BS!F21</f>
        <v>2022/12</v>
      </c>
      <c r="H84" s="60" t="str">
        <f>BS!G21</f>
        <v>2023/12</v>
      </c>
    </row>
    <row r="85" spans="1:8" ht="14.25" customHeight="1">
      <c r="A85" s="833" t="str">
        <f>BS!A41</f>
        <v xml:space="preserve">Deferred Charges </v>
      </c>
      <c r="B85" s="832"/>
      <c r="C85" s="60"/>
      <c r="D85" s="60"/>
      <c r="E85" s="60"/>
      <c r="F85" s="60"/>
      <c r="G85" s="60"/>
      <c r="H85" s="60"/>
    </row>
    <row r="86" spans="1:8" ht="14.25" customHeight="1">
      <c r="B86" s="52" t="s">
        <v>164</v>
      </c>
      <c r="C86" s="192"/>
      <c r="D86" s="191"/>
      <c r="E86" s="191"/>
      <c r="F86" s="191"/>
      <c r="G86" s="191">
        <v>233.22</v>
      </c>
      <c r="H86" s="191">
        <v>240.88</v>
      </c>
    </row>
    <row r="87" spans="1:8" ht="14.25" customHeight="1">
      <c r="B87" s="52"/>
      <c r="C87" s="192"/>
      <c r="D87" s="191"/>
      <c r="E87" s="191"/>
      <c r="F87" s="191"/>
      <c r="G87" s="191"/>
      <c r="H87" s="191"/>
    </row>
    <row r="88" spans="1:8" ht="14.25" customHeight="1">
      <c r="B88" s="52"/>
      <c r="C88" s="192"/>
      <c r="D88" s="191"/>
      <c r="E88" s="191"/>
      <c r="F88" s="191"/>
      <c r="G88" s="191"/>
      <c r="H88" s="191"/>
    </row>
    <row r="89" spans="1:8" ht="14.25" customHeight="1">
      <c r="B89" s="52"/>
      <c r="C89" s="192"/>
      <c r="D89" s="191"/>
      <c r="E89" s="191"/>
      <c r="F89" s="191"/>
      <c r="G89" s="191"/>
      <c r="H89" s="191"/>
    </row>
    <row r="90" spans="1:8" ht="14.25" customHeight="1">
      <c r="B90" s="52"/>
      <c r="C90" s="192"/>
      <c r="D90" s="191"/>
      <c r="E90" s="191"/>
      <c r="F90" s="191"/>
      <c r="G90" s="191"/>
      <c r="H90" s="191"/>
    </row>
    <row r="91" spans="1:8" ht="15" customHeight="1" thickBot="1">
      <c r="A91" s="50"/>
      <c r="B91" s="50" t="s">
        <v>130</v>
      </c>
      <c r="C91" s="193">
        <f t="shared" ref="C91:H91" si="8">SUM(C85:C90)</f>
        <v>0</v>
      </c>
      <c r="D91" s="193">
        <f t="shared" si="8"/>
        <v>0</v>
      </c>
      <c r="E91" s="193">
        <f t="shared" si="8"/>
        <v>0</v>
      </c>
      <c r="F91" s="193">
        <f t="shared" si="8"/>
        <v>0</v>
      </c>
      <c r="G91" s="193">
        <f t="shared" si="8"/>
        <v>233.22</v>
      </c>
      <c r="H91" s="193">
        <f t="shared" si="8"/>
        <v>240.88</v>
      </c>
    </row>
    <row r="92" spans="1:8" ht="14.25" customHeight="1" thickTop="1"/>
    <row r="94" spans="1:8" ht="14.25" customHeight="1">
      <c r="A94" s="831" t="str">
        <f>BS!A47</f>
        <v>Liabilities &amp; Equity</v>
      </c>
      <c r="B94" s="832"/>
      <c r="C94" s="832"/>
      <c r="D94" s="832"/>
      <c r="E94" s="832"/>
      <c r="F94" s="832"/>
      <c r="G94" s="832"/>
      <c r="H94" s="832"/>
    </row>
    <row r="96" spans="1:8" ht="14.25" customHeight="1">
      <c r="H96" s="54" t="str">
        <f>BS!G20</f>
        <v>in CNY Thousands</v>
      </c>
    </row>
    <row r="97" spans="1:8" ht="14.25" customHeight="1">
      <c r="B97" s="52" t="s">
        <v>33</v>
      </c>
      <c r="C97" s="60" t="str">
        <f>BS!B21</f>
        <v>2018/12</v>
      </c>
      <c r="D97" s="60" t="str">
        <f>BS!C21</f>
        <v>2019/12</v>
      </c>
      <c r="E97" s="60" t="str">
        <f>BS!D21</f>
        <v>2020/12</v>
      </c>
      <c r="F97" s="60" t="str">
        <f>BS!E21</f>
        <v>2021/12</v>
      </c>
      <c r="G97" s="60" t="str">
        <f>BS!F21</f>
        <v>2022/12</v>
      </c>
      <c r="H97" s="60" t="str">
        <f>BS!G21</f>
        <v>2023/12</v>
      </c>
    </row>
    <row r="98" spans="1:8" ht="14.25" customHeight="1">
      <c r="A98" s="833" t="str">
        <f>BS!A50</f>
        <v xml:space="preserve">Short Term Debt </v>
      </c>
      <c r="B98" s="832"/>
      <c r="C98" s="60"/>
      <c r="D98" s="60"/>
      <c r="E98" s="60"/>
      <c r="F98" s="60"/>
      <c r="G98" s="60"/>
      <c r="H98" s="60"/>
    </row>
    <row r="99" spans="1:8" ht="14.25" customHeight="1">
      <c r="B99" s="52" t="s">
        <v>165</v>
      </c>
      <c r="C99" s="192"/>
      <c r="D99" s="191"/>
      <c r="E99" s="191"/>
      <c r="F99" s="191"/>
      <c r="G99" s="191">
        <v>1657.88</v>
      </c>
      <c r="H99" s="191">
        <v>3297.48</v>
      </c>
    </row>
    <row r="100" spans="1:8" ht="14.25" customHeight="1">
      <c r="B100" s="52"/>
      <c r="C100" s="192"/>
      <c r="D100" s="191"/>
      <c r="E100" s="191"/>
      <c r="F100" s="191"/>
      <c r="G100" s="191"/>
      <c r="H100" s="191"/>
    </row>
    <row r="101" spans="1:8" ht="14.25" customHeight="1">
      <c r="B101" s="52"/>
      <c r="C101" s="192"/>
      <c r="D101" s="191"/>
      <c r="E101" s="191"/>
      <c r="F101" s="191"/>
      <c r="G101" s="191"/>
      <c r="H101" s="191"/>
    </row>
    <row r="102" spans="1:8" ht="14.25" customHeight="1">
      <c r="B102" s="52"/>
      <c r="C102" s="192"/>
      <c r="D102" s="191"/>
      <c r="E102" s="191"/>
      <c r="F102" s="191"/>
      <c r="G102" s="191"/>
      <c r="H102" s="191"/>
    </row>
    <row r="103" spans="1:8" ht="14.25" customHeight="1">
      <c r="B103" s="52"/>
      <c r="C103" s="192"/>
      <c r="D103" s="191"/>
      <c r="E103" s="191"/>
      <c r="F103" s="191"/>
      <c r="G103" s="191"/>
      <c r="H103" s="191"/>
    </row>
    <row r="104" spans="1:8" ht="15" customHeight="1" thickBot="1">
      <c r="A104" s="50"/>
      <c r="B104" s="50" t="s">
        <v>130</v>
      </c>
      <c r="C104" s="193">
        <f t="shared" ref="C104:H104" si="9">SUM(C98:C103)</f>
        <v>0</v>
      </c>
      <c r="D104" s="193">
        <f t="shared" si="9"/>
        <v>0</v>
      </c>
      <c r="E104" s="193">
        <f t="shared" si="9"/>
        <v>0</v>
      </c>
      <c r="F104" s="193">
        <f t="shared" si="9"/>
        <v>0</v>
      </c>
      <c r="G104" s="193">
        <f t="shared" si="9"/>
        <v>1657.88</v>
      </c>
      <c r="H104" s="193">
        <f t="shared" si="9"/>
        <v>3297.48</v>
      </c>
    </row>
    <row r="105" spans="1:8" ht="14.25" customHeight="1" thickTop="1"/>
    <row r="106" spans="1:8" ht="14.25" customHeight="1">
      <c r="H106" s="54" t="str">
        <f>BS!G20</f>
        <v>in CNY Thousands</v>
      </c>
    </row>
    <row r="107" spans="1:8" ht="14.25" customHeight="1">
      <c r="B107" s="52" t="s">
        <v>33</v>
      </c>
      <c r="C107" s="60" t="str">
        <f>BS!B21</f>
        <v>2018/12</v>
      </c>
      <c r="D107" s="60" t="str">
        <f>BS!C21</f>
        <v>2019/12</v>
      </c>
      <c r="E107" s="60" t="str">
        <f>BS!D21</f>
        <v>2020/12</v>
      </c>
      <c r="F107" s="60" t="str">
        <f>BS!E21</f>
        <v>2021/12</v>
      </c>
      <c r="G107" s="60" t="str">
        <f>BS!F21</f>
        <v>2022/12</v>
      </c>
      <c r="H107" s="60" t="str">
        <f>BS!G21</f>
        <v>2023/12</v>
      </c>
    </row>
    <row r="108" spans="1:8" ht="14.25" customHeight="1">
      <c r="A108" s="833" t="str">
        <f>BS!A51</f>
        <v xml:space="preserve">Long Term Debt due in one year </v>
      </c>
      <c r="B108" s="832"/>
      <c r="C108" s="60"/>
      <c r="D108" s="60"/>
      <c r="E108" s="60"/>
      <c r="F108" s="60"/>
      <c r="G108" s="60"/>
      <c r="H108" s="60"/>
    </row>
    <row r="109" spans="1:8" ht="14.25" customHeight="1">
      <c r="B109" s="52" t="s">
        <v>166</v>
      </c>
      <c r="C109" s="192"/>
      <c r="D109" s="191"/>
      <c r="E109" s="191"/>
      <c r="F109" s="191"/>
      <c r="G109" s="191">
        <v>1090.8499999999999</v>
      </c>
      <c r="H109" s="191">
        <v>881.43</v>
      </c>
    </row>
    <row r="110" spans="1:8" ht="14.25" customHeight="1">
      <c r="B110" s="52"/>
      <c r="C110" s="192"/>
      <c r="D110" s="191"/>
      <c r="E110" s="191"/>
      <c r="F110" s="191"/>
      <c r="G110" s="191"/>
      <c r="H110" s="191"/>
    </row>
    <row r="111" spans="1:8" ht="14.25" customHeight="1">
      <c r="B111" s="52"/>
      <c r="C111" s="192"/>
      <c r="D111" s="191"/>
      <c r="E111" s="191"/>
      <c r="F111" s="191"/>
      <c r="G111" s="191"/>
      <c r="H111" s="191"/>
    </row>
    <row r="112" spans="1:8" ht="14.25" customHeight="1">
      <c r="B112" s="52"/>
      <c r="C112" s="192"/>
      <c r="D112" s="191"/>
      <c r="E112" s="191"/>
      <c r="F112" s="191"/>
      <c r="G112" s="191"/>
      <c r="H112" s="191"/>
    </row>
    <row r="113" spans="1:8" ht="14.25" customHeight="1">
      <c r="B113" s="52"/>
      <c r="C113" s="192"/>
      <c r="D113" s="191"/>
      <c r="E113" s="191"/>
      <c r="F113" s="191"/>
      <c r="G113" s="191"/>
      <c r="H113" s="191"/>
    </row>
    <row r="114" spans="1:8" ht="15" customHeight="1" thickBot="1">
      <c r="A114" s="50"/>
      <c r="B114" s="50" t="s">
        <v>130</v>
      </c>
      <c r="C114" s="193">
        <f t="shared" ref="C114:H114" si="10">SUM(C108:C113)</f>
        <v>0</v>
      </c>
      <c r="D114" s="193">
        <f t="shared" si="10"/>
        <v>0</v>
      </c>
      <c r="E114" s="193">
        <f t="shared" si="10"/>
        <v>0</v>
      </c>
      <c r="F114" s="193">
        <f t="shared" si="10"/>
        <v>0</v>
      </c>
      <c r="G114" s="193">
        <f t="shared" si="10"/>
        <v>1090.8499999999999</v>
      </c>
      <c r="H114" s="193">
        <f t="shared" si="10"/>
        <v>881.43</v>
      </c>
    </row>
    <row r="115" spans="1:8" ht="14.25" customHeight="1" thickTop="1"/>
    <row r="116" spans="1:8" ht="14.25" customHeight="1">
      <c r="H116" s="54" t="str">
        <f>BS!G20</f>
        <v>in CNY Thousands</v>
      </c>
    </row>
    <row r="117" spans="1:8" ht="14.25" customHeight="1">
      <c r="B117" s="52" t="s">
        <v>33</v>
      </c>
      <c r="C117" s="60" t="str">
        <f>BS!B21</f>
        <v>2018/12</v>
      </c>
      <c r="D117" s="60" t="str">
        <f>BS!C21</f>
        <v>2019/12</v>
      </c>
      <c r="E117" s="60" t="str">
        <f>BS!D21</f>
        <v>2020/12</v>
      </c>
      <c r="F117" s="60" t="str">
        <f>BS!E21</f>
        <v>2021/12</v>
      </c>
      <c r="G117" s="60" t="str">
        <f>BS!F21</f>
        <v>2022/12</v>
      </c>
      <c r="H117" s="60" t="str">
        <f>BS!G21</f>
        <v>2023/12</v>
      </c>
    </row>
    <row r="118" spans="1:8" ht="14.25" customHeight="1">
      <c r="A118" s="833" t="str">
        <f>BS!A52</f>
        <v xml:space="preserve">Note Payable(Debt) </v>
      </c>
      <c r="B118" s="832"/>
      <c r="C118" s="60"/>
      <c r="D118" s="60"/>
      <c r="E118" s="60"/>
      <c r="F118" s="60"/>
      <c r="G118" s="60"/>
      <c r="H118" s="60"/>
    </row>
    <row r="119" spans="1:8" ht="14.25" customHeight="1">
      <c r="B119" s="52"/>
      <c r="C119" s="192"/>
      <c r="D119" s="191"/>
      <c r="E119" s="191"/>
      <c r="F119" s="191"/>
      <c r="G119" s="191"/>
      <c r="H119" s="191"/>
    </row>
    <row r="120" spans="1:8" ht="14.25" customHeight="1">
      <c r="B120" s="52"/>
      <c r="C120" s="192"/>
      <c r="D120" s="191"/>
      <c r="E120" s="191"/>
      <c r="F120" s="191"/>
      <c r="G120" s="191"/>
      <c r="H120" s="191"/>
    </row>
    <row r="121" spans="1:8" ht="14.25" customHeight="1">
      <c r="B121" s="52"/>
      <c r="C121" s="192"/>
      <c r="D121" s="191"/>
      <c r="E121" s="191"/>
      <c r="F121" s="191"/>
      <c r="G121" s="191"/>
      <c r="H121" s="191"/>
    </row>
    <row r="122" spans="1:8" ht="14.25" customHeight="1">
      <c r="B122" s="52"/>
      <c r="C122" s="192"/>
      <c r="D122" s="191"/>
      <c r="E122" s="191"/>
      <c r="F122" s="191"/>
      <c r="G122" s="191"/>
      <c r="H122" s="191"/>
    </row>
    <row r="123" spans="1:8" ht="14.25" customHeight="1">
      <c r="B123" s="52"/>
      <c r="C123" s="192"/>
      <c r="D123" s="191"/>
      <c r="E123" s="191"/>
      <c r="F123" s="191"/>
      <c r="G123" s="191"/>
      <c r="H123" s="191"/>
    </row>
    <row r="124" spans="1:8" ht="15" customHeight="1" thickBot="1">
      <c r="A124" s="50"/>
      <c r="B124" s="50" t="s">
        <v>130</v>
      </c>
      <c r="C124" s="193">
        <f t="shared" ref="C124:H124" si="11">SUM(C118:C123)</f>
        <v>0</v>
      </c>
      <c r="D124" s="193">
        <f t="shared" si="11"/>
        <v>0</v>
      </c>
      <c r="E124" s="193">
        <f t="shared" si="11"/>
        <v>0</v>
      </c>
      <c r="F124" s="193">
        <f t="shared" si="11"/>
        <v>0</v>
      </c>
      <c r="G124" s="193">
        <f t="shared" si="11"/>
        <v>0</v>
      </c>
      <c r="H124" s="193">
        <f t="shared" si="11"/>
        <v>0</v>
      </c>
    </row>
    <row r="125" spans="1:8" ht="14.25" customHeight="1" thickTop="1"/>
    <row r="126" spans="1:8" ht="14.25" customHeight="1">
      <c r="H126" s="54" t="str">
        <f>BS!G20</f>
        <v>in CNY Thousands</v>
      </c>
    </row>
    <row r="127" spans="1:8" ht="14.25" customHeight="1">
      <c r="B127" s="52" t="s">
        <v>33</v>
      </c>
      <c r="C127" s="60" t="str">
        <f>BS!B21</f>
        <v>2018/12</v>
      </c>
      <c r="D127" s="60" t="str">
        <f>BS!C21</f>
        <v>2019/12</v>
      </c>
      <c r="E127" s="60" t="str">
        <f>BS!D21</f>
        <v>2020/12</v>
      </c>
      <c r="F127" s="60" t="str">
        <f>BS!E21</f>
        <v>2021/12</v>
      </c>
      <c r="G127" s="60" t="str">
        <f>BS!F21</f>
        <v>2022/12</v>
      </c>
      <c r="H127" s="60" t="str">
        <f>BS!G21</f>
        <v>2023/12</v>
      </c>
    </row>
    <row r="128" spans="1:8" ht="14.25" customHeight="1">
      <c r="A128" s="833" t="str">
        <f>BS!A53</f>
        <v xml:space="preserve">Accounts Payable </v>
      </c>
      <c r="B128" s="832"/>
      <c r="C128" s="60"/>
      <c r="D128" s="60"/>
      <c r="E128" s="60"/>
      <c r="F128" s="60"/>
      <c r="G128" s="60"/>
      <c r="H128" s="60"/>
    </row>
    <row r="129" spans="1:8" ht="14.25" customHeight="1">
      <c r="B129" s="52" t="s">
        <v>167</v>
      </c>
      <c r="C129" s="192"/>
      <c r="D129" s="191"/>
      <c r="E129" s="191"/>
      <c r="F129" s="191"/>
      <c r="G129" s="191">
        <v>2928.38</v>
      </c>
      <c r="H129" s="191">
        <v>4678.71</v>
      </c>
    </row>
    <row r="130" spans="1:8" ht="14.25" customHeight="1">
      <c r="B130" s="52" t="s">
        <v>168</v>
      </c>
      <c r="C130" s="192"/>
      <c r="D130" s="191"/>
      <c r="E130" s="191"/>
      <c r="F130" s="191"/>
      <c r="G130" s="191">
        <v>6543.5</v>
      </c>
      <c r="H130" s="191">
        <v>3672.62</v>
      </c>
    </row>
    <row r="131" spans="1:8" ht="14.25" customHeight="1">
      <c r="B131" s="52"/>
      <c r="C131" s="192"/>
      <c r="D131" s="191"/>
      <c r="E131" s="191"/>
      <c r="F131" s="191"/>
      <c r="G131" s="191"/>
      <c r="H131" s="191"/>
    </row>
    <row r="132" spans="1:8" ht="14.25" customHeight="1">
      <c r="B132" s="52"/>
      <c r="C132" s="192"/>
      <c r="D132" s="191"/>
      <c r="E132" s="191"/>
      <c r="F132" s="191"/>
      <c r="G132" s="191"/>
      <c r="H132" s="191"/>
    </row>
    <row r="133" spans="1:8" ht="14.25" customHeight="1">
      <c r="B133" s="52"/>
      <c r="C133" s="192"/>
      <c r="D133" s="191"/>
      <c r="E133" s="191"/>
      <c r="F133" s="191"/>
      <c r="G133" s="191"/>
      <c r="H133" s="191"/>
    </row>
    <row r="134" spans="1:8" ht="15" customHeight="1" thickBot="1">
      <c r="A134" s="50"/>
      <c r="B134" s="50" t="s">
        <v>130</v>
      </c>
      <c r="C134" s="193">
        <f t="shared" ref="C134:H134" si="12">SUM(C128:C133)</f>
        <v>0</v>
      </c>
      <c r="D134" s="193">
        <f t="shared" si="12"/>
        <v>0</v>
      </c>
      <c r="E134" s="193">
        <f t="shared" si="12"/>
        <v>0</v>
      </c>
      <c r="F134" s="193">
        <f t="shared" si="12"/>
        <v>0</v>
      </c>
      <c r="G134" s="193">
        <f t="shared" si="12"/>
        <v>9471.880000000001</v>
      </c>
      <c r="H134" s="193">
        <f t="shared" si="12"/>
        <v>8351.33</v>
      </c>
    </row>
    <row r="135" spans="1:8" ht="14.25" customHeight="1" thickTop="1"/>
    <row r="136" spans="1:8" ht="14.25" customHeight="1">
      <c r="H136" s="54" t="str">
        <f>BS!G20</f>
        <v>in CNY Thousands</v>
      </c>
    </row>
    <row r="137" spans="1:8" ht="14.25" customHeight="1">
      <c r="B137" s="52" t="s">
        <v>33</v>
      </c>
      <c r="C137" s="60" t="str">
        <f>BS!B21</f>
        <v>2018/12</v>
      </c>
      <c r="D137" s="60" t="str">
        <f>BS!C21</f>
        <v>2019/12</v>
      </c>
      <c r="E137" s="60" t="str">
        <f>BS!D21</f>
        <v>2020/12</v>
      </c>
      <c r="F137" s="60" t="str">
        <f>BS!E21</f>
        <v>2021/12</v>
      </c>
      <c r="G137" s="60" t="str">
        <f>BS!F21</f>
        <v>2022/12</v>
      </c>
      <c r="H137" s="60" t="str">
        <f>BS!G21</f>
        <v>2023/12</v>
      </c>
    </row>
    <row r="138" spans="1:8" ht="14.25" customHeight="1">
      <c r="A138" s="833" t="str">
        <f>BS!A54</f>
        <v xml:space="preserve">Accrued Expenses </v>
      </c>
      <c r="B138" s="832"/>
      <c r="C138" s="60"/>
      <c r="D138" s="60"/>
      <c r="E138" s="60"/>
      <c r="F138" s="60"/>
      <c r="G138" s="60"/>
      <c r="H138" s="60"/>
    </row>
    <row r="139" spans="1:8" ht="14.25" customHeight="1">
      <c r="B139" s="52" t="s">
        <v>169</v>
      </c>
      <c r="C139" s="192"/>
      <c r="D139" s="191"/>
      <c r="E139" s="191"/>
      <c r="F139" s="191"/>
      <c r="G139" s="191">
        <v>225</v>
      </c>
      <c r="H139" s="191">
        <v>46</v>
      </c>
    </row>
    <row r="140" spans="1:8" ht="14.25" customHeight="1">
      <c r="B140" s="52"/>
      <c r="C140" s="192"/>
      <c r="D140" s="191"/>
      <c r="E140" s="191"/>
      <c r="F140" s="191"/>
      <c r="G140" s="191"/>
      <c r="H140" s="191"/>
    </row>
    <row r="141" spans="1:8" ht="14.25" customHeight="1">
      <c r="B141" s="52"/>
      <c r="C141" s="192"/>
      <c r="D141" s="191"/>
      <c r="E141" s="191"/>
      <c r="F141" s="191"/>
      <c r="G141" s="191"/>
      <c r="H141" s="191"/>
    </row>
    <row r="142" spans="1:8" ht="14.25" customHeight="1">
      <c r="B142" s="52"/>
      <c r="C142" s="192"/>
      <c r="D142" s="191"/>
      <c r="E142" s="191"/>
      <c r="F142" s="191"/>
      <c r="G142" s="191"/>
      <c r="H142" s="191"/>
    </row>
    <row r="143" spans="1:8" ht="14.25" customHeight="1">
      <c r="B143" s="52"/>
      <c r="C143" s="192"/>
      <c r="D143" s="191"/>
      <c r="E143" s="191"/>
      <c r="F143" s="191"/>
      <c r="G143" s="191"/>
      <c r="H143" s="191"/>
    </row>
    <row r="144" spans="1:8" ht="15" customHeight="1" thickBot="1">
      <c r="A144" s="50"/>
      <c r="B144" s="50" t="s">
        <v>130</v>
      </c>
      <c r="C144" s="193">
        <f t="shared" ref="C144:H144" si="13">SUM(C138:C143)</f>
        <v>0</v>
      </c>
      <c r="D144" s="193">
        <f t="shared" si="13"/>
        <v>0</v>
      </c>
      <c r="E144" s="193">
        <f t="shared" si="13"/>
        <v>0</v>
      </c>
      <c r="F144" s="193">
        <f t="shared" si="13"/>
        <v>0</v>
      </c>
      <c r="G144" s="193">
        <f t="shared" si="13"/>
        <v>225</v>
      </c>
      <c r="H144" s="193">
        <f t="shared" si="13"/>
        <v>46</v>
      </c>
    </row>
    <row r="145" spans="1:8" ht="14.25" customHeight="1" thickTop="1"/>
    <row r="146" spans="1:8" ht="14.25" customHeight="1">
      <c r="H146" s="54" t="str">
        <f>BS!G20</f>
        <v>in CNY Thousands</v>
      </c>
    </row>
    <row r="147" spans="1:8" ht="14.25" customHeight="1">
      <c r="B147" s="52" t="s">
        <v>33</v>
      </c>
      <c r="C147" s="60" t="str">
        <f>BS!B21</f>
        <v>2018/12</v>
      </c>
      <c r="D147" s="60" t="str">
        <f>BS!C21</f>
        <v>2019/12</v>
      </c>
      <c r="E147" s="60" t="str">
        <f>BS!D21</f>
        <v>2020/12</v>
      </c>
      <c r="F147" s="60" t="str">
        <f>BS!E21</f>
        <v>2021/12</v>
      </c>
      <c r="G147" s="60" t="str">
        <f>BS!F21</f>
        <v>2022/12</v>
      </c>
      <c r="H147" s="60" t="str">
        <f>BS!G21</f>
        <v>2023/12</v>
      </c>
    </row>
    <row r="148" spans="1:8" ht="14.25" customHeight="1">
      <c r="A148" s="833" t="str">
        <f>BS!A55</f>
        <v xml:space="preserve">Tax Payable </v>
      </c>
      <c r="B148" s="832"/>
      <c r="C148" s="60"/>
      <c r="D148" s="60"/>
      <c r="E148" s="60"/>
      <c r="F148" s="60"/>
      <c r="G148" s="60"/>
      <c r="H148" s="60"/>
    </row>
    <row r="149" spans="1:8" ht="14.25" customHeight="1">
      <c r="B149" s="52" t="s">
        <v>170</v>
      </c>
      <c r="C149" s="192"/>
      <c r="D149" s="191"/>
      <c r="E149" s="191"/>
      <c r="F149" s="191"/>
      <c r="G149" s="191">
        <v>98.25</v>
      </c>
      <c r="H149" s="191">
        <v>147</v>
      </c>
    </row>
    <row r="150" spans="1:8" ht="14.25" customHeight="1">
      <c r="B150" s="52"/>
      <c r="C150" s="192"/>
      <c r="D150" s="191"/>
      <c r="E150" s="191"/>
      <c r="F150" s="191"/>
      <c r="G150" s="191"/>
      <c r="H150" s="191"/>
    </row>
    <row r="151" spans="1:8" ht="14.25" customHeight="1">
      <c r="B151" s="52"/>
      <c r="C151" s="192"/>
      <c r="D151" s="191"/>
      <c r="E151" s="191"/>
      <c r="F151" s="191"/>
      <c r="G151" s="191"/>
      <c r="H151" s="191"/>
    </row>
    <row r="152" spans="1:8" ht="14.25" customHeight="1">
      <c r="B152" s="52"/>
      <c r="C152" s="192"/>
      <c r="D152" s="191"/>
      <c r="E152" s="191"/>
      <c r="F152" s="191"/>
      <c r="G152" s="191"/>
      <c r="H152" s="191"/>
    </row>
    <row r="153" spans="1:8" ht="14.25" customHeight="1">
      <c r="B153" s="52"/>
      <c r="C153" s="192"/>
      <c r="D153" s="191"/>
      <c r="E153" s="191"/>
      <c r="F153" s="191"/>
      <c r="G153" s="191"/>
      <c r="H153" s="191"/>
    </row>
    <row r="154" spans="1:8" ht="15" customHeight="1" thickBot="1">
      <c r="A154" s="50"/>
      <c r="B154" s="50" t="s">
        <v>130</v>
      </c>
      <c r="C154" s="193">
        <f t="shared" ref="C154:H154" si="14">SUM(C148:C153)</f>
        <v>0</v>
      </c>
      <c r="D154" s="193">
        <f t="shared" si="14"/>
        <v>0</v>
      </c>
      <c r="E154" s="193">
        <f t="shared" si="14"/>
        <v>0</v>
      </c>
      <c r="F154" s="193">
        <f t="shared" si="14"/>
        <v>0</v>
      </c>
      <c r="G154" s="193">
        <f t="shared" si="14"/>
        <v>98.25</v>
      </c>
      <c r="H154" s="193">
        <f t="shared" si="14"/>
        <v>147</v>
      </c>
    </row>
    <row r="155" spans="1:8" ht="14.25" customHeight="1" thickTop="1"/>
    <row r="156" spans="1:8" ht="14.25" customHeight="1">
      <c r="H156" s="54" t="str">
        <f>BS!G20</f>
        <v>in CNY Thousands</v>
      </c>
    </row>
    <row r="157" spans="1:8" ht="14.25" customHeight="1">
      <c r="B157" s="52" t="s">
        <v>33</v>
      </c>
      <c r="C157" s="60" t="str">
        <f>BS!B21</f>
        <v>2018/12</v>
      </c>
      <c r="D157" s="60" t="str">
        <f>BS!C81</f>
        <v>2019/12</v>
      </c>
      <c r="E157" s="60" t="str">
        <f>BS!D81</f>
        <v>2020/12</v>
      </c>
      <c r="F157" s="60" t="str">
        <f>BS!E81</f>
        <v>2021/12</v>
      </c>
      <c r="G157" s="60" t="str">
        <f>BS!F81</f>
        <v>2022/12</v>
      </c>
      <c r="H157" s="60" t="str">
        <f>BS!G81</f>
        <v>2023/12</v>
      </c>
    </row>
    <row r="158" spans="1:8" ht="14.25" customHeight="1">
      <c r="A158" s="833" t="str">
        <f>BS!A60</f>
        <v xml:space="preserve">(Long Term Borrowings) </v>
      </c>
      <c r="B158" s="832"/>
      <c r="C158" s="60"/>
      <c r="D158" s="60"/>
      <c r="E158" s="60"/>
      <c r="F158" s="60"/>
      <c r="G158" s="60"/>
      <c r="H158" s="60"/>
    </row>
    <row r="159" spans="1:8" ht="14.25" customHeight="1">
      <c r="B159" s="52" t="s">
        <v>171</v>
      </c>
      <c r="C159" s="192"/>
      <c r="D159" s="191"/>
      <c r="E159" s="191"/>
      <c r="F159" s="191"/>
      <c r="G159" s="191">
        <v>1915.84</v>
      </c>
      <c r="H159" s="191">
        <v>1033.28</v>
      </c>
    </row>
    <row r="160" spans="1:8" ht="14.25" customHeight="1">
      <c r="B160" s="52"/>
      <c r="C160" s="192"/>
      <c r="D160" s="191"/>
      <c r="E160" s="191"/>
      <c r="F160" s="191"/>
      <c r="G160" s="191"/>
      <c r="H160" s="191"/>
    </row>
    <row r="161" spans="1:8" ht="14.25" customHeight="1">
      <c r="B161" s="52"/>
      <c r="C161" s="192"/>
      <c r="D161" s="191"/>
      <c r="E161" s="191"/>
      <c r="F161" s="191"/>
      <c r="G161" s="191"/>
      <c r="H161" s="191"/>
    </row>
    <row r="162" spans="1:8" ht="14.25" customHeight="1">
      <c r="B162" s="52"/>
      <c r="C162" s="192"/>
      <c r="D162" s="191"/>
      <c r="E162" s="191"/>
      <c r="F162" s="191"/>
      <c r="G162" s="191"/>
      <c r="H162" s="191"/>
    </row>
    <row r="163" spans="1:8" ht="14.25" customHeight="1">
      <c r="B163" s="52"/>
      <c r="C163" s="192"/>
      <c r="D163" s="191"/>
      <c r="E163" s="191"/>
      <c r="F163" s="191"/>
      <c r="G163" s="191"/>
      <c r="H163" s="191"/>
    </row>
    <row r="164" spans="1:8" ht="15" customHeight="1" thickBot="1">
      <c r="A164" s="50"/>
      <c r="B164" s="50" t="s">
        <v>130</v>
      </c>
      <c r="C164" s="193">
        <f t="shared" ref="C164:H164" si="15">SUM(C158:C163)</f>
        <v>0</v>
      </c>
      <c r="D164" s="193">
        <f t="shared" si="15"/>
        <v>0</v>
      </c>
      <c r="E164" s="193">
        <f t="shared" si="15"/>
        <v>0</v>
      </c>
      <c r="F164" s="193">
        <f t="shared" si="15"/>
        <v>0</v>
      </c>
      <c r="G164" s="193">
        <f t="shared" si="15"/>
        <v>1915.84</v>
      </c>
      <c r="H164" s="193">
        <f t="shared" si="15"/>
        <v>1033.28</v>
      </c>
    </row>
    <row r="165" spans="1:8" ht="14.25" customHeight="1" thickTop="1"/>
    <row r="166" spans="1:8" ht="14.25" customHeight="1">
      <c r="H166" s="54" t="str">
        <f>BS!G20</f>
        <v>in CNY Thousands</v>
      </c>
    </row>
    <row r="167" spans="1:8" ht="14.25" customHeight="1">
      <c r="B167" s="52" t="s">
        <v>33</v>
      </c>
      <c r="C167" s="60" t="str">
        <f>BS!B21</f>
        <v>2018/12</v>
      </c>
      <c r="D167" s="60" t="str">
        <f>BS!C21</f>
        <v>2019/12</v>
      </c>
      <c r="E167" s="60" t="str">
        <f>BS!D21</f>
        <v>2020/12</v>
      </c>
      <c r="F167" s="60" t="str">
        <f>BS!E21</f>
        <v>2021/12</v>
      </c>
      <c r="G167" s="60" t="str">
        <f>BS!F21</f>
        <v>2022/12</v>
      </c>
      <c r="H167" s="60" t="str">
        <f>BS!G21</f>
        <v>2023/12</v>
      </c>
    </row>
    <row r="168" spans="1:8" ht="14.25" customHeight="1">
      <c r="A168" s="833" t="str">
        <f>BS!A61</f>
        <v xml:space="preserve">(Bond) </v>
      </c>
      <c r="B168" s="832"/>
      <c r="C168" s="60"/>
      <c r="D168" s="60"/>
      <c r="E168" s="60"/>
      <c r="F168" s="60"/>
      <c r="G168" s="60"/>
      <c r="H168" s="60"/>
    </row>
    <row r="169" spans="1:8" ht="14.25" customHeight="1">
      <c r="B169" s="52"/>
      <c r="C169" s="192"/>
      <c r="D169" s="191"/>
      <c r="E169" s="191"/>
      <c r="F169" s="191"/>
      <c r="G169" s="191"/>
      <c r="H169" s="191"/>
    </row>
    <row r="170" spans="1:8" ht="14.25" customHeight="1">
      <c r="B170" s="52"/>
      <c r="C170" s="192"/>
      <c r="D170" s="191"/>
      <c r="E170" s="191"/>
      <c r="F170" s="191"/>
      <c r="G170" s="191"/>
      <c r="H170" s="191"/>
    </row>
    <row r="171" spans="1:8" ht="14.25" customHeight="1">
      <c r="B171" s="52"/>
      <c r="C171" s="192"/>
      <c r="D171" s="191"/>
      <c r="E171" s="191"/>
      <c r="F171" s="191"/>
      <c r="G171" s="191"/>
      <c r="H171" s="191"/>
    </row>
    <row r="172" spans="1:8" ht="14.25" customHeight="1">
      <c r="B172" s="52"/>
      <c r="C172" s="192"/>
      <c r="D172" s="191"/>
      <c r="E172" s="191"/>
      <c r="F172" s="191"/>
      <c r="G172" s="191"/>
      <c r="H172" s="191"/>
    </row>
    <row r="173" spans="1:8" ht="14.25" customHeight="1">
      <c r="B173" s="52"/>
      <c r="C173" s="192"/>
      <c r="D173" s="191"/>
      <c r="E173" s="191"/>
      <c r="F173" s="191"/>
      <c r="G173" s="191"/>
      <c r="H173" s="191"/>
    </row>
    <row r="174" spans="1:8" ht="15" customHeight="1" thickBot="1">
      <c r="A174" s="50"/>
      <c r="B174" s="50" t="s">
        <v>130</v>
      </c>
      <c r="C174" s="193">
        <f t="shared" ref="C174:H174" si="16">SUM(C168:C173)</f>
        <v>0</v>
      </c>
      <c r="D174" s="193">
        <f t="shared" si="16"/>
        <v>0</v>
      </c>
      <c r="E174" s="193">
        <f t="shared" si="16"/>
        <v>0</v>
      </c>
      <c r="F174" s="193">
        <f t="shared" si="16"/>
        <v>0</v>
      </c>
      <c r="G174" s="193">
        <f t="shared" si="16"/>
        <v>0</v>
      </c>
      <c r="H174" s="193">
        <f t="shared" si="16"/>
        <v>0</v>
      </c>
    </row>
    <row r="175" spans="1:8" ht="14.25" customHeight="1" thickTop="1"/>
    <row r="176" spans="1:8" ht="14.25" customHeight="1">
      <c r="H176" s="54" t="str">
        <f>BS!G20</f>
        <v>in CNY Thousands</v>
      </c>
    </row>
    <row r="177" spans="1:8" ht="14.25" customHeight="1">
      <c r="B177" s="52" t="s">
        <v>33</v>
      </c>
      <c r="C177" s="60" t="str">
        <f>BS!B21</f>
        <v>2018/12</v>
      </c>
      <c r="D177" s="60" t="str">
        <f>BS!C21</f>
        <v>2019/12</v>
      </c>
      <c r="E177" s="60" t="str">
        <f>BS!D21</f>
        <v>2020/12</v>
      </c>
      <c r="F177" s="60" t="str">
        <f>BS!E21</f>
        <v>2021/12</v>
      </c>
      <c r="G177" s="60" t="str">
        <f>BS!F21</f>
        <v>2022/12</v>
      </c>
      <c r="H177" s="60" t="str">
        <f>BS!G21</f>
        <v>2023/12</v>
      </c>
    </row>
    <row r="178" spans="1:8" ht="14.25" customHeight="1">
      <c r="A178" s="833" t="str">
        <f>BS!A63</f>
        <v xml:space="preserve">Deferred Taxes </v>
      </c>
      <c r="B178" s="832"/>
      <c r="C178" s="60"/>
      <c r="D178" s="60"/>
      <c r="E178" s="60"/>
      <c r="F178" s="60"/>
      <c r="G178" s="60"/>
      <c r="H178" s="60"/>
    </row>
    <row r="179" spans="1:8" ht="14.25" customHeight="1">
      <c r="B179" s="52" t="s">
        <v>172</v>
      </c>
      <c r="C179" s="192"/>
      <c r="D179" s="191"/>
      <c r="E179" s="191"/>
      <c r="F179" s="191"/>
      <c r="G179" s="191">
        <v>674.84</v>
      </c>
      <c r="H179" s="191">
        <v>752.87</v>
      </c>
    </row>
    <row r="180" spans="1:8" ht="14.25" customHeight="1">
      <c r="B180" s="52"/>
      <c r="C180" s="192"/>
      <c r="D180" s="191"/>
      <c r="E180" s="191"/>
      <c r="F180" s="191"/>
      <c r="G180" s="191"/>
      <c r="H180" s="191"/>
    </row>
    <row r="181" spans="1:8" ht="14.25" customHeight="1">
      <c r="B181" s="52"/>
      <c r="C181" s="192"/>
      <c r="D181" s="191"/>
      <c r="E181" s="191"/>
      <c r="F181" s="191"/>
      <c r="G181" s="191"/>
      <c r="H181" s="191"/>
    </row>
    <row r="182" spans="1:8" ht="14.25" customHeight="1">
      <c r="B182" s="52"/>
      <c r="C182" s="192"/>
      <c r="D182" s="191"/>
      <c r="E182" s="191"/>
      <c r="F182" s="191"/>
      <c r="G182" s="191"/>
      <c r="H182" s="191"/>
    </row>
    <row r="183" spans="1:8" ht="14.25" customHeight="1">
      <c r="B183" s="52"/>
      <c r="C183" s="192"/>
      <c r="D183" s="191"/>
      <c r="E183" s="191"/>
      <c r="F183" s="191"/>
      <c r="G183" s="191"/>
      <c r="H183" s="191"/>
    </row>
    <row r="184" spans="1:8" ht="15" customHeight="1" thickBot="1">
      <c r="A184" s="50"/>
      <c r="B184" s="50" t="s">
        <v>130</v>
      </c>
      <c r="C184" s="193">
        <f t="shared" ref="C184:H184" si="17">SUM(C178:C183)</f>
        <v>0</v>
      </c>
      <c r="D184" s="193">
        <f t="shared" si="17"/>
        <v>0</v>
      </c>
      <c r="E184" s="193">
        <f t="shared" si="17"/>
        <v>0</v>
      </c>
      <c r="F184" s="193">
        <f t="shared" si="17"/>
        <v>0</v>
      </c>
      <c r="G184" s="193">
        <f t="shared" si="17"/>
        <v>674.84</v>
      </c>
      <c r="H184" s="193">
        <f t="shared" si="17"/>
        <v>752.87</v>
      </c>
    </row>
    <row r="185" spans="1:8" ht="14.25" customHeight="1" thickTop="1"/>
    <row r="186" spans="1:8" ht="14.25" customHeight="1">
      <c r="H186" s="54" t="str">
        <f>BS!G20</f>
        <v>in CNY Thousands</v>
      </c>
    </row>
    <row r="187" spans="1:8" ht="14.25" customHeight="1">
      <c r="B187" s="52" t="s">
        <v>33</v>
      </c>
      <c r="C187" s="60" t="str">
        <f>BS!B21</f>
        <v>2018/12</v>
      </c>
      <c r="D187" s="60" t="str">
        <f>BS!C21</f>
        <v>2019/12</v>
      </c>
      <c r="E187" s="60" t="str">
        <f>BS!D21</f>
        <v>2020/12</v>
      </c>
      <c r="F187" s="60" t="str">
        <f>BS!E21</f>
        <v>2021/12</v>
      </c>
      <c r="G187" s="60" t="str">
        <f>BS!F21</f>
        <v>2022/12</v>
      </c>
      <c r="H187" s="60" t="str">
        <f>BS!G21</f>
        <v>2023/12</v>
      </c>
    </row>
    <row r="188" spans="1:8" ht="14.25" customHeight="1">
      <c r="A188" s="833" t="str">
        <f>BS!A64</f>
        <v xml:space="preserve">Other Long Term liabilities </v>
      </c>
      <c r="B188" s="832"/>
      <c r="C188" s="60"/>
      <c r="D188" s="60"/>
      <c r="E188" s="60"/>
      <c r="F188" s="60"/>
      <c r="G188" s="60"/>
      <c r="H188" s="60"/>
    </row>
    <row r="189" spans="1:8" ht="14.25" customHeight="1">
      <c r="B189" s="52"/>
      <c r="C189" s="192"/>
      <c r="D189" s="191"/>
      <c r="E189" s="191"/>
      <c r="F189" s="191"/>
      <c r="G189" s="191"/>
      <c r="H189" s="191"/>
    </row>
    <row r="190" spans="1:8" ht="14.25" customHeight="1">
      <c r="B190" s="52"/>
      <c r="C190" s="192"/>
      <c r="D190" s="191"/>
      <c r="E190" s="191"/>
      <c r="F190" s="191"/>
      <c r="G190" s="191"/>
      <c r="H190" s="191"/>
    </row>
    <row r="191" spans="1:8" ht="14.25" customHeight="1">
      <c r="B191" s="52"/>
      <c r="C191" s="192"/>
      <c r="D191" s="191"/>
      <c r="E191" s="191"/>
      <c r="F191" s="191"/>
      <c r="G191" s="191"/>
      <c r="H191" s="191"/>
    </row>
    <row r="192" spans="1:8" ht="14.25" customHeight="1">
      <c r="B192" s="52"/>
      <c r="C192" s="192"/>
      <c r="D192" s="191"/>
      <c r="E192" s="191"/>
      <c r="F192" s="191"/>
      <c r="G192" s="191"/>
      <c r="H192" s="191"/>
    </row>
    <row r="193" spans="1:8" ht="14.25" customHeight="1">
      <c r="B193" s="52"/>
      <c r="C193" s="192"/>
      <c r="D193" s="191"/>
      <c r="E193" s="191"/>
      <c r="F193" s="191"/>
      <c r="G193" s="191"/>
      <c r="H193" s="191"/>
    </row>
    <row r="194" spans="1:8" ht="15" customHeight="1" thickBot="1">
      <c r="A194" s="50"/>
      <c r="B194" s="50" t="s">
        <v>130</v>
      </c>
      <c r="C194" s="193">
        <f t="shared" ref="C194:H194" si="18">SUM(C188:C193)</f>
        <v>0</v>
      </c>
      <c r="D194" s="193">
        <f t="shared" si="18"/>
        <v>0</v>
      </c>
      <c r="E194" s="193">
        <f t="shared" si="18"/>
        <v>0</v>
      </c>
      <c r="F194" s="193">
        <f t="shared" si="18"/>
        <v>0</v>
      </c>
      <c r="G194" s="193">
        <f t="shared" si="18"/>
        <v>0</v>
      </c>
      <c r="H194" s="193">
        <f t="shared" si="18"/>
        <v>0</v>
      </c>
    </row>
    <row r="195" spans="1:8" ht="14.25" customHeight="1" thickTop="1"/>
    <row r="196" spans="1:8" ht="14.25" customHeight="1">
      <c r="H196" s="54" t="str">
        <f>BS!G20</f>
        <v>in CNY Thousands</v>
      </c>
    </row>
    <row r="197" spans="1:8" ht="14.25" customHeight="1">
      <c r="B197" s="52" t="s">
        <v>33</v>
      </c>
      <c r="C197" s="60" t="str">
        <f>BS!B21</f>
        <v>2018/12</v>
      </c>
      <c r="D197" s="60" t="str">
        <f>BS!C21</f>
        <v>2019/12</v>
      </c>
      <c r="E197" s="60" t="str">
        <f>BS!D21</f>
        <v>2020/12</v>
      </c>
      <c r="F197" s="60" t="str">
        <f>BS!E21</f>
        <v>2021/12</v>
      </c>
      <c r="G197" s="60" t="str">
        <f>BS!F21</f>
        <v>2022/12</v>
      </c>
      <c r="H197" s="60" t="str">
        <f>BS!G21</f>
        <v>2023/12</v>
      </c>
    </row>
    <row r="198" spans="1:8" ht="14.25" customHeight="1">
      <c r="A198" s="833" t="str">
        <f>BS!A65</f>
        <v xml:space="preserve">Minority Interest </v>
      </c>
      <c r="B198" s="832"/>
      <c r="C198" s="60"/>
      <c r="D198" s="60"/>
      <c r="E198" s="60"/>
      <c r="F198" s="60"/>
      <c r="G198" s="60"/>
      <c r="H198" s="60"/>
    </row>
    <row r="199" spans="1:8" ht="14.25" customHeight="1">
      <c r="B199" s="52"/>
      <c r="C199" s="192"/>
      <c r="D199" s="191"/>
      <c r="E199" s="191"/>
      <c r="F199" s="191"/>
      <c r="G199" s="191"/>
      <c r="H199" s="191"/>
    </row>
    <row r="200" spans="1:8" ht="14.25" customHeight="1">
      <c r="B200" s="52"/>
      <c r="C200" s="192"/>
      <c r="D200" s="191"/>
      <c r="E200" s="191"/>
      <c r="F200" s="191"/>
      <c r="G200" s="191"/>
      <c r="H200" s="191"/>
    </row>
    <row r="201" spans="1:8" ht="14.25" customHeight="1">
      <c r="B201" s="52"/>
      <c r="C201" s="192"/>
      <c r="D201" s="191"/>
      <c r="E201" s="191"/>
      <c r="F201" s="191"/>
      <c r="G201" s="191"/>
      <c r="H201" s="191"/>
    </row>
    <row r="202" spans="1:8" ht="14.25" customHeight="1">
      <c r="B202" s="52"/>
      <c r="C202" s="192"/>
      <c r="D202" s="191"/>
      <c r="E202" s="191"/>
      <c r="F202" s="191"/>
      <c r="G202" s="191"/>
      <c r="H202" s="191"/>
    </row>
    <row r="203" spans="1:8" ht="14.25" customHeight="1">
      <c r="B203" s="52"/>
      <c r="C203" s="192"/>
      <c r="D203" s="191"/>
      <c r="E203" s="191"/>
      <c r="F203" s="191"/>
      <c r="G203" s="191"/>
      <c r="H203" s="191"/>
    </row>
    <row r="204" spans="1:8" ht="15" customHeight="1" thickBot="1">
      <c r="A204" s="50"/>
      <c r="B204" s="50" t="s">
        <v>130</v>
      </c>
      <c r="C204" s="193">
        <f t="shared" ref="C204:H204" si="19">SUM(C198:C203)</f>
        <v>0</v>
      </c>
      <c r="D204" s="193">
        <f t="shared" si="19"/>
        <v>0</v>
      </c>
      <c r="E204" s="193">
        <f t="shared" si="19"/>
        <v>0</v>
      </c>
      <c r="F204" s="193">
        <f t="shared" si="19"/>
        <v>0</v>
      </c>
      <c r="G204" s="193">
        <f t="shared" si="19"/>
        <v>0</v>
      </c>
      <c r="H204" s="193">
        <f t="shared" si="19"/>
        <v>0</v>
      </c>
    </row>
    <row r="205" spans="1:8" ht="14.25" customHeight="1" thickTop="1"/>
    <row r="206" spans="1:8" ht="14.25" customHeight="1">
      <c r="H206" s="54" t="str">
        <f>BS!G20</f>
        <v>in CNY Thousands</v>
      </c>
    </row>
    <row r="207" spans="1:8" ht="14.25" customHeight="1">
      <c r="B207" s="52" t="s">
        <v>33</v>
      </c>
      <c r="C207" s="60" t="str">
        <f>BS!B21</f>
        <v>2018/12</v>
      </c>
      <c r="D207" s="60" t="str">
        <f>BS!C21</f>
        <v>2019/12</v>
      </c>
      <c r="E207" s="60" t="str">
        <f>BS!D21</f>
        <v>2020/12</v>
      </c>
      <c r="F207" s="60" t="str">
        <f>BS!E21</f>
        <v>2021/12</v>
      </c>
      <c r="G207" s="60" t="str">
        <f>BS!F21</f>
        <v>2022/12</v>
      </c>
      <c r="H207" s="60" t="str">
        <f>BS!G21</f>
        <v>2023/12</v>
      </c>
    </row>
    <row r="208" spans="1:8" ht="14.25" customHeight="1">
      <c r="A208" s="833" t="str">
        <f>BS!A69</f>
        <v xml:space="preserve">Common Stock </v>
      </c>
      <c r="B208" s="832"/>
      <c r="C208" s="60"/>
      <c r="D208" s="60"/>
      <c r="E208" s="60"/>
      <c r="F208" s="60"/>
      <c r="G208" s="60"/>
      <c r="H208" s="60"/>
    </row>
    <row r="209" spans="1:8" ht="14.25" customHeight="1">
      <c r="B209" s="52" t="s">
        <v>173</v>
      </c>
      <c r="C209" s="192"/>
      <c r="D209" s="191"/>
      <c r="E209" s="191"/>
      <c r="F209" s="191"/>
      <c r="G209" s="191">
        <v>4500</v>
      </c>
      <c r="H209" s="191">
        <v>4500</v>
      </c>
    </row>
    <row r="210" spans="1:8" ht="14.25" customHeight="1">
      <c r="B210" s="52"/>
      <c r="C210" s="192"/>
      <c r="D210" s="191"/>
      <c r="E210" s="191"/>
      <c r="F210" s="191"/>
      <c r="G210" s="191"/>
      <c r="H210" s="191"/>
    </row>
    <row r="211" spans="1:8" ht="14.25" customHeight="1">
      <c r="B211" s="52"/>
      <c r="C211" s="192"/>
      <c r="D211" s="191"/>
      <c r="E211" s="191"/>
      <c r="F211" s="191"/>
      <c r="G211" s="191"/>
      <c r="H211" s="191"/>
    </row>
    <row r="212" spans="1:8" ht="14.25" customHeight="1">
      <c r="B212" s="52"/>
      <c r="C212" s="192"/>
      <c r="D212" s="191"/>
      <c r="E212" s="191"/>
      <c r="F212" s="191"/>
      <c r="G212" s="191"/>
      <c r="H212" s="191"/>
    </row>
    <row r="213" spans="1:8" ht="14.25" customHeight="1">
      <c r="B213" s="52"/>
      <c r="C213" s="192"/>
      <c r="D213" s="191"/>
      <c r="E213" s="191"/>
      <c r="F213" s="191"/>
      <c r="G213" s="191"/>
      <c r="H213" s="191"/>
    </row>
    <row r="214" spans="1:8" ht="15" customHeight="1" thickBot="1">
      <c r="A214" s="50"/>
      <c r="B214" s="50" t="s">
        <v>130</v>
      </c>
      <c r="C214" s="193">
        <f t="shared" ref="C214:H214" si="20">SUM(C208:C213)</f>
        <v>0</v>
      </c>
      <c r="D214" s="193">
        <f t="shared" si="20"/>
        <v>0</v>
      </c>
      <c r="E214" s="193">
        <f t="shared" si="20"/>
        <v>0</v>
      </c>
      <c r="F214" s="193">
        <f t="shared" si="20"/>
        <v>0</v>
      </c>
      <c r="G214" s="193">
        <f t="shared" si="20"/>
        <v>4500</v>
      </c>
      <c r="H214" s="193">
        <f t="shared" si="20"/>
        <v>4500</v>
      </c>
    </row>
    <row r="215" spans="1:8" ht="14.25" customHeight="1" thickTop="1"/>
    <row r="216" spans="1:8" ht="14.25" customHeight="1">
      <c r="H216" s="54" t="str">
        <f>BS!G20</f>
        <v>in CNY Thousands</v>
      </c>
    </row>
    <row r="217" spans="1:8" ht="14.25" customHeight="1">
      <c r="B217" s="52" t="s">
        <v>33</v>
      </c>
      <c r="C217" s="60" t="str">
        <f>BS!B21</f>
        <v>2018/12</v>
      </c>
      <c r="D217" s="60" t="str">
        <f>BS!C21</f>
        <v>2019/12</v>
      </c>
      <c r="E217" s="60" t="str">
        <f>BS!D21</f>
        <v>2020/12</v>
      </c>
      <c r="F217" s="60" t="str">
        <f>BS!E21</f>
        <v>2021/12</v>
      </c>
      <c r="G217" s="60" t="str">
        <f>BS!F21</f>
        <v>2022/12</v>
      </c>
      <c r="H217" s="60" t="str">
        <f>BS!G21</f>
        <v>2023/12</v>
      </c>
    </row>
    <row r="218" spans="1:8" ht="14.25" customHeight="1">
      <c r="A218" s="833" t="str">
        <f>BS!A70</f>
        <v xml:space="preserve">Additional Paid in Capital </v>
      </c>
      <c r="B218" s="832"/>
      <c r="C218" s="60"/>
      <c r="D218" s="60"/>
      <c r="E218" s="60"/>
      <c r="F218" s="60"/>
      <c r="G218" s="60"/>
      <c r="H218" s="60"/>
    </row>
    <row r="219" spans="1:8" ht="14.25" customHeight="1">
      <c r="B219" s="52"/>
      <c r="C219" s="192"/>
      <c r="D219" s="191"/>
      <c r="E219" s="191"/>
      <c r="F219" s="191"/>
      <c r="G219" s="191"/>
      <c r="H219" s="191"/>
    </row>
    <row r="220" spans="1:8" ht="14.25" customHeight="1">
      <c r="B220" s="52"/>
      <c r="C220" s="192"/>
      <c r="D220" s="191"/>
      <c r="E220" s="191"/>
      <c r="F220" s="191"/>
      <c r="G220" s="191"/>
      <c r="H220" s="191"/>
    </row>
    <row r="221" spans="1:8" ht="14.25" customHeight="1">
      <c r="B221" s="52"/>
      <c r="C221" s="192"/>
      <c r="D221" s="191"/>
      <c r="E221" s="191"/>
      <c r="F221" s="191"/>
      <c r="G221" s="191"/>
      <c r="H221" s="191"/>
    </row>
    <row r="222" spans="1:8" ht="14.25" customHeight="1">
      <c r="B222" s="52"/>
      <c r="C222" s="192"/>
      <c r="D222" s="191"/>
      <c r="E222" s="191"/>
      <c r="F222" s="191"/>
      <c r="G222" s="191"/>
      <c r="H222" s="191"/>
    </row>
    <row r="223" spans="1:8" ht="14.25" customHeight="1">
      <c r="B223" s="52"/>
      <c r="C223" s="192"/>
      <c r="D223" s="191"/>
      <c r="E223" s="191"/>
      <c r="F223" s="191"/>
      <c r="G223" s="191"/>
      <c r="H223" s="191"/>
    </row>
    <row r="224" spans="1:8" ht="15" customHeight="1" thickBot="1">
      <c r="A224" s="50"/>
      <c r="B224" s="50" t="s">
        <v>130</v>
      </c>
      <c r="C224" s="193">
        <f t="shared" ref="C224:H224" si="21">SUM(C218:C223)</f>
        <v>0</v>
      </c>
      <c r="D224" s="193">
        <f t="shared" si="21"/>
        <v>0</v>
      </c>
      <c r="E224" s="193">
        <f t="shared" si="21"/>
        <v>0</v>
      </c>
      <c r="F224" s="193">
        <f t="shared" si="21"/>
        <v>0</v>
      </c>
      <c r="G224" s="193">
        <f t="shared" si="21"/>
        <v>0</v>
      </c>
      <c r="H224" s="193">
        <f t="shared" si="21"/>
        <v>0</v>
      </c>
    </row>
    <row r="225" spans="1:8" ht="14.25" customHeight="1" thickTop="1"/>
    <row r="226" spans="1:8" ht="14.25" customHeight="1">
      <c r="H226" s="54" t="str">
        <f>BS!G20</f>
        <v>in CNY Thousands</v>
      </c>
    </row>
    <row r="227" spans="1:8" ht="14.25" customHeight="1">
      <c r="B227" s="52" t="s">
        <v>33</v>
      </c>
      <c r="C227" s="60" t="str">
        <f>BS!B21</f>
        <v>2018/12</v>
      </c>
      <c r="D227" s="60" t="str">
        <f>BS!C21</f>
        <v>2019/12</v>
      </c>
      <c r="E227" s="60" t="str">
        <f>BS!D21</f>
        <v>2020/12</v>
      </c>
      <c r="F227" s="60" t="str">
        <f>BS!E21</f>
        <v>2021/12</v>
      </c>
      <c r="G227" s="60" t="str">
        <f>BS!F21</f>
        <v>2022/12</v>
      </c>
      <c r="H227" s="60" t="str">
        <f>BS!G21</f>
        <v>2023/12</v>
      </c>
    </row>
    <row r="228" spans="1:8" ht="14.25" customHeight="1">
      <c r="A228" s="833" t="str">
        <f>BS!A71</f>
        <v xml:space="preserve">Other Reserves </v>
      </c>
      <c r="B228" s="832"/>
      <c r="C228" s="60"/>
      <c r="D228" s="60"/>
      <c r="E228" s="60"/>
      <c r="F228" s="60"/>
      <c r="G228" s="60"/>
      <c r="H228" s="60"/>
    </row>
    <row r="229" spans="1:8" ht="14.25" customHeight="1">
      <c r="B229" s="52"/>
      <c r="C229" s="192"/>
      <c r="D229" s="191"/>
      <c r="E229" s="191"/>
      <c r="F229" s="191"/>
      <c r="G229" s="191"/>
      <c r="H229" s="191"/>
    </row>
    <row r="230" spans="1:8" ht="14.25" customHeight="1">
      <c r="B230" s="52"/>
      <c r="C230" s="192"/>
      <c r="D230" s="191"/>
      <c r="E230" s="191"/>
      <c r="F230" s="191"/>
      <c r="G230" s="191"/>
      <c r="H230" s="191"/>
    </row>
    <row r="231" spans="1:8" ht="14.25" customHeight="1">
      <c r="B231" s="52"/>
      <c r="C231" s="192"/>
      <c r="D231" s="191"/>
      <c r="E231" s="191"/>
      <c r="F231" s="191"/>
      <c r="G231" s="191"/>
      <c r="H231" s="191"/>
    </row>
    <row r="232" spans="1:8" ht="14.25" customHeight="1">
      <c r="B232" s="52"/>
      <c r="C232" s="192"/>
      <c r="D232" s="191"/>
      <c r="E232" s="191"/>
      <c r="F232" s="191"/>
      <c r="G232" s="191"/>
      <c r="H232" s="191"/>
    </row>
    <row r="233" spans="1:8" ht="14.25" customHeight="1">
      <c r="B233" s="52"/>
      <c r="C233" s="192"/>
      <c r="D233" s="191"/>
      <c r="E233" s="191"/>
      <c r="F233" s="191"/>
      <c r="G233" s="191"/>
      <c r="H233" s="191"/>
    </row>
    <row r="234" spans="1:8" ht="15" customHeight="1" thickBot="1">
      <c r="A234" s="50"/>
      <c r="B234" s="50" t="s">
        <v>130</v>
      </c>
      <c r="C234" s="193">
        <f t="shared" ref="C234:H234" si="22">SUM(C228:C233)</f>
        <v>0</v>
      </c>
      <c r="D234" s="193">
        <f t="shared" si="22"/>
        <v>0</v>
      </c>
      <c r="E234" s="193">
        <f t="shared" si="22"/>
        <v>0</v>
      </c>
      <c r="F234" s="193">
        <f t="shared" si="22"/>
        <v>0</v>
      </c>
      <c r="G234" s="193">
        <f t="shared" si="22"/>
        <v>0</v>
      </c>
      <c r="H234" s="193">
        <f t="shared" si="22"/>
        <v>0</v>
      </c>
    </row>
    <row r="235" spans="1:8" ht="14.25" customHeight="1" thickTop="1"/>
    <row r="236" spans="1:8" ht="14.25" customHeight="1">
      <c r="H236" s="54" t="str">
        <f>BS!G20</f>
        <v>in CNY Thousands</v>
      </c>
    </row>
    <row r="237" spans="1:8" ht="14.25" customHeight="1">
      <c r="B237" s="52" t="s">
        <v>33</v>
      </c>
      <c r="C237" s="60" t="str">
        <f>BS!B21</f>
        <v>2018/12</v>
      </c>
      <c r="D237" s="60" t="str">
        <f>BS!C21</f>
        <v>2019/12</v>
      </c>
      <c r="E237" s="60" t="str">
        <f>BS!D21</f>
        <v>2020/12</v>
      </c>
      <c r="F237" s="60" t="str">
        <f>BS!E21</f>
        <v>2021/12</v>
      </c>
      <c r="G237" s="60" t="str">
        <f>BS!F21</f>
        <v>2022/12</v>
      </c>
      <c r="H237" s="60" t="str">
        <f>BS!G21</f>
        <v>2023/12</v>
      </c>
    </row>
    <row r="238" spans="1:8" ht="14.25" customHeight="1">
      <c r="A238" s="833" t="str">
        <f>BS!A72</f>
        <v xml:space="preserve">Retained Earnings </v>
      </c>
      <c r="B238" s="832"/>
      <c r="C238" s="60"/>
      <c r="D238" s="60"/>
      <c r="E238" s="60"/>
      <c r="F238" s="60"/>
      <c r="G238" s="60"/>
      <c r="H238" s="60"/>
    </row>
    <row r="239" spans="1:8" ht="14.25" customHeight="1">
      <c r="B239" s="52"/>
      <c r="C239" s="192"/>
      <c r="D239" s="191"/>
      <c r="E239" s="191"/>
      <c r="F239" s="191"/>
      <c r="G239" s="191"/>
      <c r="H239" s="191"/>
    </row>
    <row r="240" spans="1:8" ht="14.25" customHeight="1">
      <c r="B240" s="52"/>
      <c r="C240" s="192"/>
      <c r="D240" s="191"/>
      <c r="E240" s="191"/>
      <c r="F240" s="191"/>
      <c r="G240" s="191"/>
      <c r="H240" s="191"/>
    </row>
    <row r="241" spans="1:8" ht="14.25" customHeight="1">
      <c r="B241" s="52"/>
      <c r="C241" s="192"/>
      <c r="D241" s="191"/>
      <c r="E241" s="191"/>
      <c r="F241" s="191"/>
      <c r="G241" s="191"/>
      <c r="H241" s="191"/>
    </row>
    <row r="242" spans="1:8" ht="14.25" customHeight="1">
      <c r="B242" s="52"/>
      <c r="C242" s="192"/>
      <c r="D242" s="191"/>
      <c r="E242" s="191"/>
      <c r="F242" s="191"/>
      <c r="G242" s="191"/>
      <c r="H242" s="191"/>
    </row>
    <row r="243" spans="1:8" ht="14.25" customHeight="1">
      <c r="B243" s="52"/>
      <c r="C243" s="192"/>
      <c r="D243" s="191"/>
      <c r="E243" s="191"/>
      <c r="F243" s="191"/>
      <c r="G243" s="191"/>
      <c r="H243" s="191"/>
    </row>
    <row r="244" spans="1:8" ht="15" customHeight="1" thickBot="1">
      <c r="A244" s="50"/>
      <c r="B244" s="50" t="s">
        <v>130</v>
      </c>
      <c r="C244" s="193">
        <f t="shared" ref="C244:H244" si="23">SUM(C238:C243)</f>
        <v>0</v>
      </c>
      <c r="D244" s="193">
        <f t="shared" si="23"/>
        <v>0</v>
      </c>
      <c r="E244" s="193">
        <f t="shared" si="23"/>
        <v>0</v>
      </c>
      <c r="F244" s="193">
        <f t="shared" si="23"/>
        <v>0</v>
      </c>
      <c r="G244" s="193">
        <f t="shared" si="23"/>
        <v>0</v>
      </c>
      <c r="H244" s="193">
        <f t="shared" si="23"/>
        <v>0</v>
      </c>
    </row>
    <row r="245" spans="1:8" ht="14.25" customHeight="1"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22"/>
  <sheetViews>
    <sheetView showGridLines="0" workbookViewId="0">
      <selection activeCell="A2" sqref="A2:H2"/>
    </sheetView>
  </sheetViews>
  <sheetFormatPr defaultRowHeight="13"/>
  <cols>
    <col min="1" max="1" width="2.90625" style="167" customWidth="1"/>
    <col min="2" max="2" width="40.26953125" style="167" bestFit="1" customWidth="1"/>
    <col min="3" max="4" width="11.453125" style="167" customWidth="1"/>
    <col min="5" max="6" width="11.26953125" style="167" customWidth="1"/>
    <col min="7" max="8" width="12" style="167" bestFit="1" customWidth="1"/>
  </cols>
  <sheetData>
    <row r="2" spans="1:8" ht="14.25" customHeight="1">
      <c r="A2" s="831" t="s">
        <v>174</v>
      </c>
      <c r="B2" s="832"/>
      <c r="C2" s="832"/>
      <c r="D2" s="832"/>
      <c r="E2" s="832"/>
      <c r="F2" s="832"/>
      <c r="G2" s="832"/>
      <c r="H2" s="832"/>
    </row>
    <row r="3" spans="1:8" ht="14.25" customHeight="1">
      <c r="H3" s="54" t="str">
        <f>BS!G20</f>
        <v>in CNY Thousands</v>
      </c>
    </row>
    <row r="4" spans="1:8" ht="14.25" customHeight="1">
      <c r="B4" s="52" t="s">
        <v>33</v>
      </c>
      <c r="C4" s="60" t="str">
        <f>BS!B21</f>
        <v>2018/12</v>
      </c>
      <c r="D4" s="60" t="str">
        <f>BS!C21</f>
        <v>2019/12</v>
      </c>
      <c r="E4" s="60" t="str">
        <f>BS!D21</f>
        <v>2020/12</v>
      </c>
      <c r="F4" s="60" t="str">
        <f>BS!E21</f>
        <v>2021/12</v>
      </c>
      <c r="G4" s="60" t="str">
        <f>BS!F21</f>
        <v>2022/12</v>
      </c>
      <c r="H4" s="60" t="str">
        <f>BS!G21</f>
        <v>2023/12</v>
      </c>
    </row>
    <row r="5" spans="1:8" ht="14.25" customHeight="1">
      <c r="A5" s="833" t="str">
        <f>PL!A14</f>
        <v xml:space="preserve">Interest Income </v>
      </c>
      <c r="B5" s="832"/>
      <c r="C5" s="60"/>
      <c r="D5" s="60"/>
      <c r="E5" s="60"/>
      <c r="F5" s="60"/>
      <c r="G5" s="60"/>
      <c r="H5" s="60"/>
    </row>
    <row r="6" spans="1:8" ht="14.25" customHeight="1">
      <c r="B6" s="52" t="s">
        <v>175</v>
      </c>
      <c r="C6" s="192"/>
      <c r="D6" s="191"/>
      <c r="E6" s="191"/>
      <c r="F6" s="191"/>
      <c r="G6" s="191">
        <v>591</v>
      </c>
      <c r="H6" s="191">
        <v>4.7300000000000004</v>
      </c>
    </row>
    <row r="7" spans="1:8" ht="14.25" customHeight="1">
      <c r="B7" s="52"/>
      <c r="C7" s="192"/>
      <c r="D7" s="191"/>
      <c r="E7" s="191"/>
      <c r="F7" s="191"/>
      <c r="G7" s="191"/>
      <c r="H7" s="191"/>
    </row>
    <row r="8" spans="1:8" ht="14.25" customHeight="1">
      <c r="B8" s="52"/>
      <c r="C8" s="192"/>
      <c r="D8" s="191"/>
      <c r="E8" s="191"/>
      <c r="F8" s="191"/>
      <c r="G8" s="191"/>
      <c r="H8" s="191"/>
    </row>
    <row r="9" spans="1:8" ht="14.25" customHeight="1">
      <c r="B9" s="52"/>
      <c r="C9" s="192"/>
      <c r="D9" s="191"/>
      <c r="E9" s="191"/>
      <c r="F9" s="191"/>
      <c r="G9" s="191"/>
      <c r="H9" s="191"/>
    </row>
    <row r="10" spans="1:8" ht="14.25" customHeight="1">
      <c r="B10" s="52"/>
      <c r="C10" s="192"/>
      <c r="D10" s="191"/>
      <c r="E10" s="191"/>
      <c r="F10" s="191"/>
      <c r="G10" s="191"/>
      <c r="H10" s="191"/>
    </row>
    <row r="11" spans="1:8" ht="15" customHeight="1" thickBot="1">
      <c r="A11" s="50"/>
      <c r="B11" s="50" t="s">
        <v>130</v>
      </c>
      <c r="C11" s="193">
        <f t="shared" ref="C11:H11" si="0">SUM(C6:C10)</f>
        <v>0</v>
      </c>
      <c r="D11" s="193">
        <f t="shared" si="0"/>
        <v>0</v>
      </c>
      <c r="E11" s="193">
        <f t="shared" si="0"/>
        <v>0</v>
      </c>
      <c r="F11" s="193">
        <f t="shared" si="0"/>
        <v>0</v>
      </c>
      <c r="G11" s="193">
        <f t="shared" si="0"/>
        <v>591</v>
      </c>
      <c r="H11" s="193">
        <f t="shared" si="0"/>
        <v>4.7300000000000004</v>
      </c>
    </row>
    <row r="12" spans="1:8" ht="14.25" customHeight="1" thickTop="1"/>
    <row r="13" spans="1:8" ht="14.25" customHeight="1">
      <c r="H13" s="54" t="str">
        <f>BS!G20</f>
        <v>in CNY Thousands</v>
      </c>
    </row>
    <row r="14" spans="1:8" ht="14.25" customHeight="1">
      <c r="B14" s="52" t="s">
        <v>33</v>
      </c>
      <c r="C14" s="60" t="str">
        <f>BS!B21</f>
        <v>2018/12</v>
      </c>
      <c r="D14" s="60" t="str">
        <f>BS!C21</f>
        <v>2019/12</v>
      </c>
      <c r="E14" s="60" t="str">
        <f>BS!D21</f>
        <v>2020/12</v>
      </c>
      <c r="F14" s="60" t="str">
        <f>BS!E21</f>
        <v>2021/12</v>
      </c>
      <c r="G14" s="60" t="str">
        <f>BS!F21</f>
        <v>2022/12</v>
      </c>
      <c r="H14" s="60" t="str">
        <f>BS!G21</f>
        <v>2023/12</v>
      </c>
    </row>
    <row r="15" spans="1:8" ht="14.25" customHeight="1">
      <c r="A15" s="833" t="str">
        <f>PL!A15</f>
        <v>Interest Expense (net)</v>
      </c>
      <c r="B15" s="832"/>
      <c r="C15" s="60"/>
      <c r="D15" s="60"/>
      <c r="E15" s="60"/>
      <c r="F15" s="60"/>
      <c r="G15" s="60"/>
      <c r="H15" s="60"/>
    </row>
    <row r="16" spans="1:8" ht="14.25" customHeight="1">
      <c r="B16" s="52" t="s">
        <v>176</v>
      </c>
      <c r="C16" s="192"/>
      <c r="D16" s="191"/>
      <c r="E16" s="191"/>
      <c r="F16" s="191"/>
      <c r="G16" s="191">
        <v>553.29999999999995</v>
      </c>
      <c r="H16" s="191">
        <v>462.9</v>
      </c>
    </row>
    <row r="17" spans="1:8" ht="14.25" customHeight="1">
      <c r="B17" s="52"/>
      <c r="C17" s="192"/>
      <c r="D17" s="191"/>
      <c r="E17" s="191"/>
      <c r="F17" s="191"/>
      <c r="G17" s="191"/>
      <c r="H17" s="191"/>
    </row>
    <row r="18" spans="1:8" ht="14.25" customHeight="1">
      <c r="B18" s="52"/>
      <c r="C18" s="192"/>
      <c r="D18" s="191"/>
      <c r="E18" s="191"/>
      <c r="F18" s="191"/>
      <c r="G18" s="191"/>
      <c r="H18" s="191"/>
    </row>
    <row r="19" spans="1:8" ht="14.25" customHeight="1">
      <c r="B19" s="52"/>
      <c r="C19" s="192"/>
      <c r="D19" s="191"/>
      <c r="E19" s="191"/>
      <c r="F19" s="191"/>
      <c r="G19" s="191"/>
      <c r="H19" s="191"/>
    </row>
    <row r="20" spans="1:8" ht="14.25" customHeight="1">
      <c r="B20" s="52"/>
      <c r="C20" s="192"/>
      <c r="D20" s="191"/>
      <c r="E20" s="191"/>
      <c r="F20" s="191"/>
      <c r="G20" s="191"/>
      <c r="H20" s="191"/>
    </row>
    <row r="21" spans="1:8" ht="15" customHeight="1" thickBot="1">
      <c r="A21" s="50"/>
      <c r="B21" s="50" t="s">
        <v>130</v>
      </c>
      <c r="C21" s="193">
        <f t="shared" ref="C21:H21" si="1">SUM(C16:C20)</f>
        <v>0</v>
      </c>
      <c r="D21" s="193">
        <f t="shared" si="1"/>
        <v>0</v>
      </c>
      <c r="E21" s="193">
        <f t="shared" si="1"/>
        <v>0</v>
      </c>
      <c r="F21" s="193">
        <f t="shared" si="1"/>
        <v>0</v>
      </c>
      <c r="G21" s="193">
        <f t="shared" si="1"/>
        <v>553.29999999999995</v>
      </c>
      <c r="H21" s="193">
        <f t="shared" si="1"/>
        <v>462.9</v>
      </c>
    </row>
    <row r="22" spans="1:8" ht="14.25" customHeight="1"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13</vt:i4>
      </vt:variant>
    </vt:vector>
  </HeadingPairs>
  <TitlesOfParts>
    <vt:vector size="40" baseType="lpstr">
      <vt:lpstr>BS</vt:lpstr>
      <vt:lpstr>PL</vt:lpstr>
      <vt:lpstr>CF</vt:lpstr>
      <vt:lpstr>BS (Assets) breakdown</vt:lpstr>
      <vt:lpstr>BS (Liabilities) breakdown</vt:lpstr>
      <vt:lpstr>P &amp; L breakdown</vt:lpstr>
      <vt:lpstr>Deferred Tax</vt:lpstr>
      <vt:lpstr>BS_LineItems</vt:lpstr>
      <vt:lpstr>PL_LineItems</vt:lpstr>
      <vt:lpstr>CF_LineItems</vt:lpstr>
      <vt:lpstr>CDM upload (CSV) - FY2021</vt:lpstr>
      <vt:lpstr>Rating Slip</vt:lpstr>
      <vt:lpstr>Ratios</vt:lpstr>
      <vt:lpstr>Networking Capital</vt:lpstr>
      <vt:lpstr>Unrealised loss working</vt:lpstr>
      <vt:lpstr>Financial Review</vt:lpstr>
      <vt:lpstr>Business Review</vt:lpstr>
      <vt:lpstr>Commentry </vt:lpstr>
      <vt:lpstr>Unrealised loss (Consol) form3</vt:lpstr>
      <vt:lpstr>Unrealised loss (Standalone)</vt:lpstr>
      <vt:lpstr>No of yrs to repay debt (C)</vt:lpstr>
      <vt:lpstr>No of yrs to repay debt (S)</vt:lpstr>
      <vt:lpstr>Customer Categorization</vt:lpstr>
      <vt:lpstr>Qualitative Analysis Sheet</vt:lpstr>
      <vt:lpstr>CAA Determination Worksheet</vt:lpstr>
      <vt:lpstr>Effectiveness of Guarantee</vt:lpstr>
      <vt:lpstr>E1E2_form2</vt:lpstr>
      <vt:lpstr>'BS (Assets) breakdown'!Print_Area</vt:lpstr>
      <vt:lpstr>'CAA Determination Worksheet'!Print_Area</vt:lpstr>
      <vt:lpstr>'Customer Categorization'!Print_Area</vt:lpstr>
      <vt:lpstr>E1E2_form2!Print_Area</vt:lpstr>
      <vt:lpstr>'Effectiveness of Guarantee'!Print_Area</vt:lpstr>
      <vt:lpstr>'No of yrs to repay debt (C)'!Print_Area</vt:lpstr>
      <vt:lpstr>'No of yrs to repay debt (S)'!Print_Area</vt:lpstr>
      <vt:lpstr>'P &amp; L breakdown'!Print_Area</vt:lpstr>
      <vt:lpstr>PL!Print_Area</vt:lpstr>
      <vt:lpstr>'Qualitative Analysis Sheet'!Print_Area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Masafumi Fujii - Credit Risk Management Division</dc:creator>
  <cp:lastModifiedBy>jayesh thukarul</cp:lastModifiedBy>
  <cp:lastPrinted>2022-08-17T07:19:05Z</cp:lastPrinted>
  <dcterms:created xsi:type="dcterms:W3CDTF">2012-02-20T11:26:30Z</dcterms:created>
  <dcterms:modified xsi:type="dcterms:W3CDTF">2023-03-22T11:52:14Z</dcterms:modified>
</cp:coreProperties>
</file>