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ocuments\Master's Computer Science - NKUA\paper\"/>
    </mc:Choice>
  </mc:AlternateContent>
  <xr:revisionPtr revIDLastSave="0" documentId="13_ncr:1_{2975CB31-6EE2-4973-A2FD-C5732E3DEFB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accard Index" sheetId="1" r:id="rId1"/>
    <sheet name="Summary" sheetId="16" r:id="rId2"/>
    <sheet name="average-time" sheetId="17" r:id="rId3"/>
    <sheet name="deepseek-r1-0528-set" sheetId="19" r:id="rId4"/>
    <sheet name="deepseek-r1-0528-default" sheetId="18" r:id="rId5"/>
    <sheet name="claude-3.7-sonnet-set" sheetId="14" r:id="rId6"/>
    <sheet name="claude-3.7-sonnet-default" sheetId="15" r:id="rId7"/>
    <sheet name="grok-3-mini-set" sheetId="12" r:id="rId8"/>
    <sheet name="grok-3-mini-default" sheetId="13" r:id="rId9"/>
    <sheet name="o4-mini-set" sheetId="10" r:id="rId10"/>
    <sheet name="o4-mini-default" sheetId="11" r:id="rId11"/>
    <sheet name="gemini-2.5-flash - set" sheetId="3" r:id="rId12"/>
    <sheet name="gemini-2.5-flash - default" sheetId="2" r:id="rId13"/>
    <sheet name="o1-set" sheetId="4" r:id="rId14"/>
    <sheet name="o1-default" sheetId="5" r:id="rId15"/>
    <sheet name="o3-set" sheetId="6" r:id="rId16"/>
    <sheet name="o3-default" sheetId="7" r:id="rId17"/>
    <sheet name="deepseek-r1-0324 - default" sheetId="9" r:id="rId18"/>
    <sheet name="deepseek-r1-0324 - set" sheetId="8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9" l="1"/>
  <c r="C3" i="19"/>
  <c r="B3" i="19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" i="17"/>
  <c r="X7" i="16"/>
  <c r="X5" i="16"/>
  <c r="W7" i="16"/>
  <c r="W5" i="16"/>
  <c r="V6" i="16"/>
  <c r="V5" i="16"/>
  <c r="D4" i="12"/>
  <c r="C4" i="12"/>
  <c r="X4" i="16"/>
  <c r="X6" i="16"/>
  <c r="X8" i="16"/>
  <c r="X9" i="16"/>
  <c r="X10" i="16"/>
  <c r="X11" i="16"/>
  <c r="X12" i="16"/>
  <c r="X13" i="16"/>
  <c r="X14" i="16"/>
  <c r="X15" i="16"/>
  <c r="X16" i="16"/>
  <c r="X17" i="16"/>
  <c r="X18" i="16"/>
  <c r="X3" i="16"/>
  <c r="W4" i="16"/>
  <c r="W6" i="16"/>
  <c r="W8" i="16"/>
  <c r="W9" i="16"/>
  <c r="W10" i="16"/>
  <c r="W11" i="16"/>
  <c r="W12" i="16"/>
  <c r="W13" i="16"/>
  <c r="W14" i="16"/>
  <c r="W15" i="16"/>
  <c r="W16" i="16"/>
  <c r="W17" i="16"/>
  <c r="W18" i="16"/>
  <c r="W3" i="16"/>
  <c r="V4" i="16"/>
  <c r="V7" i="16"/>
  <c r="V8" i="16"/>
  <c r="V9" i="16"/>
  <c r="V10" i="16"/>
  <c r="V11" i="16"/>
  <c r="V12" i="16"/>
  <c r="V13" i="16"/>
  <c r="V14" i="16"/>
  <c r="V15" i="16"/>
  <c r="V16" i="16"/>
  <c r="V17" i="16"/>
  <c r="B15" i="17" s="1"/>
  <c r="V18" i="16"/>
  <c r="B16" i="17" s="1"/>
  <c r="V3" i="16"/>
  <c r="G16" i="1"/>
  <c r="H16" i="1" s="1"/>
  <c r="F16" i="1" s="1"/>
  <c r="G17" i="1"/>
  <c r="H17" i="1" s="1"/>
  <c r="F17" i="1" s="1"/>
  <c r="B4" i="18" s="1"/>
  <c r="D4" i="13"/>
  <c r="C4" i="13"/>
  <c r="B4" i="13"/>
  <c r="D3" i="13"/>
  <c r="C3" i="13"/>
  <c r="B3" i="13"/>
  <c r="C4" i="11"/>
  <c r="D3" i="11"/>
  <c r="C3" i="11"/>
  <c r="B3" i="11"/>
  <c r="D4" i="10"/>
  <c r="C4" i="10"/>
  <c r="B4" i="10"/>
  <c r="D3" i="10"/>
  <c r="C3" i="10"/>
  <c r="B3" i="10"/>
  <c r="D3" i="9"/>
  <c r="C3" i="9"/>
  <c r="B3" i="9"/>
  <c r="B4" i="9"/>
  <c r="B4" i="8"/>
  <c r="D3" i="8"/>
  <c r="C3" i="8"/>
  <c r="B3" i="8"/>
  <c r="B4" i="7"/>
  <c r="C4" i="7"/>
  <c r="D4" i="7"/>
  <c r="D3" i="7"/>
  <c r="C3" i="7"/>
  <c r="B3" i="7"/>
  <c r="D3" i="5"/>
  <c r="C3" i="5"/>
  <c r="B3" i="5"/>
  <c r="K4" i="1"/>
  <c r="K5" i="1"/>
  <c r="K6" i="1"/>
  <c r="K7" i="1"/>
  <c r="K8" i="1"/>
  <c r="K9" i="1"/>
  <c r="K10" i="1"/>
  <c r="K11" i="1"/>
  <c r="K13" i="1"/>
  <c r="K14" i="1"/>
  <c r="K2" i="1"/>
  <c r="J4" i="1"/>
  <c r="J5" i="1"/>
  <c r="J6" i="1"/>
  <c r="J7" i="1"/>
  <c r="J8" i="1"/>
  <c r="J9" i="1"/>
  <c r="J10" i="1"/>
  <c r="J11" i="1"/>
  <c r="J13" i="1"/>
  <c r="J14" i="1"/>
  <c r="J2" i="1"/>
  <c r="B3" i="18" l="1"/>
  <c r="C3" i="18"/>
  <c r="D3" i="18"/>
  <c r="K17" i="1"/>
  <c r="J17" i="1"/>
  <c r="K16" i="1"/>
  <c r="J16" i="1"/>
  <c r="G6" i="1"/>
  <c r="W6" i="1" s="1"/>
  <c r="G4" i="1"/>
  <c r="H13" i="1"/>
  <c r="F13" i="1" s="1"/>
  <c r="G5" i="1"/>
  <c r="H5" i="1" s="1"/>
  <c r="F5" i="1" s="1"/>
  <c r="G7" i="1"/>
  <c r="H7" i="1" s="1"/>
  <c r="F7" i="1" s="1"/>
  <c r="G8" i="1"/>
  <c r="H8" i="1" s="1"/>
  <c r="F8" i="1" s="1"/>
  <c r="G9" i="1"/>
  <c r="H9" i="1" s="1"/>
  <c r="F9" i="1" s="1"/>
  <c r="G10" i="1"/>
  <c r="H10" i="1" s="1"/>
  <c r="F10" i="1" s="1"/>
  <c r="G11" i="1"/>
  <c r="H11" i="1" s="1"/>
  <c r="F11" i="1" s="1"/>
  <c r="G12" i="1"/>
  <c r="G13" i="1"/>
  <c r="G14" i="1"/>
  <c r="H14" i="1" s="1"/>
  <c r="F14" i="1" s="1"/>
  <c r="G15" i="1"/>
  <c r="G3" i="1"/>
  <c r="G2" i="1"/>
  <c r="H2" i="1" s="1"/>
  <c r="F2" i="1" s="1"/>
  <c r="H3" i="1" l="1"/>
  <c r="F3" i="1" s="1"/>
  <c r="J3" i="1" s="1"/>
  <c r="H12" i="1"/>
  <c r="F12" i="1" s="1"/>
  <c r="H15" i="1"/>
  <c r="F15" i="1" s="1"/>
  <c r="J15" i="1" s="1"/>
  <c r="X6" i="1"/>
  <c r="X4" i="1"/>
  <c r="W4" i="1"/>
  <c r="K3" i="1" l="1"/>
  <c r="D3" i="2"/>
  <c r="C3" i="2"/>
  <c r="C4" i="2"/>
  <c r="B3" i="2"/>
  <c r="D4" i="2"/>
  <c r="B4" i="2"/>
  <c r="D3" i="12"/>
  <c r="C3" i="12"/>
  <c r="B3" i="12"/>
  <c r="B4" i="12"/>
  <c r="J12" i="1"/>
  <c r="K12" i="1"/>
  <c r="K15" i="1"/>
  <c r="D4" i="15"/>
  <c r="D3" i="15"/>
  <c r="C3" i="15"/>
  <c r="C4" i="15"/>
  <c r="B4" i="15"/>
  <c r="B3" i="15"/>
  <c r="W7" i="1"/>
  <c r="X7" i="1"/>
  <c r="X12" i="1"/>
  <c r="W12" i="1"/>
  <c r="W10" i="1"/>
  <c r="X10" i="1"/>
  <c r="X8" i="1"/>
  <c r="W8" i="1"/>
  <c r="X5" i="1"/>
  <c r="W5" i="1"/>
  <c r="X11" i="1"/>
  <c r="W11" i="1"/>
  <c r="X9" i="1"/>
  <c r="W9" i="1"/>
  <c r="W2" i="1"/>
  <c r="X2" i="1"/>
  <c r="W15" i="1"/>
  <c r="X15" i="1"/>
  <c r="X14" i="1"/>
  <c r="W14" i="1"/>
  <c r="X13" i="1"/>
  <c r="W13" i="1"/>
  <c r="W3" i="1"/>
  <c r="X3" i="1"/>
</calcChain>
</file>

<file path=xl/sharedStrings.xml><?xml version="1.0" encoding="utf-8"?>
<sst xmlns="http://schemas.openxmlformats.org/spreadsheetml/2006/main" count="123" uniqueCount="47">
  <si>
    <t>Model/Repetition</t>
  </si>
  <si>
    <t>o1 - set</t>
  </si>
  <si>
    <t>o1 - default</t>
  </si>
  <si>
    <t>o4-mini - set</t>
  </si>
  <si>
    <t>o4-mini - default</t>
  </si>
  <si>
    <t>gemini-2.5-flash - set</t>
  </si>
  <si>
    <t>gemini-2.5-flash - default</t>
  </si>
  <si>
    <t>claude-3.7-sonnet - default</t>
  </si>
  <si>
    <t>mean</t>
  </si>
  <si>
    <t>PI for n=3 exp, 95%, df=2</t>
  </si>
  <si>
    <t>o3 - set</t>
  </si>
  <si>
    <t>o3 - default</t>
  </si>
  <si>
    <t>different day</t>
  </si>
  <si>
    <t>Notes</t>
  </si>
  <si>
    <t>claude-3.7-sonnet - set (no thinking)</t>
  </si>
  <si>
    <t>same results</t>
  </si>
  <si>
    <t>grok-3-mini - set</t>
  </si>
  <si>
    <t>grok-3-mini - default</t>
  </si>
  <si>
    <t>3d experiment different day - 2nd?</t>
  </si>
  <si>
    <t>temp 0 not accepted?</t>
  </si>
  <si>
    <t>min</t>
  </si>
  <si>
    <t>max</t>
  </si>
  <si>
    <t>S</t>
  </si>
  <si>
    <t>deepseek -r1-0324 - set</t>
  </si>
  <si>
    <t>deepseek-r1-0324 - default</t>
  </si>
  <si>
    <t>deepseek -r1-0528 - set</t>
  </si>
  <si>
    <t>deepseek-r1-0528 - default</t>
  </si>
  <si>
    <t>Total Time (s)</t>
  </si>
  <si>
    <t>Average Time (s)</t>
  </si>
  <si>
    <t>Total Reasoning Tokens</t>
  </si>
  <si>
    <t>Average Reasoning Tokens</t>
  </si>
  <si>
    <t>Total Completion Tokens</t>
  </si>
  <si>
    <t>Average Completion Tokens</t>
  </si>
  <si>
    <t>Seed</t>
  </si>
  <si>
    <t>Mean average time (s)</t>
  </si>
  <si>
    <t>Mean average Reasoning Tokens</t>
  </si>
  <si>
    <t>Mean average Completion Tokens</t>
  </si>
  <si>
    <t>deepseek-r1-0324 - set</t>
  </si>
  <si>
    <t>deepseek-r1-0528 - set</t>
  </si>
  <si>
    <t>gemini-2.5-flash - fixed seed</t>
  </si>
  <si>
    <t>o1 - fixed seed</t>
  </si>
  <si>
    <t>o3 - fixed seed</t>
  </si>
  <si>
    <t>o4-mini - fixed seed</t>
  </si>
  <si>
    <t>deepseek-r1-0324 - fixed seed</t>
  </si>
  <si>
    <t>grok-3-mini - fixed seed</t>
  </si>
  <si>
    <t>claude-3.7-sonnet - fixed seed</t>
  </si>
  <si>
    <t>deepseek -r1-0528 - fixed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</si>
</sst>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/>
    <xf numFmtId="0" fontId="5" fillId="0" borderId="2" xfId="0" applyFont="1" applyBorder="1"/>
    <xf numFmtId="0" fontId="2" fillId="0" borderId="0" xfId="0" applyFont="1"/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7" fillId="0" borderId="6" xfId="0" applyFont="1" applyBorder="1"/>
    <xf numFmtId="0" fontId="7" fillId="0" borderId="1" xfId="0" applyFont="1" applyBorder="1"/>
    <xf numFmtId="0" fontId="7" fillId="0" borderId="7" xfId="0" applyFont="1" applyBorder="1"/>
    <xf numFmtId="0" fontId="7" fillId="0" borderId="2" xfId="0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per repetition per model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cat>
          <c:val>
            <c:numRef>
              <c:f>'Jaccard Index'!$B$2:$B$15</c:f>
              <c:numCache>
                <c:formatCode>General</c:formatCode>
                <c:ptCount val="14"/>
                <c:pt idx="0">
                  <c:v>86.69</c:v>
                </c:pt>
                <c:pt idx="1">
                  <c:v>93</c:v>
                </c:pt>
                <c:pt idx="2">
                  <c:v>94.44</c:v>
                </c:pt>
                <c:pt idx="3">
                  <c:v>97.84</c:v>
                </c:pt>
                <c:pt idx="4">
                  <c:v>99.18</c:v>
                </c:pt>
                <c:pt idx="5">
                  <c:v>99.59</c:v>
                </c:pt>
                <c:pt idx="6">
                  <c:v>95.47</c:v>
                </c:pt>
                <c:pt idx="7">
                  <c:v>96.09</c:v>
                </c:pt>
                <c:pt idx="8">
                  <c:v>92.48</c:v>
                </c:pt>
                <c:pt idx="9">
                  <c:v>90.55</c:v>
                </c:pt>
                <c:pt idx="10">
                  <c:v>90.02</c:v>
                </c:pt>
                <c:pt idx="11">
                  <c:v>88.99</c:v>
                </c:pt>
                <c:pt idx="12">
                  <c:v>59.96</c:v>
                </c:pt>
                <c:pt idx="13">
                  <c:v>91.36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7-49AE-9E23-572D8107B2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cat>
          <c:val>
            <c:numRef>
              <c:f>'Jaccard Index'!$C$2:$C$15</c:f>
              <c:numCache>
                <c:formatCode>General</c:formatCode>
                <c:ptCount val="14"/>
                <c:pt idx="0">
                  <c:v>86.69</c:v>
                </c:pt>
                <c:pt idx="1">
                  <c:v>94.1</c:v>
                </c:pt>
                <c:pt idx="2">
                  <c:v>97.12</c:v>
                </c:pt>
                <c:pt idx="3">
                  <c:v>95.88</c:v>
                </c:pt>
                <c:pt idx="4">
                  <c:v>99.59</c:v>
                </c:pt>
                <c:pt idx="5">
                  <c:v>100</c:v>
                </c:pt>
                <c:pt idx="6">
                  <c:v>95.47</c:v>
                </c:pt>
                <c:pt idx="7">
                  <c:v>92.42</c:v>
                </c:pt>
                <c:pt idx="8">
                  <c:v>94.64</c:v>
                </c:pt>
                <c:pt idx="9">
                  <c:v>94.66</c:v>
                </c:pt>
                <c:pt idx="10">
                  <c:v>91.98</c:v>
                </c:pt>
                <c:pt idx="11">
                  <c:v>88.75</c:v>
                </c:pt>
                <c:pt idx="12">
                  <c:v>59.96</c:v>
                </c:pt>
                <c:pt idx="13">
                  <c:v>89.01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7-49AE-9E23-572D8107B2E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cat>
          <c:val>
            <c:numRef>
              <c:f>'Jaccard Index'!$D$2:$D$15</c:f>
              <c:numCache>
                <c:formatCode>General</c:formatCode>
                <c:ptCount val="14"/>
                <c:pt idx="0">
                  <c:v>86.69</c:v>
                </c:pt>
                <c:pt idx="1">
                  <c:v>94.38</c:v>
                </c:pt>
                <c:pt idx="3">
                  <c:v>98.19</c:v>
                </c:pt>
                <c:pt idx="5">
                  <c:v>99.38</c:v>
                </c:pt>
                <c:pt idx="6">
                  <c:v>95.47</c:v>
                </c:pt>
                <c:pt idx="7">
                  <c:v>95.88</c:v>
                </c:pt>
                <c:pt idx="8">
                  <c:v>95.68</c:v>
                </c:pt>
                <c:pt idx="9">
                  <c:v>93.72</c:v>
                </c:pt>
                <c:pt idx="10">
                  <c:v>88.79</c:v>
                </c:pt>
                <c:pt idx="11">
                  <c:v>89.64</c:v>
                </c:pt>
                <c:pt idx="12">
                  <c:v>59.96</c:v>
                </c:pt>
                <c:pt idx="13">
                  <c:v>90.82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7-49AE-9E23-572D8107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642656"/>
        <c:axId val="580643016"/>
      </c:barChart>
      <c:catAx>
        <c:axId val="5806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43016"/>
        <c:crosses val="autoZero"/>
        <c:auto val="1"/>
        <c:lblAlgn val="ctr"/>
        <c:lblOffset val="100"/>
        <c:noMultiLvlLbl val="0"/>
      </c:catAx>
      <c:valAx>
        <c:axId val="58064301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accuracy per</a:t>
            </a:r>
            <a:r>
              <a:rPr lang="en-US" baseline="0"/>
              <a:t> model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cat>
          <c:val>
            <c:numRef>
              <c:f>'Jaccard Index'!$G$2:$G$15</c:f>
              <c:numCache>
                <c:formatCode>General</c:formatCode>
                <c:ptCount val="14"/>
                <c:pt idx="0">
                  <c:v>86.69</c:v>
                </c:pt>
                <c:pt idx="1">
                  <c:v>93.83</c:v>
                </c:pt>
                <c:pt idx="2">
                  <c:v>95.78</c:v>
                </c:pt>
                <c:pt idx="3">
                  <c:v>97.3</c:v>
                </c:pt>
                <c:pt idx="4">
                  <c:v>99.39</c:v>
                </c:pt>
                <c:pt idx="5">
                  <c:v>99.66</c:v>
                </c:pt>
                <c:pt idx="6">
                  <c:v>95.47</c:v>
                </c:pt>
                <c:pt idx="7">
                  <c:v>94.8</c:v>
                </c:pt>
                <c:pt idx="8">
                  <c:v>94.27</c:v>
                </c:pt>
                <c:pt idx="9">
                  <c:v>92.98</c:v>
                </c:pt>
                <c:pt idx="10">
                  <c:v>90.26</c:v>
                </c:pt>
                <c:pt idx="11">
                  <c:v>89.13</c:v>
                </c:pt>
                <c:pt idx="12">
                  <c:v>59.96</c:v>
                </c:pt>
                <c:pt idx="13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7-45C4-BB74-BE340C435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637256"/>
        <c:axId val="580631856"/>
      </c:barChart>
      <c:catAx>
        <c:axId val="5806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31856"/>
        <c:crosses val="autoZero"/>
        <c:auto val="1"/>
        <c:lblAlgn val="ctr"/>
        <c:lblOffset val="100"/>
        <c:noMultiLvlLbl val="0"/>
      </c:catAx>
      <c:valAx>
        <c:axId val="58063185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3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range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'Jaccard Index'!$G$1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xVal>
          <c:yVal>
            <c:numRef>
              <c:f>'Jaccard Index'!$G$2:$G$15</c:f>
              <c:numCache>
                <c:formatCode>General</c:formatCode>
                <c:ptCount val="14"/>
                <c:pt idx="0">
                  <c:v>86.69</c:v>
                </c:pt>
                <c:pt idx="1">
                  <c:v>93.83</c:v>
                </c:pt>
                <c:pt idx="2">
                  <c:v>95.78</c:v>
                </c:pt>
                <c:pt idx="3">
                  <c:v>97.3</c:v>
                </c:pt>
                <c:pt idx="4">
                  <c:v>99.39</c:v>
                </c:pt>
                <c:pt idx="5">
                  <c:v>99.66</c:v>
                </c:pt>
                <c:pt idx="6">
                  <c:v>95.47</c:v>
                </c:pt>
                <c:pt idx="7">
                  <c:v>94.8</c:v>
                </c:pt>
                <c:pt idx="8">
                  <c:v>94.27</c:v>
                </c:pt>
                <c:pt idx="9">
                  <c:v>92.98</c:v>
                </c:pt>
                <c:pt idx="10">
                  <c:v>90.26</c:v>
                </c:pt>
                <c:pt idx="11">
                  <c:v>89.13</c:v>
                </c:pt>
                <c:pt idx="12">
                  <c:v>59.96</c:v>
                </c:pt>
                <c:pt idx="13">
                  <c:v>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F-4772-BB24-879F83D2BBDF}"/>
            </c:ext>
          </c:extLst>
        </c:ser>
        <c:ser>
          <c:idx val="1"/>
          <c:order val="1"/>
          <c:tx>
            <c:strRef>
              <c:f>'Jaccard Index'!$W$1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xVal>
          <c:yVal>
            <c:numRef>
              <c:f>'Jaccard Index'!$W$2:$W$15</c:f>
              <c:numCache>
                <c:formatCode>General</c:formatCode>
                <c:ptCount val="14"/>
                <c:pt idx="0">
                  <c:v>86.69</c:v>
                </c:pt>
                <c:pt idx="1">
                  <c:v>96.39</c:v>
                </c:pt>
                <c:pt idx="2">
                  <c:v>95.78</c:v>
                </c:pt>
                <c:pt idx="3">
                  <c:v>100</c:v>
                </c:pt>
                <c:pt idx="4">
                  <c:v>99.39</c:v>
                </c:pt>
                <c:pt idx="5">
                  <c:v>100</c:v>
                </c:pt>
                <c:pt idx="6">
                  <c:v>95.47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95.92</c:v>
                </c:pt>
                <c:pt idx="11">
                  <c:v>90.75</c:v>
                </c:pt>
                <c:pt idx="12">
                  <c:v>59.96</c:v>
                </c:pt>
                <c:pt idx="13">
                  <c:v>94.72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F-4772-BB24-879F83D2BBDF}"/>
            </c:ext>
          </c:extLst>
        </c:ser>
        <c:ser>
          <c:idx val="2"/>
          <c:order val="2"/>
          <c:tx>
            <c:strRef>
              <c:f>'Jaccard Index'!$X$1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'Jaccard Index'!$A$2:$A$15</c:f>
              <c:strCache>
                <c:ptCount val="14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 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</c:strCache>
            </c:strRef>
          </c:xVal>
          <c:yVal>
            <c:numRef>
              <c:f>'Jaccard Index'!$X$2:$X$15</c:f>
              <c:numCache>
                <c:formatCode>General</c:formatCode>
                <c:ptCount val="14"/>
                <c:pt idx="0">
                  <c:v>86.69</c:v>
                </c:pt>
                <c:pt idx="1">
                  <c:v>91.27</c:v>
                </c:pt>
                <c:pt idx="2">
                  <c:v>95.78</c:v>
                </c:pt>
                <c:pt idx="3">
                  <c:v>92.91</c:v>
                </c:pt>
                <c:pt idx="4">
                  <c:v>99.39</c:v>
                </c:pt>
                <c:pt idx="5">
                  <c:v>98.539999999999992</c:v>
                </c:pt>
                <c:pt idx="6">
                  <c:v>95.47</c:v>
                </c:pt>
                <c:pt idx="7">
                  <c:v>87.56</c:v>
                </c:pt>
                <c:pt idx="8">
                  <c:v>88.539999999999992</c:v>
                </c:pt>
                <c:pt idx="9">
                  <c:v>85.43</c:v>
                </c:pt>
                <c:pt idx="10">
                  <c:v>84.600000000000009</c:v>
                </c:pt>
                <c:pt idx="11">
                  <c:v>87.509999999999991</c:v>
                </c:pt>
                <c:pt idx="12">
                  <c:v>59.96</c:v>
                </c:pt>
                <c:pt idx="13">
                  <c:v>86.080000000000013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F-4772-BB24-879F83D2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79384"/>
        <c:axId val="468781544"/>
      </c:scatterChart>
      <c:valAx>
        <c:axId val="46877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81544"/>
        <c:crosses val="autoZero"/>
        <c:crossBetween val="midCat"/>
      </c:valAx>
      <c:valAx>
        <c:axId val="46878154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7938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 time (s)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Summary!$A$3:$A$18</c:f>
              <c:strCache>
                <c:ptCount val="16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  <c:pt idx="14">
                  <c:v>deepseek -r1-0528 - set</c:v>
                </c:pt>
                <c:pt idx="15">
                  <c:v>deepseek-r1-0528 - default</c:v>
                </c:pt>
              </c:strCache>
            </c:strRef>
          </c:cat>
          <c:val>
            <c:numRef>
              <c:f>Summary!$V$3:$V$18</c:f>
              <c:numCache>
                <c:formatCode>General</c:formatCode>
                <c:ptCount val="16"/>
                <c:pt idx="0">
                  <c:v>62.27</c:v>
                </c:pt>
                <c:pt idx="1">
                  <c:v>61.14</c:v>
                </c:pt>
                <c:pt idx="2">
                  <c:v>65.52</c:v>
                </c:pt>
                <c:pt idx="3">
                  <c:v>100.56</c:v>
                </c:pt>
                <c:pt idx="4">
                  <c:v>48.9</c:v>
                </c:pt>
                <c:pt idx="5">
                  <c:v>71.42</c:v>
                </c:pt>
                <c:pt idx="6">
                  <c:v>32.9</c:v>
                </c:pt>
                <c:pt idx="7">
                  <c:v>36.32</c:v>
                </c:pt>
                <c:pt idx="8">
                  <c:v>276.07</c:v>
                </c:pt>
                <c:pt idx="9">
                  <c:v>290.7</c:v>
                </c:pt>
                <c:pt idx="10">
                  <c:v>21.2</c:v>
                </c:pt>
                <c:pt idx="11">
                  <c:v>23.49</c:v>
                </c:pt>
                <c:pt idx="12">
                  <c:v>2.2999999999999998</c:v>
                </c:pt>
                <c:pt idx="13">
                  <c:v>140.47</c:v>
                </c:pt>
                <c:pt idx="14">
                  <c:v>405.81</c:v>
                </c:pt>
                <c:pt idx="15">
                  <c:v>401.6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4AAE-85AB-B8AB769D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704792"/>
        <c:axId val="692707672"/>
      </c:barChart>
      <c:catAx>
        <c:axId val="69270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7672"/>
        <c:crosses val="autoZero"/>
        <c:auto val="1"/>
        <c:lblAlgn val="ctr"/>
        <c:lblOffset val="100"/>
        <c:noMultiLvlLbl val="0"/>
      </c:catAx>
      <c:valAx>
        <c:axId val="69270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 reasoning tokens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Summary!$A$3:$A$18</c:f>
              <c:strCache>
                <c:ptCount val="16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  <c:pt idx="14">
                  <c:v>deepseek -r1-0528 - set</c:v>
                </c:pt>
                <c:pt idx="15">
                  <c:v>deepseek-r1-0528 - default</c:v>
                </c:pt>
              </c:strCache>
            </c:strRef>
          </c:cat>
          <c:val>
            <c:numRef>
              <c:f>Summary!$W$3:$W$18</c:f>
              <c:numCache>
                <c:formatCode>General</c:formatCode>
                <c:ptCount val="16"/>
                <c:pt idx="0">
                  <c:v>795</c:v>
                </c:pt>
                <c:pt idx="1">
                  <c:v>795</c:v>
                </c:pt>
                <c:pt idx="2">
                  <c:v>4880</c:v>
                </c:pt>
                <c:pt idx="3">
                  <c:v>4886</c:v>
                </c:pt>
                <c:pt idx="4">
                  <c:v>3603.5</c:v>
                </c:pt>
                <c:pt idx="5">
                  <c:v>3535</c:v>
                </c:pt>
                <c:pt idx="6">
                  <c:v>3196</c:v>
                </c:pt>
                <c:pt idx="7">
                  <c:v>3346.33</c:v>
                </c:pt>
                <c:pt idx="8">
                  <c:v>6807.33</c:v>
                </c:pt>
                <c:pt idx="9">
                  <c:v>6727</c:v>
                </c:pt>
                <c:pt idx="10">
                  <c:v>2872.67</c:v>
                </c:pt>
                <c:pt idx="11">
                  <c:v>2697.67</c:v>
                </c:pt>
                <c:pt idx="12">
                  <c:v>41.67</c:v>
                </c:pt>
                <c:pt idx="13">
                  <c:v>11200</c:v>
                </c:pt>
                <c:pt idx="14">
                  <c:v>8584.33</c:v>
                </c:pt>
                <c:pt idx="15">
                  <c:v>8280.33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F-41B4-A553-589BFCB38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708752"/>
        <c:axId val="692706952"/>
      </c:barChart>
      <c:catAx>
        <c:axId val="69270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6952"/>
        <c:crosses val="autoZero"/>
        <c:auto val="1"/>
        <c:lblAlgn val="ctr"/>
        <c:lblOffset val="100"/>
        <c:noMultiLvlLbl val="0"/>
      </c:catAx>
      <c:valAx>
        <c:axId val="69270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</a:t>
            </a:r>
            <a:r>
              <a:rPr lang="en-US" baseline="0"/>
              <a:t> completion tokens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Summary!$A$3:$A$18</c:f>
              <c:strCache>
                <c:ptCount val="16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  <c:pt idx="14">
                  <c:v>deepseek -r1-0528 - set</c:v>
                </c:pt>
                <c:pt idx="15">
                  <c:v>deepseek-r1-0528 - default</c:v>
                </c:pt>
              </c:strCache>
            </c:strRef>
          </c:cat>
          <c:val>
            <c:numRef>
              <c:f>Summary!$X$3:$X$18</c:f>
              <c:numCache>
                <c:formatCode>General</c:formatCode>
                <c:ptCount val="16"/>
                <c:pt idx="0">
                  <c:v>15289</c:v>
                </c:pt>
                <c:pt idx="1">
                  <c:v>14472</c:v>
                </c:pt>
                <c:pt idx="2">
                  <c:v>4983.5</c:v>
                </c:pt>
                <c:pt idx="3">
                  <c:v>4907.67</c:v>
                </c:pt>
                <c:pt idx="4">
                  <c:v>3631</c:v>
                </c:pt>
                <c:pt idx="5">
                  <c:v>3561.33</c:v>
                </c:pt>
                <c:pt idx="6">
                  <c:v>3239</c:v>
                </c:pt>
                <c:pt idx="7">
                  <c:v>3388.67</c:v>
                </c:pt>
                <c:pt idx="8">
                  <c:v>6871.33</c:v>
                </c:pt>
                <c:pt idx="9">
                  <c:v>6784.67</c:v>
                </c:pt>
                <c:pt idx="10">
                  <c:v>5</c:v>
                </c:pt>
                <c:pt idx="11">
                  <c:v>5.33</c:v>
                </c:pt>
                <c:pt idx="12">
                  <c:v>1107.33</c:v>
                </c:pt>
                <c:pt idx="13">
                  <c:v>11200</c:v>
                </c:pt>
                <c:pt idx="14">
                  <c:v>9140.33</c:v>
                </c:pt>
                <c:pt idx="15">
                  <c:v>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8-431B-BF79-91351573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697592"/>
        <c:axId val="692700112"/>
      </c:barChart>
      <c:catAx>
        <c:axId val="69269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0112"/>
        <c:crosses val="autoZero"/>
        <c:auto val="1"/>
        <c:lblAlgn val="ctr"/>
        <c:lblOffset val="100"/>
        <c:noMultiLvlLbl val="0"/>
      </c:catAx>
      <c:valAx>
        <c:axId val="6927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9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40341</xdr:colOff>
      <xdr:row>0</xdr:row>
      <xdr:rowOff>71717</xdr:rowOff>
    </xdr:from>
    <xdr:to>
      <xdr:col>21</xdr:col>
      <xdr:colOff>519953</xdr:colOff>
      <xdr:row>21</xdr:row>
      <xdr:rowOff>71717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C6FD876-31EF-944B-E7AE-ADD7E1EA4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51867</xdr:colOff>
      <xdr:row>21</xdr:row>
      <xdr:rowOff>108857</xdr:rowOff>
    </xdr:from>
    <xdr:to>
      <xdr:col>21</xdr:col>
      <xdr:colOff>520592</xdr:colOff>
      <xdr:row>41</xdr:row>
      <xdr:rowOff>163286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0B6A035-11D5-85A8-FE35-DC65B81AE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83373</xdr:colOff>
      <xdr:row>22</xdr:row>
      <xdr:rowOff>17273</xdr:rowOff>
    </xdr:from>
    <xdr:to>
      <xdr:col>8</xdr:col>
      <xdr:colOff>1176617</xdr:colOff>
      <xdr:row>47</xdr:row>
      <xdr:rowOff>33618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6F411B2-BA7A-A6EE-27F8-B4C26E00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37148</xdr:rowOff>
    </xdr:from>
    <xdr:to>
      <xdr:col>8</xdr:col>
      <xdr:colOff>415290</xdr:colOff>
      <xdr:row>40</xdr:row>
      <xdr:rowOff>72391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888D283-7B5F-7A95-D44F-C0B7C148A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459104</xdr:colOff>
      <xdr:row>18</xdr:row>
      <xdr:rowOff>54291</xdr:rowOff>
    </xdr:from>
    <xdr:to>
      <xdr:col>18</xdr:col>
      <xdr:colOff>266699</xdr:colOff>
      <xdr:row>40</xdr:row>
      <xdr:rowOff>66674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ACE2C22-A347-F6B9-3573-CEE7BB583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320039</xdr:colOff>
      <xdr:row>18</xdr:row>
      <xdr:rowOff>54291</xdr:rowOff>
    </xdr:from>
    <xdr:to>
      <xdr:col>23</xdr:col>
      <xdr:colOff>857249</xdr:colOff>
      <xdr:row>40</xdr:row>
      <xdr:rowOff>66674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5B93F828-B342-7EEF-A6BA-861A13A1A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zoomScaleNormal="100" workbookViewId="0">
      <selection activeCell="I15" sqref="I15"/>
    </sheetView>
  </sheetViews>
  <sheetFormatPr defaultRowHeight="14.4" x14ac:dyDescent="0.3"/>
  <cols>
    <col min="1" max="1" width="32.109375" bestFit="1" customWidth="1"/>
    <col min="6" max="6" width="23.77734375" customWidth="1"/>
    <col min="7" max="7" width="12" bestFit="1" customWidth="1"/>
    <col min="9" max="9" width="31.5546875" bestFit="1" customWidth="1"/>
  </cols>
  <sheetData>
    <row r="1" spans="1:24" s="6" customFormat="1" ht="15.6" x14ac:dyDescent="0.3">
      <c r="A1" s="4" t="s">
        <v>0</v>
      </c>
      <c r="B1" s="4">
        <v>1</v>
      </c>
      <c r="C1" s="4">
        <v>2</v>
      </c>
      <c r="D1" s="4">
        <v>3</v>
      </c>
      <c r="E1" s="5"/>
      <c r="F1" s="4" t="s">
        <v>9</v>
      </c>
      <c r="G1" s="4" t="s">
        <v>8</v>
      </c>
      <c r="H1" s="10" t="s">
        <v>22</v>
      </c>
      <c r="I1" s="4" t="s">
        <v>13</v>
      </c>
      <c r="J1" s="6" t="s">
        <v>20</v>
      </c>
      <c r="K1" s="6" t="s">
        <v>21</v>
      </c>
      <c r="W1" s="6" t="s">
        <v>20</v>
      </c>
      <c r="X1" s="6" t="s">
        <v>21</v>
      </c>
    </row>
    <row r="2" spans="1:24" x14ac:dyDescent="0.3">
      <c r="A2" s="2" t="s">
        <v>5</v>
      </c>
      <c r="B2" s="1">
        <v>86.69</v>
      </c>
      <c r="C2" s="1">
        <v>86.69</v>
      </c>
      <c r="D2" s="1">
        <v>86.69</v>
      </c>
      <c r="F2" s="1">
        <f>ROUND(4.303*H2*(2/3)^0.5,2)</f>
        <v>0</v>
      </c>
      <c r="G2" s="1">
        <f>ROUND((B2+C2+D2)/3,2)</f>
        <v>86.69</v>
      </c>
      <c r="H2" s="1">
        <f>ROUND((((B2-G2)^2+(C2-G2)^2+(D2-G2)^2)/2)^0.5,2)</f>
        <v>0</v>
      </c>
      <c r="I2" s="1" t="s">
        <v>15</v>
      </c>
      <c r="J2">
        <f>G2-F2</f>
        <v>86.69</v>
      </c>
      <c r="K2">
        <f>IF((G2+F2)&gt;100,100,G2+F2)</f>
        <v>86.69</v>
      </c>
      <c r="W2">
        <f>IF(G2+F2&gt;100,100,G2+F2)</f>
        <v>86.69</v>
      </c>
      <c r="X2">
        <f>G2-F2</f>
        <v>86.69</v>
      </c>
    </row>
    <row r="3" spans="1:24" x14ac:dyDescent="0.3">
      <c r="A3" s="2" t="s">
        <v>6</v>
      </c>
      <c r="B3" s="1">
        <v>93</v>
      </c>
      <c r="C3" s="3">
        <v>94.1</v>
      </c>
      <c r="D3" s="1">
        <v>94.38</v>
      </c>
      <c r="F3" s="1">
        <f t="shared" ref="F3:F15" si="0">ROUND(4.303*H3*(2/3)^0.5,2)</f>
        <v>2.56</v>
      </c>
      <c r="G3" s="1">
        <f>ROUND((B3+C3+D3)/3,2)</f>
        <v>93.83</v>
      </c>
      <c r="H3" s="1">
        <f t="shared" ref="H3:H15" si="1">ROUND((((B3-G3)^2+(C3-G3)^2+(D3-G3)^2)/2)^0.5,2)</f>
        <v>0.73</v>
      </c>
      <c r="I3" s="1"/>
      <c r="J3">
        <f t="shared" ref="J3:J15" si="2">G3-F3</f>
        <v>91.27</v>
      </c>
      <c r="K3">
        <f t="shared" ref="K3:K15" si="3">IF((G3+F3)&gt;100,100,G3+F3)</f>
        <v>96.39</v>
      </c>
      <c r="W3">
        <f t="shared" ref="W3:W15" si="4">IF(G3+F3&gt;100,100,G3+F3)</f>
        <v>96.39</v>
      </c>
      <c r="X3">
        <f t="shared" ref="X3:X15" si="5">G3-F3</f>
        <v>91.27</v>
      </c>
    </row>
    <row r="4" spans="1:24" x14ac:dyDescent="0.3">
      <c r="A4" s="2" t="s">
        <v>1</v>
      </c>
      <c r="B4" s="1">
        <v>94.44</v>
      </c>
      <c r="C4" s="1">
        <v>97.12</v>
      </c>
      <c r="D4" s="9"/>
      <c r="F4" s="1"/>
      <c r="G4" s="1">
        <f>ROUND((B4+C4+D4)/2,2)</f>
        <v>95.78</v>
      </c>
      <c r="H4" s="1"/>
      <c r="I4" s="9" t="s">
        <v>12</v>
      </c>
      <c r="J4">
        <f t="shared" si="2"/>
        <v>95.78</v>
      </c>
      <c r="K4">
        <f t="shared" si="3"/>
        <v>95.78</v>
      </c>
      <c r="W4">
        <f t="shared" si="4"/>
        <v>95.78</v>
      </c>
      <c r="X4">
        <f t="shared" si="5"/>
        <v>95.78</v>
      </c>
    </row>
    <row r="5" spans="1:24" x14ac:dyDescent="0.3">
      <c r="A5" s="2" t="s">
        <v>2</v>
      </c>
      <c r="B5" s="1">
        <v>97.84</v>
      </c>
      <c r="C5" s="1">
        <v>95.88</v>
      </c>
      <c r="D5" s="1">
        <v>98.19</v>
      </c>
      <c r="F5" s="1">
        <f t="shared" si="0"/>
        <v>4.3899999999999997</v>
      </c>
      <c r="G5" s="1">
        <f t="shared" ref="G5:G15" si="6">ROUND((B5+C5+D5)/3,2)</f>
        <v>97.3</v>
      </c>
      <c r="H5" s="1">
        <f t="shared" si="1"/>
        <v>1.25</v>
      </c>
      <c r="I5" s="1"/>
      <c r="J5">
        <f t="shared" si="2"/>
        <v>92.91</v>
      </c>
      <c r="K5">
        <f t="shared" si="3"/>
        <v>100</v>
      </c>
      <c r="W5">
        <f t="shared" si="4"/>
        <v>100</v>
      </c>
      <c r="X5">
        <f t="shared" si="5"/>
        <v>92.91</v>
      </c>
    </row>
    <row r="6" spans="1:24" x14ac:dyDescent="0.3">
      <c r="A6" s="2" t="s">
        <v>10</v>
      </c>
      <c r="B6" s="1">
        <v>99.18</v>
      </c>
      <c r="C6" s="1">
        <v>99.59</v>
      </c>
      <c r="D6" s="9"/>
      <c r="F6" s="1"/>
      <c r="G6" s="1">
        <f>ROUND((B6+C6+D6)/2,2)</f>
        <v>99.39</v>
      </c>
      <c r="H6" s="1"/>
      <c r="I6" s="9" t="s">
        <v>12</v>
      </c>
      <c r="J6">
        <f t="shared" si="2"/>
        <v>99.39</v>
      </c>
      <c r="K6">
        <f t="shared" si="3"/>
        <v>99.39</v>
      </c>
      <c r="W6">
        <f t="shared" si="4"/>
        <v>99.39</v>
      </c>
      <c r="X6">
        <f t="shared" si="5"/>
        <v>99.39</v>
      </c>
    </row>
    <row r="7" spans="1:24" x14ac:dyDescent="0.3">
      <c r="A7" s="2" t="s">
        <v>11</v>
      </c>
      <c r="B7" s="1">
        <v>99.59</v>
      </c>
      <c r="C7" s="1">
        <v>100</v>
      </c>
      <c r="D7" s="1">
        <v>99.38</v>
      </c>
      <c r="F7" s="1">
        <f t="shared" si="0"/>
        <v>1.1200000000000001</v>
      </c>
      <c r="G7" s="1">
        <f t="shared" si="6"/>
        <v>99.66</v>
      </c>
      <c r="H7" s="1">
        <f t="shared" si="1"/>
        <v>0.32</v>
      </c>
      <c r="I7" s="1"/>
      <c r="J7">
        <f t="shared" si="2"/>
        <v>98.539999999999992</v>
      </c>
      <c r="K7">
        <f t="shared" si="3"/>
        <v>100</v>
      </c>
      <c r="W7">
        <f t="shared" si="4"/>
        <v>100</v>
      </c>
      <c r="X7">
        <f t="shared" si="5"/>
        <v>98.539999999999992</v>
      </c>
    </row>
    <row r="8" spans="1:24" x14ac:dyDescent="0.3">
      <c r="A8" s="2" t="s">
        <v>3</v>
      </c>
      <c r="B8" s="1">
        <v>95.47</v>
      </c>
      <c r="C8" s="1">
        <v>95.47</v>
      </c>
      <c r="D8" s="1">
        <v>95.47</v>
      </c>
      <c r="F8" s="1">
        <f t="shared" si="0"/>
        <v>0</v>
      </c>
      <c r="G8" s="1">
        <f t="shared" si="6"/>
        <v>95.47</v>
      </c>
      <c r="H8" s="1">
        <f t="shared" si="1"/>
        <v>0</v>
      </c>
      <c r="I8" s="1" t="s">
        <v>15</v>
      </c>
      <c r="J8">
        <f t="shared" si="2"/>
        <v>95.47</v>
      </c>
      <c r="K8">
        <f t="shared" si="3"/>
        <v>95.47</v>
      </c>
      <c r="W8">
        <f t="shared" si="4"/>
        <v>95.47</v>
      </c>
      <c r="X8">
        <f t="shared" si="5"/>
        <v>95.47</v>
      </c>
    </row>
    <row r="9" spans="1:24" x14ac:dyDescent="0.3">
      <c r="A9" s="2" t="s">
        <v>4</v>
      </c>
      <c r="B9" s="1">
        <v>96.09</v>
      </c>
      <c r="C9" s="1">
        <v>92.42</v>
      </c>
      <c r="D9" s="1">
        <v>95.88</v>
      </c>
      <c r="F9" s="1">
        <f t="shared" si="0"/>
        <v>7.24</v>
      </c>
      <c r="G9" s="1">
        <f t="shared" si="6"/>
        <v>94.8</v>
      </c>
      <c r="H9" s="1">
        <f t="shared" si="1"/>
        <v>2.06</v>
      </c>
      <c r="I9" s="1"/>
      <c r="J9">
        <f t="shared" si="2"/>
        <v>87.56</v>
      </c>
      <c r="K9">
        <f t="shared" si="3"/>
        <v>100</v>
      </c>
      <c r="W9">
        <f t="shared" si="4"/>
        <v>100</v>
      </c>
      <c r="X9">
        <f t="shared" si="5"/>
        <v>87.56</v>
      </c>
    </row>
    <row r="10" spans="1:24" x14ac:dyDescent="0.3">
      <c r="A10" s="2" t="s">
        <v>23</v>
      </c>
      <c r="B10" s="1">
        <v>92.48</v>
      </c>
      <c r="C10" s="1">
        <v>94.64</v>
      </c>
      <c r="D10" s="1">
        <v>95.68</v>
      </c>
      <c r="F10" s="1">
        <f t="shared" si="0"/>
        <v>5.73</v>
      </c>
      <c r="G10" s="1">
        <f t="shared" si="6"/>
        <v>94.27</v>
      </c>
      <c r="H10" s="1">
        <f t="shared" si="1"/>
        <v>1.63</v>
      </c>
      <c r="I10" s="9" t="s">
        <v>18</v>
      </c>
      <c r="J10">
        <f t="shared" si="2"/>
        <v>88.539999999999992</v>
      </c>
      <c r="K10">
        <f t="shared" si="3"/>
        <v>100</v>
      </c>
      <c r="W10">
        <f t="shared" si="4"/>
        <v>100</v>
      </c>
      <c r="X10">
        <f t="shared" si="5"/>
        <v>88.539999999999992</v>
      </c>
    </row>
    <row r="11" spans="1:24" x14ac:dyDescent="0.3">
      <c r="A11" s="2" t="s">
        <v>24</v>
      </c>
      <c r="B11" s="1">
        <v>90.55</v>
      </c>
      <c r="C11" s="1">
        <v>94.66</v>
      </c>
      <c r="D11" s="1">
        <v>93.72</v>
      </c>
      <c r="F11" s="1">
        <f t="shared" si="0"/>
        <v>7.55</v>
      </c>
      <c r="G11" s="1">
        <f t="shared" si="6"/>
        <v>92.98</v>
      </c>
      <c r="H11" s="1">
        <f t="shared" si="1"/>
        <v>2.15</v>
      </c>
      <c r="I11" s="1"/>
      <c r="J11">
        <f t="shared" si="2"/>
        <v>85.43</v>
      </c>
      <c r="K11">
        <f t="shared" si="3"/>
        <v>100</v>
      </c>
      <c r="W11">
        <f t="shared" si="4"/>
        <v>100</v>
      </c>
      <c r="X11">
        <f t="shared" si="5"/>
        <v>85.43</v>
      </c>
    </row>
    <row r="12" spans="1:24" x14ac:dyDescent="0.3">
      <c r="A12" s="7" t="s">
        <v>16</v>
      </c>
      <c r="B12" s="1">
        <v>90.02</v>
      </c>
      <c r="C12" s="1">
        <v>91.98</v>
      </c>
      <c r="D12" s="1">
        <v>88.79</v>
      </c>
      <c r="F12" s="1">
        <f t="shared" si="0"/>
        <v>5.66</v>
      </c>
      <c r="G12" s="1">
        <f t="shared" si="6"/>
        <v>90.26</v>
      </c>
      <c r="H12" s="1">
        <f t="shared" si="1"/>
        <v>1.61</v>
      </c>
      <c r="I12" s="1" t="s">
        <v>19</v>
      </c>
      <c r="J12">
        <f t="shared" si="2"/>
        <v>84.600000000000009</v>
      </c>
      <c r="K12">
        <f t="shared" si="3"/>
        <v>95.92</v>
      </c>
      <c r="W12">
        <f t="shared" si="4"/>
        <v>95.92</v>
      </c>
      <c r="X12">
        <f t="shared" si="5"/>
        <v>84.600000000000009</v>
      </c>
    </row>
    <row r="13" spans="1:24" x14ac:dyDescent="0.3">
      <c r="A13" s="7" t="s">
        <v>17</v>
      </c>
      <c r="B13" s="1">
        <v>88.99</v>
      </c>
      <c r="C13" s="1">
        <v>88.75</v>
      </c>
      <c r="D13" s="1">
        <v>89.64</v>
      </c>
      <c r="F13" s="1">
        <f t="shared" si="0"/>
        <v>1.62</v>
      </c>
      <c r="G13" s="1">
        <f t="shared" si="6"/>
        <v>89.13</v>
      </c>
      <c r="H13" s="1">
        <f t="shared" si="1"/>
        <v>0.46</v>
      </c>
      <c r="I13" s="1"/>
      <c r="J13">
        <f t="shared" si="2"/>
        <v>87.509999999999991</v>
      </c>
      <c r="K13">
        <f t="shared" si="3"/>
        <v>90.75</v>
      </c>
      <c r="W13">
        <f t="shared" si="4"/>
        <v>90.75</v>
      </c>
      <c r="X13">
        <f t="shared" si="5"/>
        <v>87.509999999999991</v>
      </c>
    </row>
    <row r="14" spans="1:24" x14ac:dyDescent="0.3">
      <c r="A14" s="7" t="s">
        <v>14</v>
      </c>
      <c r="B14" s="1">
        <v>59.96</v>
      </c>
      <c r="C14" s="1">
        <v>59.96</v>
      </c>
      <c r="D14" s="1">
        <v>59.96</v>
      </c>
      <c r="F14" s="1">
        <f t="shared" si="0"/>
        <v>0</v>
      </c>
      <c r="G14" s="1">
        <f t="shared" si="6"/>
        <v>59.96</v>
      </c>
      <c r="H14" s="1">
        <f t="shared" si="1"/>
        <v>0</v>
      </c>
      <c r="I14" s="1" t="s">
        <v>15</v>
      </c>
      <c r="J14">
        <f t="shared" si="2"/>
        <v>59.96</v>
      </c>
      <c r="K14">
        <f t="shared" si="3"/>
        <v>59.96</v>
      </c>
      <c r="W14">
        <f t="shared" si="4"/>
        <v>59.96</v>
      </c>
      <c r="X14">
        <f t="shared" si="5"/>
        <v>59.96</v>
      </c>
    </row>
    <row r="15" spans="1:24" x14ac:dyDescent="0.3">
      <c r="A15" s="2" t="s">
        <v>7</v>
      </c>
      <c r="B15" s="1">
        <v>91.36</v>
      </c>
      <c r="C15" s="1">
        <v>89.01</v>
      </c>
      <c r="D15" s="1">
        <v>90.82</v>
      </c>
      <c r="F15" s="1">
        <f t="shared" si="0"/>
        <v>4.32</v>
      </c>
      <c r="G15" s="1">
        <f t="shared" si="6"/>
        <v>90.4</v>
      </c>
      <c r="H15" s="1">
        <f t="shared" si="1"/>
        <v>1.23</v>
      </c>
      <c r="I15" s="1"/>
      <c r="J15">
        <f t="shared" si="2"/>
        <v>86.080000000000013</v>
      </c>
      <c r="K15">
        <f t="shared" si="3"/>
        <v>94.72</v>
      </c>
      <c r="W15">
        <f t="shared" si="4"/>
        <v>94.72</v>
      </c>
      <c r="X15">
        <f t="shared" si="5"/>
        <v>86.080000000000013</v>
      </c>
    </row>
    <row r="16" spans="1:24" x14ac:dyDescent="0.3">
      <c r="A16" s="2" t="s">
        <v>38</v>
      </c>
      <c r="B16" s="1">
        <v>96.74</v>
      </c>
      <c r="C16" s="1">
        <v>96.46</v>
      </c>
      <c r="D16" s="1">
        <v>91.89</v>
      </c>
      <c r="F16" s="1">
        <f t="shared" ref="F16:F17" si="7">ROUND(4.303*H16*(2/3)^0.5,2)</f>
        <v>9.56</v>
      </c>
      <c r="G16" s="1">
        <f t="shared" ref="G16:G17" si="8">ROUND((B16+C16+D16)/3,2)</f>
        <v>95.03</v>
      </c>
      <c r="H16" s="1">
        <f t="shared" ref="H16:H17" si="9">ROUND((((B16-G16)^2+(C16-G16)^2+(D16-G16)^2)/2)^0.5,2)</f>
        <v>2.72</v>
      </c>
      <c r="I16" s="1"/>
      <c r="J16">
        <f t="shared" ref="J16:J17" si="10">G16-F16</f>
        <v>85.47</v>
      </c>
      <c r="K16">
        <f t="shared" ref="K16:K17" si="11">IF((G16+F16)&gt;100,100,G16+F16)</f>
        <v>100</v>
      </c>
    </row>
    <row r="17" spans="1:11" x14ac:dyDescent="0.3">
      <c r="A17" s="2" t="s">
        <v>26</v>
      </c>
      <c r="B17" s="1">
        <v>93.62</v>
      </c>
      <c r="C17" s="1">
        <v>94.96</v>
      </c>
      <c r="D17" s="1">
        <v>96.5</v>
      </c>
      <c r="F17" s="1">
        <f t="shared" si="7"/>
        <v>5.0599999999999996</v>
      </c>
      <c r="G17" s="1">
        <f t="shared" si="8"/>
        <v>95.03</v>
      </c>
      <c r="H17" s="1">
        <f t="shared" si="9"/>
        <v>1.44</v>
      </c>
      <c r="I17" s="1"/>
      <c r="J17">
        <f t="shared" si="10"/>
        <v>89.97</v>
      </c>
      <c r="K17">
        <f t="shared" si="11"/>
        <v>100</v>
      </c>
    </row>
    <row r="18" spans="1:11" ht="15.6" x14ac:dyDescent="0.3">
      <c r="A18" s="8"/>
      <c r="B18" s="8"/>
      <c r="C18" s="8"/>
      <c r="D18" s="8"/>
      <c r="E18" s="8"/>
      <c r="F18" s="8"/>
      <c r="G18" s="8"/>
      <c r="H18" s="8"/>
    </row>
    <row r="19" spans="1:11" x14ac:dyDescent="0.3">
      <c r="A19" s="2"/>
      <c r="B19" s="1"/>
      <c r="C19" s="3"/>
      <c r="D19" s="1"/>
      <c r="E19" s="1"/>
      <c r="F19" s="1"/>
      <c r="G19" s="1"/>
      <c r="H1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EE83-A943-4F55-8011-519B45DD83C0}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95.47</v>
      </c>
      <c r="C2" s="1">
        <v>95.47</v>
      </c>
      <c r="D2" s="1">
        <v>95.47</v>
      </c>
    </row>
    <row r="3" spans="1:4" x14ac:dyDescent="0.3">
      <c r="A3" t="s">
        <v>20</v>
      </c>
      <c r="B3">
        <f>B2-'Jaccard Index'!F8</f>
        <v>95.47</v>
      </c>
      <c r="C3">
        <f>C2-'Jaccard Index'!F8</f>
        <v>95.47</v>
      </c>
      <c r="D3">
        <f>D2-'Jaccard Index'!F8</f>
        <v>95.47</v>
      </c>
    </row>
    <row r="4" spans="1:4" x14ac:dyDescent="0.3">
      <c r="A4" t="s">
        <v>21</v>
      </c>
      <c r="B4">
        <f>B2+'Jaccard Index'!F8</f>
        <v>95.47</v>
      </c>
      <c r="C4">
        <f>C2+'Jaccard Index'!F8</f>
        <v>95.47</v>
      </c>
      <c r="D4">
        <f>D2+'Jaccard Index'!F8</f>
        <v>95.47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F309-FE74-450D-A09D-992678579F3E}">
  <dimension ref="A1:D4"/>
  <sheetViews>
    <sheetView workbookViewId="0">
      <selection activeCell="D5" sqref="D5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96.09</v>
      </c>
      <c r="C2" s="1">
        <v>92.42</v>
      </c>
      <c r="D2" s="1">
        <v>95.88</v>
      </c>
    </row>
    <row r="3" spans="1:4" x14ac:dyDescent="0.3">
      <c r="A3" t="s">
        <v>20</v>
      </c>
      <c r="B3">
        <f>B2-'Jaccard Index'!F9</f>
        <v>88.850000000000009</v>
      </c>
      <c r="C3">
        <f>C2-'Jaccard Index'!F9</f>
        <v>85.18</v>
      </c>
      <c r="D3">
        <f>D2-'Jaccard Index'!F9</f>
        <v>88.64</v>
      </c>
    </row>
    <row r="4" spans="1:4" x14ac:dyDescent="0.3">
      <c r="A4" t="s">
        <v>21</v>
      </c>
      <c r="B4">
        <v>100</v>
      </c>
      <c r="C4">
        <f>C2+'Jaccard Index'!F9</f>
        <v>99.66</v>
      </c>
      <c r="D4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9C55-127A-4877-A25E-84C6E9B9EED5}">
  <dimension ref="A1:D4"/>
  <sheetViews>
    <sheetView workbookViewId="0">
      <selection activeCell="B2" sqref="B2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86.69</v>
      </c>
      <c r="C2" s="1">
        <v>86.69</v>
      </c>
      <c r="D2" s="1">
        <v>86.69</v>
      </c>
    </row>
    <row r="3" spans="1:4" x14ac:dyDescent="0.3">
      <c r="A3" t="s">
        <v>20</v>
      </c>
      <c r="B3" s="1">
        <v>86.69</v>
      </c>
      <c r="C3" s="1">
        <v>86.69</v>
      </c>
      <c r="D3" s="1">
        <v>86.69</v>
      </c>
    </row>
    <row r="4" spans="1:4" x14ac:dyDescent="0.3">
      <c r="A4" t="s">
        <v>21</v>
      </c>
      <c r="B4" s="1">
        <v>86.69</v>
      </c>
      <c r="C4" s="1">
        <v>86.69</v>
      </c>
      <c r="D4" s="1">
        <v>86.69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823B-F6ED-49A0-BB4E-9B263D23798B}">
  <dimension ref="A1:D4"/>
  <sheetViews>
    <sheetView workbookViewId="0">
      <selection activeCell="D7" sqref="D7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93</v>
      </c>
      <c r="C2" s="3">
        <v>94.1</v>
      </c>
      <c r="D2" s="1">
        <v>94.38</v>
      </c>
    </row>
    <row r="3" spans="1:4" x14ac:dyDescent="0.3">
      <c r="A3" t="s">
        <v>20</v>
      </c>
      <c r="B3">
        <f>B2-'Jaccard Index'!F3</f>
        <v>90.44</v>
      </c>
      <c r="C3">
        <f>C2-'Jaccard Index'!F3</f>
        <v>91.539999999999992</v>
      </c>
      <c r="D3">
        <f>D2-'Jaccard Index'!F3</f>
        <v>91.82</v>
      </c>
    </row>
    <row r="4" spans="1:4" x14ac:dyDescent="0.3">
      <c r="A4" t="s">
        <v>21</v>
      </c>
      <c r="B4">
        <f>B2+'Jaccard Index'!F3</f>
        <v>95.56</v>
      </c>
      <c r="C4">
        <f>C2+'Jaccard Index'!F3</f>
        <v>96.66</v>
      </c>
      <c r="D4">
        <f>D2+'Jaccard Index'!F3</f>
        <v>96.94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6934-E30F-405C-AD61-221D4BA97919}">
  <dimension ref="A1:D4"/>
  <sheetViews>
    <sheetView workbookViewId="0">
      <selection activeCell="C7" sqref="C7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94.44</v>
      </c>
      <c r="C2" s="1">
        <v>97.12</v>
      </c>
      <c r="D2" s="1"/>
    </row>
    <row r="3" spans="1:4" x14ac:dyDescent="0.3">
      <c r="A3" t="s">
        <v>20</v>
      </c>
    </row>
    <row r="4" spans="1:4" x14ac:dyDescent="0.3">
      <c r="A4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DFBB-7F0E-4A07-810E-9D7FE5BCB00C}">
  <dimension ref="A1:D4"/>
  <sheetViews>
    <sheetView workbookViewId="0">
      <selection activeCell="D6" sqref="D6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97.84</v>
      </c>
      <c r="C2" s="1">
        <v>95.88</v>
      </c>
      <c r="D2" s="1">
        <v>98.19</v>
      </c>
    </row>
    <row r="3" spans="1:4" x14ac:dyDescent="0.3">
      <c r="A3" t="s">
        <v>20</v>
      </c>
      <c r="B3">
        <f>B2-'Jaccard Index'!F5</f>
        <v>93.45</v>
      </c>
      <c r="C3">
        <f>C2-'Jaccard Index'!F5</f>
        <v>91.49</v>
      </c>
      <c r="D3">
        <f>D2-'Jaccard Index'!F5</f>
        <v>93.8</v>
      </c>
    </row>
    <row r="4" spans="1:4" x14ac:dyDescent="0.3">
      <c r="A4" t="s">
        <v>21</v>
      </c>
      <c r="B4">
        <v>100</v>
      </c>
      <c r="C4">
        <v>100</v>
      </c>
      <c r="D4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25E1-A3C6-453B-805F-C043FC4795FE}">
  <dimension ref="A2:D5"/>
  <sheetViews>
    <sheetView topLeftCell="A2" workbookViewId="0">
      <selection activeCell="D21" sqref="D21"/>
    </sheetView>
  </sheetViews>
  <sheetFormatPr defaultRowHeight="14.4" x14ac:dyDescent="0.3"/>
  <sheetData>
    <row r="2" spans="1:4" x14ac:dyDescent="0.3">
      <c r="B2">
        <v>1</v>
      </c>
      <c r="C2">
        <v>2</v>
      </c>
      <c r="D2">
        <v>3</v>
      </c>
    </row>
    <row r="3" spans="1:4" x14ac:dyDescent="0.3">
      <c r="A3" t="s">
        <v>8</v>
      </c>
      <c r="B3" s="1">
        <v>99.18</v>
      </c>
      <c r="C3" s="1">
        <v>99.59</v>
      </c>
      <c r="D3" s="1"/>
    </row>
    <row r="4" spans="1:4" x14ac:dyDescent="0.3">
      <c r="A4" t="s">
        <v>20</v>
      </c>
    </row>
    <row r="5" spans="1:4" x14ac:dyDescent="0.3">
      <c r="A5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D7B9-458B-4C6C-9678-901B884A2E50}">
  <dimension ref="A1:D4"/>
  <sheetViews>
    <sheetView workbookViewId="0">
      <selection activeCell="D15" sqref="D15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99.59</v>
      </c>
      <c r="C2" s="1">
        <v>100</v>
      </c>
      <c r="D2" s="1">
        <v>99.38</v>
      </c>
    </row>
    <row r="3" spans="1:4" x14ac:dyDescent="0.3">
      <c r="A3" t="s">
        <v>20</v>
      </c>
      <c r="B3">
        <f>B2-'Jaccard Index'!F7</f>
        <v>98.47</v>
      </c>
      <c r="C3">
        <f>C2-'Jaccard Index'!F7</f>
        <v>98.88</v>
      </c>
      <c r="D3">
        <f>D2-'Jaccard Index'!F7</f>
        <v>98.259999999999991</v>
      </c>
    </row>
    <row r="4" spans="1:4" x14ac:dyDescent="0.3">
      <c r="A4" t="s">
        <v>21</v>
      </c>
      <c r="B4">
        <f>B3+'Jaccard Index'!F7</f>
        <v>99.59</v>
      </c>
      <c r="C4">
        <f>C3+'Jaccard Index'!F7</f>
        <v>100</v>
      </c>
      <c r="D4">
        <f>D3+'Jaccard Index'!F7</f>
        <v>99.38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66B2-B2DB-450F-9944-4E5EFD1B9FA3}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90.55</v>
      </c>
      <c r="C2" s="1">
        <v>94.66</v>
      </c>
      <c r="D2" s="1">
        <v>93.72</v>
      </c>
    </row>
    <row r="3" spans="1:4" x14ac:dyDescent="0.3">
      <c r="A3" t="s">
        <v>20</v>
      </c>
      <c r="B3">
        <f>B2-'Jaccard Index'!F11</f>
        <v>83</v>
      </c>
      <c r="C3">
        <f>C2-'Jaccard Index'!F11</f>
        <v>87.11</v>
      </c>
      <c r="D3">
        <f>D2-'Jaccard Index'!F11</f>
        <v>86.17</v>
      </c>
    </row>
    <row r="4" spans="1:4" x14ac:dyDescent="0.3">
      <c r="A4" t="s">
        <v>21</v>
      </c>
      <c r="B4">
        <f>B2+'Jaccard Index'!F11</f>
        <v>98.1</v>
      </c>
      <c r="C4">
        <v>100</v>
      </c>
      <c r="D4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F88F-D8A4-4ACA-B7BC-0EAA2C77E16E}">
  <dimension ref="A1:D4"/>
  <sheetViews>
    <sheetView workbookViewId="0">
      <selection activeCell="E4" sqref="E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92.48</v>
      </c>
      <c r="C2" s="1">
        <v>94.64</v>
      </c>
      <c r="D2" s="1">
        <v>95.68</v>
      </c>
    </row>
    <row r="3" spans="1:4" x14ac:dyDescent="0.3">
      <c r="A3" t="s">
        <v>20</v>
      </c>
      <c r="B3">
        <f>B2-'Jaccard Index'!F10</f>
        <v>86.75</v>
      </c>
      <c r="C3">
        <f>C2-'Jaccard Index'!F10</f>
        <v>88.91</v>
      </c>
      <c r="D3">
        <f>D2-'Jaccard Index'!F10</f>
        <v>89.95</v>
      </c>
    </row>
    <row r="4" spans="1:4" x14ac:dyDescent="0.3">
      <c r="A4" t="s">
        <v>21</v>
      </c>
      <c r="B4">
        <f>B2+'Jaccard Index'!F10</f>
        <v>98.210000000000008</v>
      </c>
      <c r="C4">
        <v>100</v>
      </c>
      <c r="D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C83-5096-4107-8F96-B09FC3DF01AE}">
  <dimension ref="A1:X18"/>
  <sheetViews>
    <sheetView topLeftCell="A7" workbookViewId="0">
      <selection activeCell="S17" sqref="S17"/>
    </sheetView>
  </sheetViews>
  <sheetFormatPr defaultRowHeight="14.4" x14ac:dyDescent="0.3"/>
  <cols>
    <col min="1" max="1" width="32.109375" bestFit="1" customWidth="1"/>
    <col min="16" max="16" width="8" bestFit="1" customWidth="1"/>
    <col min="19" max="19" width="10.33203125" customWidth="1"/>
    <col min="20" max="20" width="10.44140625" customWidth="1"/>
    <col min="22" max="22" width="20.44140625" bestFit="1" customWidth="1"/>
    <col min="23" max="23" width="29.5546875" bestFit="1" customWidth="1"/>
    <col min="24" max="24" width="29.6640625" bestFit="1" customWidth="1"/>
  </cols>
  <sheetData>
    <row r="1" spans="1:24" ht="15.6" x14ac:dyDescent="0.3">
      <c r="A1" s="11"/>
      <c r="B1" s="34" t="s">
        <v>27</v>
      </c>
      <c r="C1" s="35"/>
      <c r="D1" s="36"/>
      <c r="E1" s="34" t="s">
        <v>28</v>
      </c>
      <c r="F1" s="35"/>
      <c r="G1" s="36"/>
      <c r="H1" s="34" t="s">
        <v>29</v>
      </c>
      <c r="I1" s="35"/>
      <c r="J1" s="36"/>
      <c r="K1" s="34" t="s">
        <v>30</v>
      </c>
      <c r="L1" s="35"/>
      <c r="M1" s="36"/>
      <c r="N1" s="34" t="s">
        <v>31</v>
      </c>
      <c r="O1" s="35"/>
      <c r="P1" s="36"/>
      <c r="Q1" s="34" t="s">
        <v>32</v>
      </c>
      <c r="R1" s="35"/>
      <c r="S1" s="35"/>
      <c r="T1" s="27" t="s">
        <v>33</v>
      </c>
      <c r="V1" s="24" t="s">
        <v>34</v>
      </c>
      <c r="W1" s="24" t="s">
        <v>35</v>
      </c>
      <c r="X1" s="24" t="s">
        <v>36</v>
      </c>
    </row>
    <row r="2" spans="1:24" ht="15.6" x14ac:dyDescent="0.3">
      <c r="A2" s="11" t="s">
        <v>0</v>
      </c>
      <c r="B2" s="14">
        <v>1</v>
      </c>
      <c r="C2" s="4">
        <v>2</v>
      </c>
      <c r="D2" s="15">
        <v>3</v>
      </c>
      <c r="E2" s="14">
        <v>1</v>
      </c>
      <c r="F2" s="4">
        <v>2</v>
      </c>
      <c r="G2" s="15">
        <v>3</v>
      </c>
      <c r="H2" s="14">
        <v>1</v>
      </c>
      <c r="I2" s="4">
        <v>2</v>
      </c>
      <c r="J2" s="15">
        <v>3</v>
      </c>
      <c r="K2" s="14">
        <v>1</v>
      </c>
      <c r="L2" s="4">
        <v>2</v>
      </c>
      <c r="M2" s="15">
        <v>3</v>
      </c>
      <c r="N2" s="14">
        <v>1</v>
      </c>
      <c r="O2" s="4">
        <v>2</v>
      </c>
      <c r="P2" s="15">
        <v>3</v>
      </c>
      <c r="Q2" s="14">
        <v>1</v>
      </c>
      <c r="R2" s="4">
        <v>2</v>
      </c>
      <c r="S2" s="11">
        <v>3</v>
      </c>
      <c r="T2" s="28"/>
    </row>
    <row r="3" spans="1:24" x14ac:dyDescent="0.3">
      <c r="A3" s="22" t="s">
        <v>5</v>
      </c>
      <c r="B3" s="16">
        <v>5166.96</v>
      </c>
      <c r="C3" s="1">
        <v>4840.07</v>
      </c>
      <c r="D3" s="17">
        <v>5124.5600000000004</v>
      </c>
      <c r="E3" s="16">
        <v>63.79</v>
      </c>
      <c r="F3" s="1">
        <v>59.75</v>
      </c>
      <c r="G3" s="17">
        <v>63.27</v>
      </c>
      <c r="H3" s="16">
        <v>64395</v>
      </c>
      <c r="I3" s="1">
        <v>64395</v>
      </c>
      <c r="J3" s="1">
        <v>64395</v>
      </c>
      <c r="K3" s="16">
        <v>795</v>
      </c>
      <c r="L3" s="16">
        <v>795</v>
      </c>
      <c r="M3" s="16">
        <v>795</v>
      </c>
      <c r="N3" s="16">
        <v>1238476</v>
      </c>
      <c r="O3" s="16">
        <v>1238476</v>
      </c>
      <c r="P3" s="16">
        <v>1238476</v>
      </c>
      <c r="Q3" s="16">
        <v>15289</v>
      </c>
      <c r="R3" s="16">
        <v>15289</v>
      </c>
      <c r="S3" s="25">
        <v>15289</v>
      </c>
      <c r="T3" s="28">
        <v>7078</v>
      </c>
      <c r="V3">
        <f>ROUND(SUM(E3:G3)/3,2)</f>
        <v>62.27</v>
      </c>
      <c r="W3">
        <f>ROUND( SUM(K3:M3)/3,2)</f>
        <v>795</v>
      </c>
      <c r="X3">
        <f>ROUND( SUM(Q3:S3)/3,2)</f>
        <v>15289</v>
      </c>
    </row>
    <row r="4" spans="1:24" x14ac:dyDescent="0.3">
      <c r="A4" s="22" t="s">
        <v>6</v>
      </c>
      <c r="B4" s="16">
        <v>4869.04</v>
      </c>
      <c r="C4" s="3">
        <v>4911.57</v>
      </c>
      <c r="D4" s="17">
        <v>5076.55</v>
      </c>
      <c r="E4" s="16">
        <v>60.11</v>
      </c>
      <c r="F4" s="3">
        <v>60.64</v>
      </c>
      <c r="G4" s="17">
        <v>62.67</v>
      </c>
      <c r="H4" s="16">
        <v>64395</v>
      </c>
      <c r="I4" s="3">
        <v>64395</v>
      </c>
      <c r="J4" s="17">
        <v>64395</v>
      </c>
      <c r="K4" s="16">
        <v>795</v>
      </c>
      <c r="L4" s="3">
        <v>795</v>
      </c>
      <c r="M4" s="17">
        <v>795</v>
      </c>
      <c r="N4" s="16">
        <v>1156343</v>
      </c>
      <c r="O4" s="3">
        <v>1131338</v>
      </c>
      <c r="P4" s="17">
        <v>1229173</v>
      </c>
      <c r="Q4" s="16">
        <v>14275</v>
      </c>
      <c r="R4" s="3">
        <v>13967</v>
      </c>
      <c r="S4" s="12">
        <v>15174</v>
      </c>
      <c r="T4" s="28"/>
      <c r="V4">
        <f t="shared" ref="V4:V18" si="0">ROUND(SUM(E4:G4)/3,2)</f>
        <v>61.14</v>
      </c>
      <c r="W4">
        <f t="shared" ref="W4:W18" si="1">ROUND( SUM(K4:M4)/3,2)</f>
        <v>795</v>
      </c>
      <c r="X4">
        <f t="shared" ref="X4:X18" si="2">ROUND( SUM(Q4:S4)/3,2)</f>
        <v>14472</v>
      </c>
    </row>
    <row r="5" spans="1:24" x14ac:dyDescent="0.3">
      <c r="A5" s="22" t="s">
        <v>1</v>
      </c>
      <c r="B5" s="16">
        <v>5403.19</v>
      </c>
      <c r="C5" s="1">
        <v>5210.6899999999996</v>
      </c>
      <c r="D5" s="18"/>
      <c r="E5" s="16">
        <v>66.709999999999994</v>
      </c>
      <c r="F5" s="1">
        <v>64.33</v>
      </c>
      <c r="G5" s="18"/>
      <c r="H5" s="16">
        <v>387264</v>
      </c>
      <c r="I5" s="1">
        <v>403328</v>
      </c>
      <c r="J5" s="18"/>
      <c r="K5" s="16">
        <v>4781</v>
      </c>
      <c r="L5" s="1">
        <v>4979</v>
      </c>
      <c r="M5" s="18"/>
      <c r="N5" s="16">
        <v>395411</v>
      </c>
      <c r="O5" s="1">
        <v>411981</v>
      </c>
      <c r="P5" s="18"/>
      <c r="Q5" s="16">
        <v>4881</v>
      </c>
      <c r="R5" s="1">
        <v>5086</v>
      </c>
      <c r="S5" s="13"/>
      <c r="T5" s="28">
        <v>3095</v>
      </c>
      <c r="V5">
        <f>ROUND(SUM(E5:G5)/2,2)</f>
        <v>65.52</v>
      </c>
      <c r="W5">
        <f>ROUND( SUM(K5:M5)/2,2)</f>
        <v>4880</v>
      </c>
      <c r="X5">
        <f>ROUND( SUM(Q5:S5)/2,2)</f>
        <v>4983.5</v>
      </c>
    </row>
    <row r="6" spans="1:24" x14ac:dyDescent="0.3">
      <c r="A6" s="22" t="s">
        <v>2</v>
      </c>
      <c r="B6" s="16">
        <v>5777.6</v>
      </c>
      <c r="C6" s="1">
        <v>5008.88</v>
      </c>
      <c r="D6" s="17">
        <v>5503.3</v>
      </c>
      <c r="E6" s="16">
        <v>71.33</v>
      </c>
      <c r="F6" s="1">
        <v>61.84</v>
      </c>
      <c r="G6" s="17">
        <v>67.94</v>
      </c>
      <c r="H6" s="16">
        <v>414912</v>
      </c>
      <c r="I6" s="1">
        <v>385216</v>
      </c>
      <c r="J6" s="17">
        <v>387328</v>
      </c>
      <c r="K6" s="16">
        <v>5122</v>
      </c>
      <c r="L6" s="1">
        <v>4755</v>
      </c>
      <c r="M6" s="17">
        <v>4781</v>
      </c>
      <c r="N6" s="16">
        <v>426324</v>
      </c>
      <c r="O6" s="1">
        <v>397903</v>
      </c>
      <c r="P6" s="17">
        <v>399380</v>
      </c>
      <c r="Q6" s="16">
        <v>4881</v>
      </c>
      <c r="R6" s="1">
        <v>4912</v>
      </c>
      <c r="S6" s="12">
        <v>4930</v>
      </c>
      <c r="T6" s="28"/>
      <c r="V6">
        <f>ROUND(SUM(E6:G6)/2,2)</f>
        <v>100.56</v>
      </c>
      <c r="W6">
        <f t="shared" si="1"/>
        <v>4886</v>
      </c>
      <c r="X6">
        <f t="shared" si="2"/>
        <v>4907.67</v>
      </c>
    </row>
    <row r="7" spans="1:24" x14ac:dyDescent="0.3">
      <c r="A7" s="22" t="s">
        <v>10</v>
      </c>
      <c r="B7" s="16">
        <v>6210.93</v>
      </c>
      <c r="C7" s="1">
        <v>5671.79</v>
      </c>
      <c r="D7" s="18"/>
      <c r="E7" s="16">
        <v>76.680000000000007</v>
      </c>
      <c r="F7" s="1">
        <v>70.02</v>
      </c>
      <c r="G7" s="18"/>
      <c r="H7" s="16">
        <v>300352</v>
      </c>
      <c r="I7" s="1">
        <v>283456</v>
      </c>
      <c r="J7" s="18"/>
      <c r="K7" s="16">
        <v>3708</v>
      </c>
      <c r="L7" s="1">
        <v>3499</v>
      </c>
      <c r="M7" s="18"/>
      <c r="N7" s="16">
        <v>302303</v>
      </c>
      <c r="O7" s="1">
        <v>285956</v>
      </c>
      <c r="P7" s="18"/>
      <c r="Q7" s="16">
        <v>3732</v>
      </c>
      <c r="R7" s="1">
        <v>3530</v>
      </c>
      <c r="S7" s="13"/>
      <c r="T7" s="28">
        <v>9816</v>
      </c>
      <c r="V7">
        <f t="shared" si="0"/>
        <v>48.9</v>
      </c>
      <c r="W7">
        <f>ROUND( SUM(K7:M7)/2,2)</f>
        <v>3603.5</v>
      </c>
      <c r="X7">
        <f>ROUND( SUM(Q7:S7)/2,2)</f>
        <v>3631</v>
      </c>
    </row>
    <row r="8" spans="1:24" x14ac:dyDescent="0.3">
      <c r="A8" s="22" t="s">
        <v>11</v>
      </c>
      <c r="B8" s="16">
        <v>6013.61</v>
      </c>
      <c r="C8" s="1">
        <v>5654.95</v>
      </c>
      <c r="D8" s="17">
        <v>5686.93</v>
      </c>
      <c r="E8" s="16">
        <v>74.239999999999995</v>
      </c>
      <c r="F8" s="1">
        <v>69.81</v>
      </c>
      <c r="G8" s="17">
        <v>70.209999999999994</v>
      </c>
      <c r="H8" s="16">
        <v>274048</v>
      </c>
      <c r="I8" s="1">
        <v>296960</v>
      </c>
      <c r="J8" s="17">
        <v>288064</v>
      </c>
      <c r="K8" s="16">
        <v>3383</v>
      </c>
      <c r="L8" s="1">
        <v>3666</v>
      </c>
      <c r="M8" s="17">
        <v>3556</v>
      </c>
      <c r="N8" s="16">
        <v>276089</v>
      </c>
      <c r="O8" s="1">
        <v>299144</v>
      </c>
      <c r="P8" s="17">
        <v>290266</v>
      </c>
      <c r="Q8" s="16">
        <v>3408</v>
      </c>
      <c r="R8" s="1">
        <v>3693</v>
      </c>
      <c r="S8" s="12">
        <v>3583</v>
      </c>
      <c r="T8" s="28"/>
      <c r="V8">
        <f t="shared" si="0"/>
        <v>71.42</v>
      </c>
      <c r="W8">
        <f t="shared" si="1"/>
        <v>3535</v>
      </c>
      <c r="X8">
        <f t="shared" si="2"/>
        <v>3561.33</v>
      </c>
    </row>
    <row r="9" spans="1:24" x14ac:dyDescent="0.3">
      <c r="A9" s="22" t="s">
        <v>3</v>
      </c>
      <c r="B9" s="16">
        <v>2748.18</v>
      </c>
      <c r="C9" s="1">
        <v>2590.96</v>
      </c>
      <c r="D9" s="17">
        <v>2655.3</v>
      </c>
      <c r="E9" s="16">
        <v>33.93</v>
      </c>
      <c r="F9" s="1">
        <v>31.99</v>
      </c>
      <c r="G9" s="17">
        <v>32.78</v>
      </c>
      <c r="H9" s="16">
        <v>258880</v>
      </c>
      <c r="I9" s="1">
        <v>258880</v>
      </c>
      <c r="J9" s="1">
        <v>258880</v>
      </c>
      <c r="K9" s="16">
        <v>3196</v>
      </c>
      <c r="L9" s="1">
        <v>3196</v>
      </c>
      <c r="M9" s="1">
        <v>3196</v>
      </c>
      <c r="N9" s="16">
        <v>262432</v>
      </c>
      <c r="O9" s="1">
        <v>262432</v>
      </c>
      <c r="P9" s="1">
        <v>262432</v>
      </c>
      <c r="Q9" s="16">
        <v>3239</v>
      </c>
      <c r="R9" s="1">
        <v>3239</v>
      </c>
      <c r="S9" s="12">
        <v>3239</v>
      </c>
      <c r="T9" s="28">
        <v>840</v>
      </c>
      <c r="V9">
        <f t="shared" si="0"/>
        <v>32.9</v>
      </c>
      <c r="W9">
        <f t="shared" si="1"/>
        <v>3196</v>
      </c>
      <c r="X9">
        <f t="shared" si="2"/>
        <v>3239</v>
      </c>
    </row>
    <row r="10" spans="1:24" x14ac:dyDescent="0.3">
      <c r="A10" s="22" t="s">
        <v>4</v>
      </c>
      <c r="B10" s="16">
        <v>2822.74</v>
      </c>
      <c r="C10" s="1">
        <v>3124.6</v>
      </c>
      <c r="D10" s="17">
        <v>2878.2</v>
      </c>
      <c r="E10" s="16">
        <v>34.85</v>
      </c>
      <c r="F10" s="1">
        <v>38.58</v>
      </c>
      <c r="G10" s="17">
        <v>35.53</v>
      </c>
      <c r="H10" s="16">
        <v>270464</v>
      </c>
      <c r="I10" s="1">
        <v>276736</v>
      </c>
      <c r="J10" s="17">
        <v>266048</v>
      </c>
      <c r="K10" s="16">
        <v>3339</v>
      </c>
      <c r="L10" s="1">
        <v>3416</v>
      </c>
      <c r="M10" s="17">
        <v>3284</v>
      </c>
      <c r="N10" s="16">
        <v>274145</v>
      </c>
      <c r="O10" s="1">
        <v>279975</v>
      </c>
      <c r="P10" s="17">
        <v>269410</v>
      </c>
      <c r="Q10" s="16">
        <v>3384</v>
      </c>
      <c r="R10" s="1">
        <v>3456</v>
      </c>
      <c r="S10" s="12">
        <v>3326</v>
      </c>
      <c r="T10" s="28"/>
      <c r="V10">
        <f t="shared" si="0"/>
        <v>36.32</v>
      </c>
      <c r="W10">
        <f t="shared" si="1"/>
        <v>3346.33</v>
      </c>
      <c r="X10">
        <f t="shared" si="2"/>
        <v>3388.67</v>
      </c>
    </row>
    <row r="11" spans="1:24" x14ac:dyDescent="0.3">
      <c r="A11" s="22" t="s">
        <v>37</v>
      </c>
      <c r="B11" s="16">
        <v>22113.85</v>
      </c>
      <c r="C11" s="1">
        <v>23612.54</v>
      </c>
      <c r="D11" s="17">
        <v>21359.09</v>
      </c>
      <c r="E11" s="16">
        <v>273.01</v>
      </c>
      <c r="F11" s="1">
        <v>291.51</v>
      </c>
      <c r="G11" s="17">
        <v>263.69</v>
      </c>
      <c r="H11" s="16">
        <v>563294</v>
      </c>
      <c r="I11" s="1">
        <v>516736</v>
      </c>
      <c r="J11" s="17">
        <v>574256</v>
      </c>
      <c r="K11" s="16">
        <v>6954</v>
      </c>
      <c r="L11" s="1">
        <v>6379</v>
      </c>
      <c r="M11" s="17">
        <v>7089</v>
      </c>
      <c r="N11" s="16">
        <v>568543</v>
      </c>
      <c r="O11" s="1">
        <v>522710</v>
      </c>
      <c r="P11" s="17">
        <v>578503</v>
      </c>
      <c r="Q11" s="16">
        <v>7019</v>
      </c>
      <c r="R11" s="1">
        <v>6453</v>
      </c>
      <c r="S11" s="12">
        <v>7142</v>
      </c>
      <c r="T11" s="28">
        <v>4344</v>
      </c>
      <c r="V11">
        <f t="shared" si="0"/>
        <v>276.07</v>
      </c>
      <c r="W11">
        <f t="shared" si="1"/>
        <v>6807.33</v>
      </c>
      <c r="X11">
        <f t="shared" si="2"/>
        <v>6871.33</v>
      </c>
    </row>
    <row r="12" spans="1:24" x14ac:dyDescent="0.3">
      <c r="A12" s="22" t="s">
        <v>24</v>
      </c>
      <c r="B12" s="16">
        <v>21243.16</v>
      </c>
      <c r="C12" s="1">
        <v>23435.58</v>
      </c>
      <c r="D12" s="17">
        <v>25960.2</v>
      </c>
      <c r="E12" s="16">
        <v>262.26</v>
      </c>
      <c r="F12" s="1">
        <v>289.33</v>
      </c>
      <c r="G12" s="17">
        <v>320.5</v>
      </c>
      <c r="H12" s="16">
        <v>546307</v>
      </c>
      <c r="I12" s="1">
        <v>525699</v>
      </c>
      <c r="J12" s="17">
        <v>562777</v>
      </c>
      <c r="K12" s="16">
        <v>6744</v>
      </c>
      <c r="L12" s="1">
        <v>6490</v>
      </c>
      <c r="M12" s="17">
        <v>6947</v>
      </c>
      <c r="N12" s="16">
        <v>551412</v>
      </c>
      <c r="O12" s="1">
        <v>529131</v>
      </c>
      <c r="P12" s="17">
        <v>568229</v>
      </c>
      <c r="Q12" s="16">
        <v>6807</v>
      </c>
      <c r="R12" s="1">
        <v>6532</v>
      </c>
      <c r="S12" s="12">
        <v>7015</v>
      </c>
      <c r="T12" s="28"/>
      <c r="V12">
        <f t="shared" si="0"/>
        <v>290.7</v>
      </c>
      <c r="W12">
        <f t="shared" si="1"/>
        <v>6727</v>
      </c>
      <c r="X12">
        <f t="shared" si="2"/>
        <v>6784.67</v>
      </c>
    </row>
    <row r="13" spans="1:24" x14ac:dyDescent="0.3">
      <c r="A13" s="23" t="s">
        <v>16</v>
      </c>
      <c r="B13" s="16">
        <v>1653.25</v>
      </c>
      <c r="C13" s="1">
        <v>1738.33</v>
      </c>
      <c r="D13" s="17">
        <v>1759.19</v>
      </c>
      <c r="E13" s="16">
        <v>20.41</v>
      </c>
      <c r="F13" s="1">
        <v>21.46</v>
      </c>
      <c r="G13" s="17">
        <v>21.72</v>
      </c>
      <c r="H13" s="16">
        <v>228477</v>
      </c>
      <c r="I13" s="1">
        <v>235284</v>
      </c>
      <c r="J13" s="17">
        <v>234435</v>
      </c>
      <c r="K13" s="30">
        <v>2820</v>
      </c>
      <c r="L13" s="31">
        <v>2904</v>
      </c>
      <c r="M13" s="32">
        <v>2894</v>
      </c>
      <c r="N13" s="30">
        <v>497</v>
      </c>
      <c r="O13" s="31">
        <v>357</v>
      </c>
      <c r="P13" s="32">
        <v>459</v>
      </c>
      <c r="Q13" s="30">
        <v>6</v>
      </c>
      <c r="R13" s="31">
        <v>4</v>
      </c>
      <c r="S13" s="33">
        <v>5</v>
      </c>
      <c r="T13" s="28">
        <v>7288</v>
      </c>
      <c r="V13">
        <f t="shared" si="0"/>
        <v>21.2</v>
      </c>
      <c r="W13">
        <f t="shared" si="1"/>
        <v>2872.67</v>
      </c>
      <c r="X13">
        <f t="shared" si="2"/>
        <v>5</v>
      </c>
    </row>
    <row r="14" spans="1:24" x14ac:dyDescent="0.3">
      <c r="A14" s="23" t="s">
        <v>17</v>
      </c>
      <c r="B14" s="16">
        <v>1896.77</v>
      </c>
      <c r="C14" s="1">
        <v>1887.53</v>
      </c>
      <c r="D14" s="17">
        <v>1923.71</v>
      </c>
      <c r="E14" s="16">
        <v>23.42</v>
      </c>
      <c r="F14" s="1">
        <v>23.3</v>
      </c>
      <c r="G14" s="17">
        <v>23.75</v>
      </c>
      <c r="H14" s="16">
        <v>223305</v>
      </c>
      <c r="I14" s="1">
        <v>219320</v>
      </c>
      <c r="J14" s="17">
        <v>213098</v>
      </c>
      <c r="K14" s="30">
        <v>2756</v>
      </c>
      <c r="L14" s="31">
        <v>2707</v>
      </c>
      <c r="M14" s="32">
        <v>2630</v>
      </c>
      <c r="N14" s="30">
        <v>438</v>
      </c>
      <c r="O14" s="31">
        <v>432</v>
      </c>
      <c r="P14" s="32">
        <v>506</v>
      </c>
      <c r="Q14" s="30">
        <v>5</v>
      </c>
      <c r="R14" s="31">
        <v>5</v>
      </c>
      <c r="S14" s="33">
        <v>6</v>
      </c>
      <c r="T14" s="28"/>
      <c r="V14">
        <f t="shared" si="0"/>
        <v>23.49</v>
      </c>
      <c r="W14">
        <f t="shared" si="1"/>
        <v>2697.67</v>
      </c>
      <c r="X14">
        <f t="shared" si="2"/>
        <v>5.33</v>
      </c>
    </row>
    <row r="15" spans="1:24" x14ac:dyDescent="0.3">
      <c r="A15" s="23" t="s">
        <v>14</v>
      </c>
      <c r="B15" s="16">
        <v>210.23</v>
      </c>
      <c r="C15" s="1">
        <v>176.91</v>
      </c>
      <c r="D15" s="17">
        <v>172.45</v>
      </c>
      <c r="E15" s="1">
        <v>2.6</v>
      </c>
      <c r="F15" s="1">
        <v>2.1800000000000002</v>
      </c>
      <c r="G15" s="17">
        <v>2.13</v>
      </c>
      <c r="H15" s="16">
        <v>3236</v>
      </c>
      <c r="I15" s="1">
        <v>3464</v>
      </c>
      <c r="J15" s="17">
        <v>2.13</v>
      </c>
      <c r="K15" s="30">
        <v>39</v>
      </c>
      <c r="L15" s="31">
        <v>42</v>
      </c>
      <c r="M15" s="32">
        <v>44</v>
      </c>
      <c r="N15" s="30">
        <v>3236</v>
      </c>
      <c r="O15" s="31">
        <v>3464</v>
      </c>
      <c r="P15" s="32">
        <v>2.13</v>
      </c>
      <c r="Q15" s="30">
        <v>3236</v>
      </c>
      <c r="R15" s="31">
        <v>42</v>
      </c>
      <c r="S15" s="33">
        <v>44</v>
      </c>
      <c r="T15" s="28">
        <v>7592</v>
      </c>
      <c r="V15">
        <f t="shared" si="0"/>
        <v>2.2999999999999998</v>
      </c>
      <c r="W15">
        <f t="shared" si="1"/>
        <v>41.67</v>
      </c>
      <c r="X15">
        <f t="shared" si="2"/>
        <v>1107.33</v>
      </c>
    </row>
    <row r="16" spans="1:24" x14ac:dyDescent="0.3">
      <c r="A16" s="22" t="s">
        <v>7</v>
      </c>
      <c r="B16" s="16">
        <v>11371.17</v>
      </c>
      <c r="C16" s="1">
        <v>11676.96</v>
      </c>
      <c r="D16" s="17">
        <v>11085.75</v>
      </c>
      <c r="E16" s="16">
        <v>140.38</v>
      </c>
      <c r="F16" s="1">
        <v>144.16</v>
      </c>
      <c r="G16" s="17">
        <v>136.86000000000001</v>
      </c>
      <c r="H16" s="16">
        <v>884401</v>
      </c>
      <c r="I16" s="1">
        <v>951221</v>
      </c>
      <c r="J16" s="17">
        <v>886118</v>
      </c>
      <c r="K16" s="30">
        <v>10918</v>
      </c>
      <c r="L16" s="31">
        <v>11743</v>
      </c>
      <c r="M16" s="32">
        <v>10939</v>
      </c>
      <c r="N16" s="30">
        <v>884401</v>
      </c>
      <c r="O16" s="31">
        <v>951221</v>
      </c>
      <c r="P16" s="32">
        <v>886118</v>
      </c>
      <c r="Q16" s="30">
        <v>10918</v>
      </c>
      <c r="R16" s="31">
        <v>11743</v>
      </c>
      <c r="S16" s="33">
        <v>10939</v>
      </c>
      <c r="T16" s="28"/>
      <c r="V16">
        <f t="shared" si="0"/>
        <v>140.47</v>
      </c>
      <c r="W16">
        <f t="shared" si="1"/>
        <v>11200</v>
      </c>
      <c r="X16">
        <f t="shared" si="2"/>
        <v>11200</v>
      </c>
    </row>
    <row r="17" spans="1:24" x14ac:dyDescent="0.3">
      <c r="A17" s="22" t="s">
        <v>25</v>
      </c>
      <c r="B17" s="16">
        <v>32511.34</v>
      </c>
      <c r="C17" s="1">
        <v>31401.68</v>
      </c>
      <c r="D17" s="17">
        <v>34699.660000000003</v>
      </c>
      <c r="E17" s="16">
        <v>401.37</v>
      </c>
      <c r="F17" s="1">
        <v>387.68</v>
      </c>
      <c r="G17" s="17">
        <v>428.39</v>
      </c>
      <c r="H17" s="16">
        <v>707269</v>
      </c>
      <c r="I17" s="1">
        <v>677652</v>
      </c>
      <c r="J17" s="17">
        <v>701191</v>
      </c>
      <c r="K17" s="16">
        <v>8731</v>
      </c>
      <c r="L17" s="1">
        <v>8366</v>
      </c>
      <c r="M17" s="17">
        <v>8656</v>
      </c>
      <c r="N17" s="16">
        <v>752763</v>
      </c>
      <c r="O17" s="1">
        <v>723268</v>
      </c>
      <c r="P17" s="17">
        <v>745155</v>
      </c>
      <c r="Q17" s="16">
        <v>9293</v>
      </c>
      <c r="R17" s="1">
        <v>8929</v>
      </c>
      <c r="S17" s="12">
        <v>9199</v>
      </c>
      <c r="T17" s="28"/>
      <c r="V17">
        <f t="shared" si="0"/>
        <v>405.81</v>
      </c>
      <c r="W17">
        <f t="shared" si="1"/>
        <v>8584.33</v>
      </c>
      <c r="X17">
        <f t="shared" si="2"/>
        <v>9140.33</v>
      </c>
    </row>
    <row r="18" spans="1:24" ht="15" thickBot="1" x14ac:dyDescent="0.35">
      <c r="A18" s="22" t="s">
        <v>26</v>
      </c>
      <c r="B18" s="19">
        <v>31693.38</v>
      </c>
      <c r="C18" s="20">
        <v>31633.68</v>
      </c>
      <c r="D18" s="21">
        <v>34261.730000000003</v>
      </c>
      <c r="E18" s="19">
        <v>391.28</v>
      </c>
      <c r="F18" s="20">
        <v>390.54</v>
      </c>
      <c r="G18" s="21">
        <v>422.98</v>
      </c>
      <c r="H18" s="19">
        <v>678950</v>
      </c>
      <c r="I18" s="20">
        <v>649073</v>
      </c>
      <c r="J18" s="21">
        <v>684180</v>
      </c>
      <c r="K18" s="19">
        <v>8382</v>
      </c>
      <c r="L18" s="20">
        <v>8013</v>
      </c>
      <c r="M18" s="21">
        <v>8446</v>
      </c>
      <c r="N18" s="19">
        <v>725621</v>
      </c>
      <c r="O18" s="20">
        <v>693592</v>
      </c>
      <c r="P18" s="21">
        <v>731480</v>
      </c>
      <c r="Q18" s="19">
        <v>8958</v>
      </c>
      <c r="R18" s="20">
        <v>8562</v>
      </c>
      <c r="S18" s="26">
        <v>9030</v>
      </c>
      <c r="T18" s="29"/>
      <c r="V18">
        <f t="shared" si="0"/>
        <v>401.6</v>
      </c>
      <c r="W18">
        <f t="shared" si="1"/>
        <v>8280.33</v>
      </c>
      <c r="X18">
        <f t="shared" si="2"/>
        <v>8850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3C94-CC95-470E-A955-24D87FAFFF11}">
  <dimension ref="A1:B16"/>
  <sheetViews>
    <sheetView tabSelected="1" workbookViewId="0">
      <selection activeCell="A18" sqref="A18"/>
    </sheetView>
  </sheetViews>
  <sheetFormatPr defaultRowHeight="14.4" x14ac:dyDescent="0.3"/>
  <cols>
    <col min="1" max="1" width="32.109375" bestFit="1" customWidth="1"/>
  </cols>
  <sheetData>
    <row r="1" spans="1:2" x14ac:dyDescent="0.3">
      <c r="A1" s="22" t="s">
        <v>39</v>
      </c>
      <c r="B1">
        <f>Summary!V3</f>
        <v>62.27</v>
      </c>
    </row>
    <row r="2" spans="1:2" x14ac:dyDescent="0.3">
      <c r="A2" s="22" t="s">
        <v>6</v>
      </c>
      <c r="B2">
        <f>Summary!V4</f>
        <v>61.14</v>
      </c>
    </row>
    <row r="3" spans="1:2" x14ac:dyDescent="0.3">
      <c r="A3" s="22" t="s">
        <v>40</v>
      </c>
      <c r="B3">
        <f>Summary!V5</f>
        <v>65.52</v>
      </c>
    </row>
    <row r="4" spans="1:2" x14ac:dyDescent="0.3">
      <c r="A4" s="22" t="s">
        <v>2</v>
      </c>
      <c r="B4">
        <f>Summary!V6</f>
        <v>100.56</v>
      </c>
    </row>
    <row r="5" spans="1:2" x14ac:dyDescent="0.3">
      <c r="A5" s="22" t="s">
        <v>41</v>
      </c>
      <c r="B5">
        <f>Summary!V7</f>
        <v>48.9</v>
      </c>
    </row>
    <row r="6" spans="1:2" x14ac:dyDescent="0.3">
      <c r="A6" s="22" t="s">
        <v>11</v>
      </c>
      <c r="B6">
        <f>Summary!V8</f>
        <v>71.42</v>
      </c>
    </row>
    <row r="7" spans="1:2" x14ac:dyDescent="0.3">
      <c r="A7" s="22" t="s">
        <v>42</v>
      </c>
      <c r="B7">
        <f>Summary!V9</f>
        <v>32.9</v>
      </c>
    </row>
    <row r="8" spans="1:2" x14ac:dyDescent="0.3">
      <c r="A8" s="22" t="s">
        <v>4</v>
      </c>
      <c r="B8">
        <f>Summary!V10</f>
        <v>36.32</v>
      </c>
    </row>
    <row r="9" spans="1:2" x14ac:dyDescent="0.3">
      <c r="A9" s="22" t="s">
        <v>43</v>
      </c>
      <c r="B9">
        <f>Summary!V11</f>
        <v>276.07</v>
      </c>
    </row>
    <row r="10" spans="1:2" x14ac:dyDescent="0.3">
      <c r="A10" s="22" t="s">
        <v>24</v>
      </c>
      <c r="B10">
        <f>Summary!V12</f>
        <v>290.7</v>
      </c>
    </row>
    <row r="11" spans="1:2" x14ac:dyDescent="0.3">
      <c r="A11" s="23" t="s">
        <v>44</v>
      </c>
      <c r="B11">
        <f>Summary!V13</f>
        <v>21.2</v>
      </c>
    </row>
    <row r="12" spans="1:2" x14ac:dyDescent="0.3">
      <c r="A12" s="23" t="s">
        <v>17</v>
      </c>
      <c r="B12">
        <f>Summary!V14</f>
        <v>23.49</v>
      </c>
    </row>
    <row r="13" spans="1:2" x14ac:dyDescent="0.3">
      <c r="A13" s="23" t="s">
        <v>45</v>
      </c>
      <c r="B13">
        <f>Summary!V15</f>
        <v>2.2999999999999998</v>
      </c>
    </row>
    <row r="14" spans="1:2" x14ac:dyDescent="0.3">
      <c r="A14" s="22" t="s">
        <v>7</v>
      </c>
      <c r="B14">
        <f>Summary!V16</f>
        <v>140.47</v>
      </c>
    </row>
    <row r="15" spans="1:2" x14ac:dyDescent="0.3">
      <c r="A15" s="22" t="s">
        <v>46</v>
      </c>
      <c r="B15">
        <f>Summary!V17</f>
        <v>405.81</v>
      </c>
    </row>
    <row r="16" spans="1:2" x14ac:dyDescent="0.3">
      <c r="A16" s="22" t="s">
        <v>26</v>
      </c>
      <c r="B16">
        <f>Summary!V18</f>
        <v>401.6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C424-C386-4877-8140-516CC4661BBE}">
  <dimension ref="A1:D4"/>
  <sheetViews>
    <sheetView workbookViewId="0">
      <selection activeCell="B5" sqref="B5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96.74</v>
      </c>
      <c r="C2" s="1">
        <v>96.46</v>
      </c>
      <c r="D2" s="1">
        <v>91.89</v>
      </c>
    </row>
    <row r="3" spans="1:4" x14ac:dyDescent="0.3">
      <c r="A3" t="s">
        <v>20</v>
      </c>
      <c r="B3">
        <f>B2-'Jaccard Index'!F16</f>
        <v>87.179999999999993</v>
      </c>
      <c r="C3">
        <f>C2-'Jaccard Index'!F16</f>
        <v>86.899999999999991</v>
      </c>
      <c r="D3">
        <f>D2-'Jaccard Index'!F16</f>
        <v>82.33</v>
      </c>
    </row>
    <row r="4" spans="1:4" x14ac:dyDescent="0.3">
      <c r="A4" t="s">
        <v>21</v>
      </c>
      <c r="B4">
        <v>100</v>
      </c>
      <c r="C4">
        <v>100</v>
      </c>
      <c r="D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7F53-94BA-4BFF-8AE6-24E103EEE8C8}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93.62</v>
      </c>
      <c r="C2" s="1">
        <v>94.96</v>
      </c>
      <c r="D2" s="1">
        <v>96.5</v>
      </c>
    </row>
    <row r="3" spans="1:4" x14ac:dyDescent="0.3">
      <c r="A3" t="s">
        <v>20</v>
      </c>
      <c r="B3">
        <f>B2-'Jaccard Index'!F17</f>
        <v>88.56</v>
      </c>
      <c r="C3">
        <f>C2-'Jaccard Index'!F17</f>
        <v>89.899999999999991</v>
      </c>
      <c r="D3">
        <f>D2-'Jaccard Index'!F17</f>
        <v>91.44</v>
      </c>
    </row>
    <row r="4" spans="1:4" x14ac:dyDescent="0.3">
      <c r="A4" t="s">
        <v>21</v>
      </c>
      <c r="B4">
        <f>B2+'Jaccard Index'!F17</f>
        <v>98.68</v>
      </c>
      <c r="C4">
        <v>100</v>
      </c>
      <c r="D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8451-0E40-461C-9AA2-C18C4FFDF83D}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59.96</v>
      </c>
      <c r="C2" s="1">
        <v>59.96</v>
      </c>
      <c r="D2" s="1">
        <v>59.96</v>
      </c>
    </row>
    <row r="3" spans="1:4" x14ac:dyDescent="0.3">
      <c r="A3" t="s">
        <v>20</v>
      </c>
      <c r="B3" s="1">
        <v>59.96</v>
      </c>
      <c r="C3" s="1">
        <v>59.96</v>
      </c>
      <c r="D3" s="1">
        <v>59.96</v>
      </c>
    </row>
    <row r="4" spans="1:4" x14ac:dyDescent="0.3">
      <c r="A4" t="s">
        <v>21</v>
      </c>
      <c r="B4" s="1">
        <v>59.96</v>
      </c>
      <c r="C4" s="1">
        <v>59.96</v>
      </c>
      <c r="D4" s="1">
        <v>59.96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D393-5177-4222-9B24-C63026060038}">
  <dimension ref="A1:D4"/>
  <sheetViews>
    <sheetView workbookViewId="0">
      <selection activeCell="B3" sqref="B3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91.36</v>
      </c>
      <c r="C2" s="1">
        <v>89.01</v>
      </c>
      <c r="D2" s="1">
        <v>90.82</v>
      </c>
    </row>
    <row r="3" spans="1:4" x14ac:dyDescent="0.3">
      <c r="A3" t="s">
        <v>20</v>
      </c>
      <c r="B3">
        <f>B2-'Jaccard Index'!F15</f>
        <v>87.039999999999992</v>
      </c>
      <c r="C3">
        <f>C2-'Jaccard Index'!F15</f>
        <v>84.69</v>
      </c>
      <c r="D3">
        <f>D2-'Jaccard Index'!F15</f>
        <v>86.5</v>
      </c>
    </row>
    <row r="4" spans="1:4" x14ac:dyDescent="0.3">
      <c r="A4" t="s">
        <v>21</v>
      </c>
      <c r="B4">
        <f>B2+'Jaccard Index'!F15</f>
        <v>95.68</v>
      </c>
      <c r="C4">
        <f>C2+'Jaccard Index'!F15</f>
        <v>93.330000000000013</v>
      </c>
      <c r="D4">
        <f>D2+'Jaccard Index'!F15</f>
        <v>95.139999999999986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8D7B-C423-4CD3-B56C-EC079964D2B2}">
  <dimension ref="A1:D4"/>
  <sheetViews>
    <sheetView workbookViewId="0">
      <selection activeCell="F17" sqref="F17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90.02</v>
      </c>
      <c r="C2" s="1">
        <v>91.98</v>
      </c>
      <c r="D2" s="1">
        <v>88.79</v>
      </c>
    </row>
    <row r="3" spans="1:4" x14ac:dyDescent="0.3">
      <c r="A3" t="s">
        <v>20</v>
      </c>
      <c r="B3">
        <f>B2-'Jaccard Index'!F12</f>
        <v>84.36</v>
      </c>
      <c r="C3">
        <f>C2-'Jaccard Index'!F12</f>
        <v>86.320000000000007</v>
      </c>
      <c r="D3">
        <f>D2-'Jaccard Index'!F12</f>
        <v>83.13000000000001</v>
      </c>
    </row>
    <row r="4" spans="1:4" x14ac:dyDescent="0.3">
      <c r="A4" t="s">
        <v>21</v>
      </c>
      <c r="B4">
        <f>B2+'Jaccard Index'!F12</f>
        <v>95.679999999999993</v>
      </c>
      <c r="C4">
        <f>C2+'Jaccard Index'!F12</f>
        <v>97.64</v>
      </c>
      <c r="D4">
        <f>D2+'Jaccard Index'!F12</f>
        <v>94.45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97C3-07F1-4911-8DD2-6BCAB70D1F70}">
  <dimension ref="A1:D4"/>
  <sheetViews>
    <sheetView workbookViewId="0">
      <selection activeCell="D5" sqref="D5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88.99</v>
      </c>
      <c r="C2" s="1">
        <v>88.75</v>
      </c>
      <c r="D2" s="1">
        <v>89.64</v>
      </c>
    </row>
    <row r="3" spans="1:4" x14ac:dyDescent="0.3">
      <c r="A3" t="s">
        <v>20</v>
      </c>
      <c r="B3">
        <f>B2-'Jaccard Index'!F13</f>
        <v>87.36999999999999</v>
      </c>
      <c r="C3">
        <f>C2-'Jaccard Index'!F13</f>
        <v>87.13</v>
      </c>
      <c r="D3">
        <f>D2-'Jaccard Index'!F13</f>
        <v>88.02</v>
      </c>
    </row>
    <row r="4" spans="1:4" x14ac:dyDescent="0.3">
      <c r="A4" t="s">
        <v>21</v>
      </c>
      <c r="B4">
        <f>B2+'Jaccard Index'!F13</f>
        <v>90.61</v>
      </c>
      <c r="C4">
        <f>C2+'Jaccard Index'!F13</f>
        <v>90.37</v>
      </c>
      <c r="D4">
        <f>D2+'Jaccard Index'!F13</f>
        <v>91.26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19</vt:i4>
      </vt:variant>
    </vt:vector>
  </HeadingPairs>
  <TitlesOfParts>
    <vt:vector size="19" baseType="lpstr">
      <vt:lpstr>Jaccard Index</vt:lpstr>
      <vt:lpstr>Summary</vt:lpstr>
      <vt:lpstr>average-time</vt:lpstr>
      <vt:lpstr>deepseek-r1-0528-set</vt:lpstr>
      <vt:lpstr>deepseek-r1-0528-default</vt:lpstr>
      <vt:lpstr>claude-3.7-sonnet-set</vt:lpstr>
      <vt:lpstr>claude-3.7-sonnet-default</vt:lpstr>
      <vt:lpstr>grok-3-mini-set</vt:lpstr>
      <vt:lpstr>grok-3-mini-default</vt:lpstr>
      <vt:lpstr>o4-mini-set</vt:lpstr>
      <vt:lpstr>o4-mini-default</vt:lpstr>
      <vt:lpstr>gemini-2.5-flash - set</vt:lpstr>
      <vt:lpstr>gemini-2.5-flash - default</vt:lpstr>
      <vt:lpstr>o1-set</vt:lpstr>
      <vt:lpstr>o1-default</vt:lpstr>
      <vt:lpstr>o3-set</vt:lpstr>
      <vt:lpstr>o3-default</vt:lpstr>
      <vt:lpstr>deepseek-r1-0324 - default</vt:lpstr>
      <vt:lpstr>deepseek-r1-0324 -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2025-06-02T19:51:05Z</dcterms:modified>
</cp:coreProperties>
</file>