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D:\wwwroot\test2\assets\data\"/>
    </mc:Choice>
  </mc:AlternateContent>
  <xr:revisionPtr revIDLastSave="0" documentId="13_ncr:1_{7A09A2A7-605B-4F41-B34A-D33340D6EAE4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in" sheetId="1" r:id="rId1"/>
    <sheet name="out" sheetId="2" r:id="rId2"/>
    <sheet name="statistic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4" l="1"/>
  <c r="G12" i="4"/>
  <c r="G11" i="4"/>
  <c r="G10" i="4"/>
  <c r="G9" i="4"/>
  <c r="G8" i="4"/>
  <c r="G7" i="4"/>
  <c r="G6" i="4"/>
  <c r="G5" i="4"/>
  <c r="G4" i="4"/>
  <c r="G3" i="4"/>
  <c r="G2" i="4"/>
  <c r="E13" i="4"/>
  <c r="E12" i="4"/>
  <c r="E11" i="4"/>
  <c r="E10" i="4"/>
  <c r="E9" i="4"/>
  <c r="E8" i="4"/>
  <c r="E7" i="4"/>
  <c r="E6" i="4"/>
  <c r="E5" i="4"/>
  <c r="E4" i="4"/>
  <c r="E3" i="4"/>
  <c r="E2" i="4"/>
  <c r="F13" i="4" l="1"/>
  <c r="F12" i="4"/>
  <c r="F11" i="4"/>
  <c r="F10" i="4"/>
  <c r="F9" i="4"/>
  <c r="F8" i="4"/>
  <c r="F7" i="4"/>
  <c r="F6" i="4"/>
  <c r="F5" i="4"/>
  <c r="F4" i="4"/>
  <c r="F3" i="4"/>
  <c r="F2" i="4"/>
  <c r="D13" i="4"/>
  <c r="D12" i="4"/>
  <c r="D11" i="4"/>
  <c r="D10" i="4"/>
  <c r="D9" i="4"/>
  <c r="D8" i="4"/>
  <c r="D7" i="4"/>
  <c r="D6" i="4"/>
  <c r="D5" i="4"/>
  <c r="D4" i="4"/>
  <c r="D3" i="4"/>
  <c r="D2" i="4"/>
  <c r="C13" i="4"/>
  <c r="C12" i="4"/>
  <c r="C11" i="4"/>
  <c r="C10" i="4"/>
  <c r="C9" i="4"/>
  <c r="C8" i="4"/>
  <c r="C7" i="4"/>
  <c r="C6" i="4"/>
  <c r="C5" i="4"/>
  <c r="C4" i="4"/>
  <c r="C3" i="4"/>
  <c r="C2" i="4"/>
  <c r="H13" i="4"/>
  <c r="H12" i="4"/>
  <c r="H11" i="4"/>
  <c r="H10" i="4"/>
  <c r="H9" i="4"/>
  <c r="H8" i="4"/>
  <c r="H7" i="4"/>
  <c r="H6" i="4"/>
  <c r="H5" i="4"/>
  <c r="H4" i="4"/>
  <c r="H3" i="4"/>
  <c r="H2" i="4"/>
  <c r="B2" i="4"/>
  <c r="B8" i="4"/>
  <c r="I8" i="4" s="1"/>
  <c r="B7" i="4"/>
  <c r="I7" i="4" s="1"/>
  <c r="B6" i="4"/>
  <c r="I6" i="4" s="1"/>
  <c r="B5" i="4"/>
  <c r="B9" i="4"/>
  <c r="B13" i="4"/>
  <c r="B10" i="4"/>
  <c r="I10" i="4" s="1"/>
  <c r="B11" i="4"/>
  <c r="B12" i="4"/>
  <c r="B4" i="4"/>
  <c r="B3" i="4"/>
  <c r="I4" i="4" l="1"/>
  <c r="I5" i="4"/>
  <c r="I12" i="4"/>
  <c r="I11" i="4"/>
  <c r="I3" i="4"/>
  <c r="I13" i="4"/>
  <c r="I2" i="4"/>
  <c r="I9" i="4"/>
</calcChain>
</file>

<file path=xl/sharedStrings.xml><?xml version="1.0" encoding="utf-8"?>
<sst xmlns="http://schemas.openxmlformats.org/spreadsheetml/2006/main" count="169" uniqueCount="62">
  <si>
    <t>abcc</t>
    <phoneticPr fontId="1" type="noConversion"/>
  </si>
  <si>
    <t>adcc</t>
    <phoneticPr fontId="1" type="noConversion"/>
  </si>
  <si>
    <t>ghjg</t>
    <phoneticPr fontId="1" type="noConversion"/>
  </si>
  <si>
    <t>fgdc</t>
    <phoneticPr fontId="1" type="noConversion"/>
  </si>
  <si>
    <t>fefg</t>
    <phoneticPr fontId="1" type="noConversion"/>
  </si>
  <si>
    <t>sgfb</t>
    <phoneticPr fontId="1" type="noConversion"/>
  </si>
  <si>
    <t>dgtm</t>
    <phoneticPr fontId="1" type="noConversion"/>
  </si>
  <si>
    <t>dgtc</t>
    <phoneticPr fontId="1" type="noConversion"/>
  </si>
  <si>
    <t>gsgb</t>
    <phoneticPr fontId="1" type="noConversion"/>
  </si>
  <si>
    <t>sgrd</t>
    <phoneticPr fontId="1" type="noConversion"/>
  </si>
  <si>
    <t>wechat</t>
    <phoneticPr fontId="1" type="noConversion"/>
  </si>
  <si>
    <t>alipay</t>
    <phoneticPr fontId="1" type="noConversion"/>
  </si>
  <si>
    <t>paypal</t>
    <phoneticPr fontId="1" type="noConversion"/>
  </si>
  <si>
    <t>DATE</t>
    <phoneticPr fontId="1" type="noConversion"/>
  </si>
  <si>
    <t>USER</t>
    <phoneticPr fontId="1" type="noConversion"/>
  </si>
  <si>
    <t>MONEY</t>
    <phoneticPr fontId="1" type="noConversion"/>
  </si>
  <si>
    <t>PLATFORM</t>
    <phoneticPr fontId="1" type="noConversion"/>
  </si>
  <si>
    <t>ADMIN</t>
    <phoneticPr fontId="1" type="noConversion"/>
  </si>
  <si>
    <t>ITEM</t>
    <phoneticPr fontId="1" type="noConversion"/>
  </si>
  <si>
    <t>fgbnhn</t>
    <phoneticPr fontId="1" type="noConversion"/>
  </si>
  <si>
    <t>dfgfd</t>
    <phoneticPr fontId="1" type="noConversion"/>
  </si>
  <si>
    <t>sfg</t>
    <phoneticPr fontId="1" type="noConversion"/>
  </si>
  <si>
    <t>fhfsg</t>
    <phoneticPr fontId="1" type="noConversion"/>
  </si>
  <si>
    <t>dgfv</t>
    <phoneticPr fontId="1" type="noConversion"/>
  </si>
  <si>
    <t>sgfnbv</t>
    <phoneticPr fontId="1" type="noConversion"/>
  </si>
  <si>
    <t>kjngb</t>
    <phoneticPr fontId="1" type="noConversion"/>
  </si>
  <si>
    <t>sfrh</t>
    <phoneticPr fontId="1" type="noConversion"/>
  </si>
  <si>
    <t>svfgjy</t>
    <phoneticPr fontId="1" type="noConversion"/>
  </si>
  <si>
    <t>ehyjmh</t>
    <phoneticPr fontId="1" type="noConversion"/>
  </si>
  <si>
    <t>project1</t>
    <phoneticPr fontId="1" type="noConversion"/>
  </si>
  <si>
    <t>project2</t>
  </si>
  <si>
    <t>project3</t>
  </si>
  <si>
    <t>project4</t>
  </si>
  <si>
    <t>project5</t>
  </si>
  <si>
    <t>project6</t>
  </si>
  <si>
    <t>project7</t>
  </si>
  <si>
    <t>project8</t>
  </si>
  <si>
    <t>project9</t>
  </si>
  <si>
    <t>project10</t>
  </si>
  <si>
    <t>MONTH</t>
    <phoneticPr fontId="1" type="noConversion"/>
  </si>
  <si>
    <t>IN</t>
    <phoneticPr fontId="1" type="noConversion"/>
  </si>
  <si>
    <t>OUT</t>
    <phoneticPr fontId="1" type="noConversion"/>
  </si>
  <si>
    <t>DIFF</t>
    <phoneticPr fontId="1" type="noConversion"/>
  </si>
  <si>
    <t>WECHAT</t>
    <phoneticPr fontId="1" type="noConversion"/>
  </si>
  <si>
    <t>ALIPAY</t>
    <phoneticPr fontId="1" type="noConversion"/>
  </si>
  <si>
    <t>PAYPAL</t>
    <phoneticPr fontId="1" type="noConversion"/>
  </si>
  <si>
    <t>project11</t>
  </si>
  <si>
    <t>project12</t>
  </si>
  <si>
    <t>project13</t>
  </si>
  <si>
    <t>project14</t>
  </si>
  <si>
    <t>project15</t>
  </si>
  <si>
    <t>project16</t>
  </si>
  <si>
    <t>project17</t>
  </si>
  <si>
    <t>project18</t>
  </si>
  <si>
    <t>project19</t>
  </si>
  <si>
    <t>project20</t>
  </si>
  <si>
    <t>project21</t>
  </si>
  <si>
    <t>project22</t>
  </si>
  <si>
    <t>BILIBILI</t>
    <phoneticPr fontId="1" type="noConversion"/>
  </si>
  <si>
    <t>bilibili</t>
  </si>
  <si>
    <t>OTHER</t>
    <phoneticPr fontId="1" type="noConversion"/>
  </si>
  <si>
    <t>other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</si>
</sst>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abSelected="1" topLeftCell="A19" workbookViewId="0">
      <selection activeCell="D36" sqref="D36"/>
    </sheetView>
  </sheetViews>
  <sheetFormatPr defaultRowHeight="14.25" x14ac:dyDescent="0.2"/>
  <cols>
    <col min="1" max="2" width="9.5" bestFit="1" customWidth="1"/>
    <col min="4" max="4" width="10.625" bestFit="1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2">
      <c r="A2" s="1">
        <v>20190910</v>
      </c>
      <c r="B2" s="1" t="s">
        <v>0</v>
      </c>
      <c r="C2" s="1">
        <v>15</v>
      </c>
      <c r="D2" s="1" t="s">
        <v>10</v>
      </c>
    </row>
    <row r="3" spans="1:4" x14ac:dyDescent="0.2">
      <c r="A3" s="1">
        <v>20190911</v>
      </c>
      <c r="B3" s="1" t="s">
        <v>1</v>
      </c>
      <c r="C3" s="1">
        <v>15</v>
      </c>
      <c r="D3" s="1" t="s">
        <v>10</v>
      </c>
    </row>
    <row r="4" spans="1:4" x14ac:dyDescent="0.2">
      <c r="A4" s="1">
        <v>20190911</v>
      </c>
      <c r="B4" s="1" t="s">
        <v>2</v>
      </c>
      <c r="C4" s="1">
        <v>65</v>
      </c>
      <c r="D4" s="1" t="s">
        <v>59</v>
      </c>
    </row>
    <row r="5" spans="1:4" x14ac:dyDescent="0.2">
      <c r="A5" s="1">
        <v>20190911</v>
      </c>
      <c r="B5" s="1" t="s">
        <v>3</v>
      </c>
      <c r="C5" s="1">
        <v>10</v>
      </c>
      <c r="D5" s="1" t="s">
        <v>59</v>
      </c>
    </row>
    <row r="6" spans="1:4" x14ac:dyDescent="0.2">
      <c r="A6" s="1">
        <v>20190914</v>
      </c>
      <c r="B6" s="1" t="s">
        <v>4</v>
      </c>
      <c r="C6" s="1">
        <v>2</v>
      </c>
      <c r="D6" s="1" t="s">
        <v>11</v>
      </c>
    </row>
    <row r="7" spans="1:4" x14ac:dyDescent="0.2">
      <c r="A7" s="1">
        <v>20190915</v>
      </c>
      <c r="B7" s="1" t="s">
        <v>5</v>
      </c>
      <c r="C7" s="1">
        <v>5</v>
      </c>
      <c r="D7" s="1" t="s">
        <v>10</v>
      </c>
    </row>
    <row r="8" spans="1:4" x14ac:dyDescent="0.2">
      <c r="A8" s="1">
        <v>20190916</v>
      </c>
      <c r="B8" s="1" t="s">
        <v>6</v>
      </c>
      <c r="C8" s="1">
        <v>16</v>
      </c>
      <c r="D8" s="1" t="s">
        <v>12</v>
      </c>
    </row>
    <row r="9" spans="1:4" x14ac:dyDescent="0.2">
      <c r="A9" s="1">
        <v>20190917</v>
      </c>
      <c r="B9" s="1" t="s">
        <v>7</v>
      </c>
      <c r="C9" s="1">
        <v>26</v>
      </c>
      <c r="D9" s="1" t="s">
        <v>59</v>
      </c>
    </row>
    <row r="10" spans="1:4" x14ac:dyDescent="0.2">
      <c r="A10" s="1">
        <v>20190918</v>
      </c>
      <c r="B10" s="1" t="s">
        <v>8</v>
      </c>
      <c r="C10" s="1">
        <v>39</v>
      </c>
      <c r="D10" s="1" t="s">
        <v>11</v>
      </c>
    </row>
    <row r="11" spans="1:4" x14ac:dyDescent="0.2">
      <c r="A11" s="1">
        <v>20190919</v>
      </c>
      <c r="B11" s="1" t="s">
        <v>9</v>
      </c>
      <c r="C11" s="1">
        <v>45</v>
      </c>
      <c r="D11" s="1" t="s">
        <v>11</v>
      </c>
    </row>
    <row r="12" spans="1:4" x14ac:dyDescent="0.2">
      <c r="A12" s="1">
        <v>20190920</v>
      </c>
      <c r="B12" s="1" t="s">
        <v>0</v>
      </c>
      <c r="C12" s="1">
        <v>32.6</v>
      </c>
      <c r="D12" s="1" t="s">
        <v>10</v>
      </c>
    </row>
    <row r="13" spans="1:4" x14ac:dyDescent="0.2">
      <c r="A13" s="1">
        <v>20190921</v>
      </c>
      <c r="B13" s="1" t="s">
        <v>1</v>
      </c>
      <c r="C13" s="1">
        <v>34.200000000000003</v>
      </c>
      <c r="D13" s="1" t="s">
        <v>10</v>
      </c>
    </row>
    <row r="14" spans="1:4" x14ac:dyDescent="0.2">
      <c r="A14" s="1">
        <v>20190922</v>
      </c>
      <c r="B14" s="1" t="s">
        <v>2</v>
      </c>
      <c r="C14" s="1">
        <v>35.799999999999997</v>
      </c>
      <c r="D14" s="1" t="s">
        <v>59</v>
      </c>
    </row>
    <row r="15" spans="1:4" x14ac:dyDescent="0.2">
      <c r="A15" s="1">
        <v>20190923</v>
      </c>
      <c r="B15" s="1" t="s">
        <v>3</v>
      </c>
      <c r="C15" s="1">
        <v>37.4</v>
      </c>
      <c r="D15" s="1" t="s">
        <v>59</v>
      </c>
    </row>
    <row r="16" spans="1:4" x14ac:dyDescent="0.2">
      <c r="A16" s="1">
        <v>20190924</v>
      </c>
      <c r="B16" s="1" t="s">
        <v>4</v>
      </c>
      <c r="C16" s="1">
        <v>39</v>
      </c>
      <c r="D16" s="1" t="s">
        <v>11</v>
      </c>
    </row>
    <row r="17" spans="1:4" x14ac:dyDescent="0.2">
      <c r="A17" s="1">
        <v>20190925</v>
      </c>
      <c r="B17" s="1" t="s">
        <v>5</v>
      </c>
      <c r="C17" s="1">
        <v>40.6</v>
      </c>
      <c r="D17" s="1" t="s">
        <v>10</v>
      </c>
    </row>
    <row r="18" spans="1:4" x14ac:dyDescent="0.2">
      <c r="A18" s="1">
        <v>20190926</v>
      </c>
      <c r="B18" s="1" t="s">
        <v>6</v>
      </c>
      <c r="C18" s="1">
        <v>42.2</v>
      </c>
      <c r="D18" s="1" t="s">
        <v>12</v>
      </c>
    </row>
    <row r="19" spans="1:4" x14ac:dyDescent="0.2">
      <c r="A19" s="1">
        <v>20190927</v>
      </c>
      <c r="B19" s="1" t="s">
        <v>7</v>
      </c>
      <c r="C19" s="1">
        <v>43.8</v>
      </c>
      <c r="D19" s="1" t="s">
        <v>59</v>
      </c>
    </row>
    <row r="20" spans="1:4" x14ac:dyDescent="0.2">
      <c r="A20" s="1">
        <v>20190928</v>
      </c>
      <c r="B20" s="1" t="s">
        <v>8</v>
      </c>
      <c r="C20" s="1">
        <v>45.4</v>
      </c>
      <c r="D20" s="1" t="s">
        <v>11</v>
      </c>
    </row>
    <row r="21" spans="1:4" x14ac:dyDescent="0.2">
      <c r="A21" s="1">
        <v>20190929</v>
      </c>
      <c r="B21" s="1" t="s">
        <v>9</v>
      </c>
      <c r="C21" s="1">
        <v>47</v>
      </c>
      <c r="D21" s="1" t="s">
        <v>11</v>
      </c>
    </row>
    <row r="22" spans="1:4" x14ac:dyDescent="0.2">
      <c r="A22" s="1">
        <v>20190929</v>
      </c>
      <c r="B22" s="1" t="s">
        <v>0</v>
      </c>
      <c r="C22" s="1">
        <v>48.6</v>
      </c>
      <c r="D22" s="1" t="s">
        <v>10</v>
      </c>
    </row>
    <row r="23" spans="1:4" x14ac:dyDescent="0.2">
      <c r="A23" s="1">
        <v>20190930</v>
      </c>
      <c r="B23" s="1" t="s">
        <v>1</v>
      </c>
      <c r="C23" s="1">
        <v>50.2</v>
      </c>
      <c r="D23" s="1" t="s">
        <v>10</v>
      </c>
    </row>
    <row r="24" spans="1:4" x14ac:dyDescent="0.2">
      <c r="A24" s="1">
        <v>20190930</v>
      </c>
      <c r="B24" s="1" t="s">
        <v>2</v>
      </c>
      <c r="C24" s="1">
        <v>51.8</v>
      </c>
      <c r="D24" s="1" t="s">
        <v>59</v>
      </c>
    </row>
    <row r="25" spans="1:4" x14ac:dyDescent="0.2">
      <c r="A25" s="1">
        <v>20191001</v>
      </c>
      <c r="B25" s="1" t="s">
        <v>0</v>
      </c>
      <c r="C25" s="1">
        <v>2</v>
      </c>
      <c r="D25" s="1" t="s">
        <v>10</v>
      </c>
    </row>
    <row r="26" spans="1:4" x14ac:dyDescent="0.2">
      <c r="A26" s="1">
        <v>20191002</v>
      </c>
      <c r="B26" s="1" t="s">
        <v>1</v>
      </c>
      <c r="C26" s="1">
        <v>5</v>
      </c>
      <c r="D26" s="1" t="s">
        <v>59</v>
      </c>
    </row>
    <row r="27" spans="1:4" x14ac:dyDescent="0.2">
      <c r="A27" s="1">
        <v>20191003</v>
      </c>
      <c r="B27" s="1" t="s">
        <v>2</v>
      </c>
      <c r="C27" s="1">
        <v>16</v>
      </c>
      <c r="D27" s="1" t="s">
        <v>59</v>
      </c>
    </row>
    <row r="28" spans="1:4" x14ac:dyDescent="0.2">
      <c r="A28" s="1">
        <v>20191004</v>
      </c>
      <c r="B28" s="1" t="s">
        <v>3</v>
      </c>
      <c r="C28" s="1">
        <v>4</v>
      </c>
      <c r="D28" s="1" t="s">
        <v>11</v>
      </c>
    </row>
    <row r="29" spans="1:4" x14ac:dyDescent="0.2">
      <c r="A29" s="1">
        <v>20191005</v>
      </c>
      <c r="B29" s="1" t="s">
        <v>4</v>
      </c>
      <c r="C29" s="1">
        <v>16</v>
      </c>
      <c r="D29" s="1" t="s">
        <v>10</v>
      </c>
    </row>
    <row r="30" spans="1:4" x14ac:dyDescent="0.2">
      <c r="A30" s="1">
        <v>20191006</v>
      </c>
      <c r="B30" s="1" t="s">
        <v>5</v>
      </c>
      <c r="C30" s="1">
        <v>86</v>
      </c>
      <c r="D30" s="1" t="s">
        <v>12</v>
      </c>
    </row>
    <row r="31" spans="1:4" x14ac:dyDescent="0.2">
      <c r="A31" s="1">
        <v>20191007</v>
      </c>
      <c r="B31" s="1" t="s">
        <v>6</v>
      </c>
      <c r="C31" s="1">
        <v>22</v>
      </c>
      <c r="D31" s="1" t="s">
        <v>59</v>
      </c>
    </row>
    <row r="32" spans="1:4" x14ac:dyDescent="0.2">
      <c r="A32" s="1">
        <v>20191008</v>
      </c>
      <c r="B32" s="1" t="s">
        <v>7</v>
      </c>
      <c r="C32" s="1">
        <v>66</v>
      </c>
      <c r="D32" s="1" t="s">
        <v>11</v>
      </c>
    </row>
    <row r="33" spans="1:4" x14ac:dyDescent="0.2">
      <c r="A33" s="1">
        <v>20191009</v>
      </c>
      <c r="B33" s="1" t="s">
        <v>8</v>
      </c>
      <c r="C33" s="1">
        <v>17</v>
      </c>
      <c r="D33" s="1" t="s">
        <v>11</v>
      </c>
    </row>
    <row r="34" spans="1:4" x14ac:dyDescent="0.2">
      <c r="A34" s="1">
        <v>20191010</v>
      </c>
      <c r="B34" s="1" t="s">
        <v>9</v>
      </c>
      <c r="C34" s="1">
        <v>32</v>
      </c>
      <c r="D34" s="1" t="s">
        <v>10</v>
      </c>
    </row>
    <row r="35" spans="1:4" x14ac:dyDescent="0.2">
      <c r="A35" s="1">
        <v>20191011</v>
      </c>
      <c r="B35" s="1" t="s">
        <v>0</v>
      </c>
      <c r="C35" s="1">
        <v>19</v>
      </c>
      <c r="D35" s="1" t="s">
        <v>10</v>
      </c>
    </row>
    <row r="36" spans="1:4" x14ac:dyDescent="0.2">
      <c r="A36" s="1">
        <v>20191012</v>
      </c>
      <c r="B36" s="1" t="s">
        <v>1</v>
      </c>
      <c r="C36" s="1">
        <v>20</v>
      </c>
      <c r="D36" s="1" t="s">
        <v>61</v>
      </c>
    </row>
    <row r="37" spans="1:4" x14ac:dyDescent="0.2">
      <c r="A37" s="1">
        <v>20191013</v>
      </c>
      <c r="B37" s="1" t="s">
        <v>2</v>
      </c>
      <c r="C37" s="1">
        <v>10</v>
      </c>
      <c r="D37" s="1" t="s">
        <v>59</v>
      </c>
    </row>
    <row r="38" spans="1:4" x14ac:dyDescent="0.2">
      <c r="A38" s="1">
        <v>20191014</v>
      </c>
      <c r="B38" s="1" t="s">
        <v>3</v>
      </c>
      <c r="C38" s="1">
        <v>10</v>
      </c>
      <c r="D38" s="1" t="s">
        <v>11</v>
      </c>
    </row>
    <row r="39" spans="1:4" x14ac:dyDescent="0.2">
      <c r="A39" s="1">
        <v>20191015</v>
      </c>
      <c r="B39" s="1" t="s">
        <v>4</v>
      </c>
      <c r="C39" s="1">
        <v>5</v>
      </c>
      <c r="D39" s="1" t="s">
        <v>10</v>
      </c>
    </row>
    <row r="40" spans="1:4" x14ac:dyDescent="0.2">
      <c r="A40" s="1">
        <v>20191016</v>
      </c>
      <c r="B40" s="1" t="s">
        <v>5</v>
      </c>
      <c r="C40" s="1">
        <v>5</v>
      </c>
      <c r="D40" s="1" t="s">
        <v>12</v>
      </c>
    </row>
    <row r="41" spans="1:4" x14ac:dyDescent="0.2">
      <c r="A41" s="1">
        <v>20191017</v>
      </c>
      <c r="B41" s="1" t="s">
        <v>6</v>
      </c>
      <c r="C41" s="1">
        <v>8</v>
      </c>
      <c r="D41" s="1" t="s">
        <v>59</v>
      </c>
    </row>
    <row r="42" spans="1:4" x14ac:dyDescent="0.2">
      <c r="A42" s="1">
        <v>20191018</v>
      </c>
      <c r="B42" s="1" t="s">
        <v>7</v>
      </c>
      <c r="C42" s="1">
        <v>8.8000000000000007</v>
      </c>
      <c r="D42" s="1" t="s">
        <v>11</v>
      </c>
    </row>
    <row r="43" spans="1:4" x14ac:dyDescent="0.2">
      <c r="A43" s="1">
        <v>20191019</v>
      </c>
      <c r="B43" s="1" t="s">
        <v>8</v>
      </c>
      <c r="C43" s="1">
        <v>66</v>
      </c>
      <c r="D43" s="1" t="s">
        <v>11</v>
      </c>
    </row>
    <row r="44" spans="1:4" x14ac:dyDescent="0.2">
      <c r="A44" s="1">
        <v>20191020</v>
      </c>
      <c r="B44" s="1" t="s">
        <v>9</v>
      </c>
      <c r="C44" s="1">
        <v>24</v>
      </c>
      <c r="D44" s="1" t="s">
        <v>10</v>
      </c>
    </row>
    <row r="45" spans="1:4" x14ac:dyDescent="0.2">
      <c r="A45" s="1">
        <v>20191021</v>
      </c>
      <c r="B45" s="1" t="s">
        <v>0</v>
      </c>
      <c r="C45" s="1">
        <v>25</v>
      </c>
      <c r="D45" s="1" t="s">
        <v>10</v>
      </c>
    </row>
    <row r="46" spans="1:4" x14ac:dyDescent="0.2">
      <c r="A46" s="1">
        <v>20191022</v>
      </c>
      <c r="B46" s="1" t="s">
        <v>1</v>
      </c>
      <c r="C46" s="1">
        <v>32</v>
      </c>
      <c r="D46" s="1" t="s">
        <v>59</v>
      </c>
    </row>
    <row r="47" spans="1:4" x14ac:dyDescent="0.2">
      <c r="A47" s="1">
        <v>20191023</v>
      </c>
      <c r="B47" s="1" t="s">
        <v>2</v>
      </c>
      <c r="C47" s="1">
        <v>16</v>
      </c>
      <c r="D47" s="1" t="s">
        <v>10</v>
      </c>
    </row>
    <row r="48" spans="1:4" x14ac:dyDescent="0.2">
      <c r="A48" s="1">
        <v>20191024</v>
      </c>
      <c r="B48" s="1" t="s">
        <v>0</v>
      </c>
      <c r="C48" s="1">
        <v>12</v>
      </c>
      <c r="D48" s="1" t="s">
        <v>59</v>
      </c>
    </row>
    <row r="49" spans="1:4" x14ac:dyDescent="0.2">
      <c r="A49" s="1">
        <v>20191025</v>
      </c>
      <c r="B49" s="1" t="s">
        <v>1</v>
      </c>
      <c r="C49" s="1">
        <v>18</v>
      </c>
      <c r="D49" s="1" t="s">
        <v>59</v>
      </c>
    </row>
    <row r="50" spans="1:4" x14ac:dyDescent="0.2">
      <c r="A50" s="1">
        <v>20191026</v>
      </c>
      <c r="B50" s="1" t="s">
        <v>2</v>
      </c>
      <c r="C50" s="1">
        <v>10</v>
      </c>
      <c r="D50" s="1" t="s">
        <v>11</v>
      </c>
    </row>
    <row r="51" spans="1:4" x14ac:dyDescent="0.2">
      <c r="A51" s="1">
        <v>20191027</v>
      </c>
      <c r="B51" s="1" t="s">
        <v>3</v>
      </c>
      <c r="C51" s="1">
        <v>1</v>
      </c>
      <c r="D51" s="1" t="s">
        <v>10</v>
      </c>
    </row>
    <row r="52" spans="1:4" x14ac:dyDescent="0.2">
      <c r="A52" s="1">
        <v>20191028</v>
      </c>
      <c r="B52" s="1" t="s">
        <v>4</v>
      </c>
      <c r="C52" s="1">
        <v>5</v>
      </c>
      <c r="D52" s="1" t="s">
        <v>12</v>
      </c>
    </row>
    <row r="53" spans="1:4" x14ac:dyDescent="0.2">
      <c r="A53" s="1">
        <v>20191029</v>
      </c>
      <c r="B53" s="1" t="s">
        <v>5</v>
      </c>
      <c r="C53" s="1">
        <v>8</v>
      </c>
      <c r="D53" s="1" t="s">
        <v>59</v>
      </c>
    </row>
    <row r="54" spans="1:4" x14ac:dyDescent="0.2">
      <c r="A54" s="1">
        <v>20191030</v>
      </c>
      <c r="B54" s="1" t="s">
        <v>6</v>
      </c>
      <c r="C54" s="1">
        <v>9</v>
      </c>
      <c r="D54" s="1" t="s">
        <v>11</v>
      </c>
    </row>
    <row r="55" spans="1:4" x14ac:dyDescent="0.2">
      <c r="A55" s="1">
        <v>20191031</v>
      </c>
      <c r="B55" s="1" t="s">
        <v>7</v>
      </c>
      <c r="C55" s="1">
        <v>10</v>
      </c>
      <c r="D55" s="1" t="s">
        <v>11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CC84F-7839-468C-8148-23D61A6A007E}">
  <dimension ref="A1:D23"/>
  <sheetViews>
    <sheetView topLeftCell="A19" workbookViewId="0">
      <selection activeCell="C18" sqref="C18"/>
    </sheetView>
  </sheetViews>
  <sheetFormatPr defaultRowHeight="14.25" x14ac:dyDescent="0.2"/>
  <cols>
    <col min="1" max="1" width="9.5" style="2" bestFit="1" customWidth="1"/>
    <col min="2" max="2" width="9" style="2"/>
    <col min="3" max="3" width="11.375" style="2" customWidth="1"/>
    <col min="4" max="16384" width="9" style="2"/>
  </cols>
  <sheetData>
    <row r="1" spans="1:4" x14ac:dyDescent="0.2">
      <c r="A1" s="2" t="s">
        <v>13</v>
      </c>
      <c r="B1" s="2" t="s">
        <v>17</v>
      </c>
      <c r="C1" s="2" t="s">
        <v>15</v>
      </c>
      <c r="D1" s="2" t="s">
        <v>18</v>
      </c>
    </row>
    <row r="2" spans="1:4" x14ac:dyDescent="0.2">
      <c r="A2" s="2">
        <v>20190910</v>
      </c>
      <c r="B2" s="2" t="s">
        <v>19</v>
      </c>
      <c r="C2" s="2">
        <v>15</v>
      </c>
      <c r="D2" s="2" t="s">
        <v>29</v>
      </c>
    </row>
    <row r="3" spans="1:4" x14ac:dyDescent="0.2">
      <c r="A3" s="2">
        <v>20190911</v>
      </c>
      <c r="B3" s="2" t="s">
        <v>20</v>
      </c>
      <c r="C3" s="2">
        <v>90</v>
      </c>
      <c r="D3" s="2" t="s">
        <v>30</v>
      </c>
    </row>
    <row r="4" spans="1:4" x14ac:dyDescent="0.2">
      <c r="A4" s="2">
        <v>20190912</v>
      </c>
      <c r="B4" s="2" t="s">
        <v>21</v>
      </c>
      <c r="C4" s="2">
        <v>0</v>
      </c>
      <c r="D4" s="2" t="s">
        <v>31</v>
      </c>
    </row>
    <row r="5" spans="1:4" x14ac:dyDescent="0.2">
      <c r="A5" s="2">
        <v>20190913</v>
      </c>
      <c r="B5" s="2" t="s">
        <v>22</v>
      </c>
      <c r="C5" s="2">
        <v>0</v>
      </c>
      <c r="D5" s="2" t="s">
        <v>32</v>
      </c>
    </row>
    <row r="6" spans="1:4" x14ac:dyDescent="0.2">
      <c r="A6" s="2">
        <v>20190914</v>
      </c>
      <c r="B6" s="2" t="s">
        <v>24</v>
      </c>
      <c r="C6" s="2">
        <v>2</v>
      </c>
      <c r="D6" s="2" t="s">
        <v>33</v>
      </c>
    </row>
    <row r="7" spans="1:4" x14ac:dyDescent="0.2">
      <c r="A7" s="2">
        <v>20190915</v>
      </c>
      <c r="B7" s="2" t="s">
        <v>23</v>
      </c>
      <c r="C7" s="2">
        <v>5</v>
      </c>
      <c r="D7" s="2" t="s">
        <v>34</v>
      </c>
    </row>
    <row r="8" spans="1:4" x14ac:dyDescent="0.2">
      <c r="A8" s="2">
        <v>20190916</v>
      </c>
      <c r="B8" s="2" t="s">
        <v>25</v>
      </c>
      <c r="C8" s="2">
        <v>16</v>
      </c>
      <c r="D8" s="2" t="s">
        <v>35</v>
      </c>
    </row>
    <row r="9" spans="1:4" x14ac:dyDescent="0.2">
      <c r="A9" s="2">
        <v>20190917</v>
      </c>
      <c r="B9" s="2" t="s">
        <v>27</v>
      </c>
      <c r="C9" s="2">
        <v>26</v>
      </c>
      <c r="D9" s="2" t="s">
        <v>36</v>
      </c>
    </row>
    <row r="10" spans="1:4" x14ac:dyDescent="0.2">
      <c r="A10" s="2">
        <v>20190918</v>
      </c>
      <c r="B10" s="2" t="s">
        <v>26</v>
      </c>
      <c r="C10" s="2">
        <v>39</v>
      </c>
      <c r="D10" s="2" t="s">
        <v>37</v>
      </c>
    </row>
    <row r="11" spans="1:4" x14ac:dyDescent="0.2">
      <c r="A11" s="2">
        <v>20190919</v>
      </c>
      <c r="B11" s="2" t="s">
        <v>28</v>
      </c>
      <c r="C11" s="2">
        <v>45</v>
      </c>
      <c r="D11" s="2" t="s">
        <v>38</v>
      </c>
    </row>
    <row r="12" spans="1:4" x14ac:dyDescent="0.2">
      <c r="A12" s="3">
        <v>20191014</v>
      </c>
      <c r="B12" s="3" t="s">
        <v>3</v>
      </c>
      <c r="C12" s="3">
        <v>10</v>
      </c>
      <c r="D12" s="2" t="s">
        <v>46</v>
      </c>
    </row>
    <row r="13" spans="1:4" x14ac:dyDescent="0.2">
      <c r="A13" s="3">
        <v>20191015</v>
      </c>
      <c r="B13" s="3" t="s">
        <v>4</v>
      </c>
      <c r="C13" s="3">
        <v>5</v>
      </c>
      <c r="D13" s="2" t="s">
        <v>47</v>
      </c>
    </row>
    <row r="14" spans="1:4" x14ac:dyDescent="0.2">
      <c r="A14" s="3">
        <v>20191016</v>
      </c>
      <c r="B14" s="3" t="s">
        <v>5</v>
      </c>
      <c r="C14" s="3">
        <v>5</v>
      </c>
      <c r="D14" s="2" t="s">
        <v>48</v>
      </c>
    </row>
    <row r="15" spans="1:4" x14ac:dyDescent="0.2">
      <c r="A15" s="3">
        <v>20191017</v>
      </c>
      <c r="B15" s="3" t="s">
        <v>6</v>
      </c>
      <c r="C15" s="3">
        <v>4.28</v>
      </c>
      <c r="D15" s="2" t="s">
        <v>49</v>
      </c>
    </row>
    <row r="16" spans="1:4" x14ac:dyDescent="0.2">
      <c r="A16" s="3">
        <v>20191018</v>
      </c>
      <c r="B16" s="3" t="s">
        <v>7</v>
      </c>
      <c r="C16" s="3">
        <v>8.8000000000000007</v>
      </c>
      <c r="D16" s="2" t="s">
        <v>50</v>
      </c>
    </row>
    <row r="17" spans="1:4" x14ac:dyDescent="0.2">
      <c r="A17" s="3">
        <v>20191019</v>
      </c>
      <c r="B17" s="3" t="s">
        <v>8</v>
      </c>
      <c r="C17" s="3">
        <v>66</v>
      </c>
      <c r="D17" s="2" t="s">
        <v>51</v>
      </c>
    </row>
    <row r="18" spans="1:4" x14ac:dyDescent="0.2">
      <c r="A18" s="3">
        <v>20191020</v>
      </c>
      <c r="B18" s="3" t="s">
        <v>9</v>
      </c>
      <c r="C18" s="3">
        <v>24</v>
      </c>
      <c r="D18" s="2" t="s">
        <v>52</v>
      </c>
    </row>
    <row r="19" spans="1:4" x14ac:dyDescent="0.2">
      <c r="A19" s="3">
        <v>20191021</v>
      </c>
      <c r="B19" s="3" t="s">
        <v>0</v>
      </c>
      <c r="C19" s="3">
        <v>25</v>
      </c>
      <c r="D19" s="2" t="s">
        <v>53</v>
      </c>
    </row>
    <row r="20" spans="1:4" x14ac:dyDescent="0.2">
      <c r="A20" s="3">
        <v>20191022</v>
      </c>
      <c r="B20" s="3" t="s">
        <v>1</v>
      </c>
      <c r="C20" s="3">
        <v>32</v>
      </c>
      <c r="D20" s="2" t="s">
        <v>54</v>
      </c>
    </row>
    <row r="21" spans="1:4" x14ac:dyDescent="0.2">
      <c r="A21" s="3">
        <v>20191023</v>
      </c>
      <c r="B21" s="3" t="s">
        <v>2</v>
      </c>
      <c r="C21" s="3">
        <v>16</v>
      </c>
      <c r="D21" s="2" t="s">
        <v>55</v>
      </c>
    </row>
    <row r="22" spans="1:4" x14ac:dyDescent="0.2">
      <c r="A22" s="3">
        <v>20191024</v>
      </c>
      <c r="B22" s="3" t="s">
        <v>0</v>
      </c>
      <c r="C22" s="3">
        <v>12</v>
      </c>
      <c r="D22" s="2" t="s">
        <v>56</v>
      </c>
    </row>
    <row r="23" spans="1:4" x14ac:dyDescent="0.2">
      <c r="A23" s="3">
        <v>20191025</v>
      </c>
      <c r="B23" s="3" t="s">
        <v>1</v>
      </c>
      <c r="C23" s="3">
        <v>18</v>
      </c>
      <c r="D23" s="2" t="s">
        <v>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9725-129C-4C78-A7FC-9FE62BDEA0B2}">
  <dimension ref="A1:I13"/>
  <sheetViews>
    <sheetView workbookViewId="0">
      <selection activeCell="G2" sqref="G2"/>
    </sheetView>
  </sheetViews>
  <sheetFormatPr defaultRowHeight="14.25" x14ac:dyDescent="0.2"/>
  <sheetData>
    <row r="1" spans="1:9" x14ac:dyDescent="0.2">
      <c r="A1" t="s">
        <v>39</v>
      </c>
      <c r="B1" t="s">
        <v>40</v>
      </c>
      <c r="C1" t="s">
        <v>44</v>
      </c>
      <c r="D1" t="s">
        <v>43</v>
      </c>
      <c r="E1" t="s">
        <v>58</v>
      </c>
      <c r="F1" t="s">
        <v>45</v>
      </c>
      <c r="G1" t="s">
        <v>60</v>
      </c>
      <c r="H1" t="s">
        <v>41</v>
      </c>
      <c r="I1" t="s">
        <v>42</v>
      </c>
    </row>
    <row r="2" spans="1:9" x14ac:dyDescent="0.2">
      <c r="A2">
        <v>1</v>
      </c>
      <c r="B2">
        <f>SUMIFS(in!C:C,in!A:A,"&gt;20190100",in!A:A,"&lt;20190200")</f>
        <v>0</v>
      </c>
      <c r="C2">
        <f>SUMIFS(in!C:C,in!D:D,"=alipay",in!A:A,"&gt;20190100",in!A:A,"&lt;20190200")</f>
        <v>0</v>
      </c>
      <c r="D2">
        <f>SUMIFS(in!C:C,in!D:D,"=wechat",in!A:A,"&gt;20190100",in!A:A,"&lt;20190200")</f>
        <v>0</v>
      </c>
      <c r="E2">
        <f>SUMIFS(in!C:C,in!D:D,"=bilibili",in!A:A,"&gt;20190100",in!A:A,"&lt;20190200")</f>
        <v>0</v>
      </c>
      <c r="F2">
        <f>SUMIFS(in!C:C,in!D:D,"=paypal",in!A:A,"&gt;20190100",in!A:A,"&lt;20190200")</f>
        <v>0</v>
      </c>
      <c r="G2">
        <f>SUMIFS(in!C:C,in!D:D,"=other",in!A:A,"&gt;20190100",in!A:A,"&lt;20190200")</f>
        <v>0</v>
      </c>
      <c r="H2">
        <f>SUMIFS(out!C:C,out!A:A,"&gt;20190100",out!A:A,"&lt;20190200")</f>
        <v>0</v>
      </c>
      <c r="I2">
        <f>B2-H2</f>
        <v>0</v>
      </c>
    </row>
    <row r="3" spans="1:9" x14ac:dyDescent="0.2">
      <c r="A3">
        <v>2</v>
      </c>
      <c r="B3">
        <f>SUMIFS(in!C:C,in!A:A,"&gt;20190200",in!A:A,"&lt;20190300")</f>
        <v>0</v>
      </c>
      <c r="C3">
        <f>SUMIFS(in!C:C,in!D:D,"=alipay",in!A:A,"&gt;20190200",in!A:A,"&lt;20190300")</f>
        <v>0</v>
      </c>
      <c r="D3">
        <f>SUMIFS(in!C:C,in!D:D,"=wechat",in!A:A,"&gt;20190200",in!A:A,"&lt;20190300")</f>
        <v>0</v>
      </c>
      <c r="E3">
        <f>SUMIFS(in!C:C,in!D:D,"=bilibili",in!A:A,"&gt;20190200",in!A:A,"&lt;20190300")</f>
        <v>0</v>
      </c>
      <c r="F3">
        <f>SUMIFS(in!C:C,in!D:D,"=paypal",in!A:A,"&gt;20190200",in!A:A,"&lt;20190300")</f>
        <v>0</v>
      </c>
      <c r="G3">
        <f>SUMIFS(in!C:C,in!D:D,"=other",in!A:A,"&gt;20190200",in!A:A,"&lt;20190300")</f>
        <v>0</v>
      </c>
      <c r="H3">
        <f>SUMIFS(out!C:C,out!A:A,"&gt;20190200",out!A:A,"&lt;20190300")</f>
        <v>0</v>
      </c>
      <c r="I3">
        <f>B3-H3</f>
        <v>0</v>
      </c>
    </row>
    <row r="4" spans="1:9" x14ac:dyDescent="0.2">
      <c r="A4">
        <v>3</v>
      </c>
      <c r="B4">
        <f>SUMIFS(in!C:C,in!A:A,"&gt;20190300",in!A:A,"&lt;20190400")</f>
        <v>0</v>
      </c>
      <c r="C4">
        <f>SUMIFS(in!C:C,in!D:D,"=alipay",in!A:A,"&gt;20190300",in!A:A,"&lt;20190400")</f>
        <v>0</v>
      </c>
      <c r="D4">
        <f>SUMIFS(in!C:C,in!D:D,"=wechat",in!A:A,"&gt;20190300",in!A:A,"&lt;20190400")</f>
        <v>0</v>
      </c>
      <c r="E4">
        <f>SUMIFS(in!C:C,in!D:D,"=bilibili",in!A:A,"&gt;20190300",in!A:A,"&lt;20190400")</f>
        <v>0</v>
      </c>
      <c r="F4">
        <f>SUMIFS(in!C:C,in!D:D,"=paypal",in!A:A,"&gt;20190300",in!A:A,"&lt;20190400")</f>
        <v>0</v>
      </c>
      <c r="G4">
        <f>SUMIFS(in!C:C,in!D:D,"=other",in!A:A,"&gt;20190300",in!A:A,"&lt;20190400")</f>
        <v>0</v>
      </c>
      <c r="H4">
        <f>SUMIFS(out!C:C,out!A:A,"&gt;20190300",out!A:A,"&lt;20190400")</f>
        <v>0</v>
      </c>
      <c r="I4">
        <f>B4-H4</f>
        <v>0</v>
      </c>
    </row>
    <row r="5" spans="1:9" x14ac:dyDescent="0.2">
      <c r="A5">
        <v>4</v>
      </c>
      <c r="B5">
        <f>SUMIFS(in!C:C,in!A:A,"&gt;20190400",in!A:A,"&lt;20190500")</f>
        <v>0</v>
      </c>
      <c r="C5">
        <f>SUMIFS(in!C:C,in!D:D,"=alipay",in!A:A,"&gt;20190400",in!A:A,"&lt;20190500")</f>
        <v>0</v>
      </c>
      <c r="D5">
        <f>SUMIFS(in!C:C,in!D:D,"=wechat",in!A:A,"&gt;20190400",in!A:A,"&lt;20190500")</f>
        <v>0</v>
      </c>
      <c r="E5">
        <f>SUMIFS(in!C:C,in!D:D,"=bilibili",in!A:A,"&gt;20190400",in!A:A,"&lt;20190500")</f>
        <v>0</v>
      </c>
      <c r="F5">
        <f>SUMIFS(in!C:C,in!D:D,"=paypal",in!A:A,"&gt;20190400",in!A:A,"&lt;20190500")</f>
        <v>0</v>
      </c>
      <c r="G5">
        <f>SUMIFS(in!C:C,in!D:D,"=other",in!A:A,"&gt;20190400",in!A:A,"&lt;20190500")</f>
        <v>0</v>
      </c>
      <c r="H5">
        <f>SUMIFS(out!C:C,out!A:A,"&gt;20190400",out!A:A,"&lt;20190500")</f>
        <v>0</v>
      </c>
      <c r="I5">
        <f>B5-H5</f>
        <v>0</v>
      </c>
    </row>
    <row r="6" spans="1:9" x14ac:dyDescent="0.2">
      <c r="A6">
        <v>5</v>
      </c>
      <c r="B6">
        <f>SUMIFS(in!C:C,in!A:A,"&gt;20190500",in!A:A,"&lt;20190600")</f>
        <v>0</v>
      </c>
      <c r="C6">
        <f>SUMIFS(in!C:C,in!D:D,"=alipay",in!A:A,"&gt;20190500",in!A:A,"&lt;20190600")</f>
        <v>0</v>
      </c>
      <c r="D6">
        <f>SUMIFS(in!C:C,in!D:D,"=wechat",in!A:A,"&gt;20190500",in!A:A,"&lt;20190600")</f>
        <v>0</v>
      </c>
      <c r="E6">
        <f>SUMIFS(in!C:C,in!D:D,"=bilibili",in!A:A,"&gt;20190500",in!A:A,"&lt;20190600")</f>
        <v>0</v>
      </c>
      <c r="F6">
        <f>SUMIFS(in!C:C,in!D:D,"=paypal",in!A:A,"&gt;20190500",in!A:A,"&lt;20190600")</f>
        <v>0</v>
      </c>
      <c r="G6">
        <f>SUMIFS(in!C:C,in!D:D,"=other",in!A:A,"&gt;20190500",in!A:A,"&lt;20190600")</f>
        <v>0</v>
      </c>
      <c r="H6">
        <f>SUMIFS(out!C:C,out!A:A,"&gt;20190500",out!A:A,"&lt;20190600")</f>
        <v>0</v>
      </c>
      <c r="I6">
        <f>B6-H6</f>
        <v>0</v>
      </c>
    </row>
    <row r="7" spans="1:9" x14ac:dyDescent="0.2">
      <c r="A7">
        <v>6</v>
      </c>
      <c r="B7">
        <f>SUMIFS(in!C:C,in!A:A,"&gt;20190600",in!A:A,"&lt;20190700")</f>
        <v>0</v>
      </c>
      <c r="C7">
        <f>SUMIFS(in!C:C,in!D:D,"=alipay",in!A:A,"&gt;20190600",in!A:A,"&lt;20190700")</f>
        <v>0</v>
      </c>
      <c r="D7">
        <f>SUMIFS(in!C:C,in!D:D,"=wechat",in!A:A,"&gt;20190600",in!A:A,"&lt;20190700")</f>
        <v>0</v>
      </c>
      <c r="E7">
        <f>SUMIFS(in!C:C,in!D:D,"=bilibili",in!A:A,"&gt;20190600",in!A:A,"&lt;20190700")</f>
        <v>0</v>
      </c>
      <c r="F7">
        <f>SUMIFS(in!C:C,in!D:D,"=paypal",in!A:A,"&gt;20190600",in!A:A,"&lt;20190700")</f>
        <v>0</v>
      </c>
      <c r="G7">
        <f>SUMIFS(in!C:C,in!D:D,"=other",in!A:A,"&gt;20190600",in!A:A,"&lt;20190700")</f>
        <v>0</v>
      </c>
      <c r="H7">
        <f>SUMIFS(out!C:C,out!A:A,"&gt;20190600",out!A:A,"&lt;20190700")</f>
        <v>0</v>
      </c>
      <c r="I7">
        <f>B7-H7</f>
        <v>0</v>
      </c>
    </row>
    <row r="8" spans="1:9" x14ac:dyDescent="0.2">
      <c r="A8">
        <v>7</v>
      </c>
      <c r="B8">
        <f>SUMIFS(in!C:C,in!A:A,"&gt;20190700",in!A:A,"&lt;20190800")</f>
        <v>0</v>
      </c>
      <c r="C8">
        <f>SUMIFS(in!C:C,in!D:D,"=alipay",in!A:A,"&gt;20190700",in!A:A,"&lt;20190800")</f>
        <v>0</v>
      </c>
      <c r="D8">
        <f>SUMIFS(in!C:C,in!D:D,"=wechat",in!A:A,"&gt;20190700",in!A:A,"&lt;20190800")</f>
        <v>0</v>
      </c>
      <c r="E8">
        <f>SUMIFS(in!C:C,in!D:D,"=bilibili",in!A:A,"&gt;20190700",in!A:A,"&lt;20190800")</f>
        <v>0</v>
      </c>
      <c r="F8">
        <f>SUMIFS(in!C:C,in!D:D,"=paypal",in!A:A,"&gt;20190700",in!A:A,"&lt;20190800")</f>
        <v>0</v>
      </c>
      <c r="G8">
        <f>SUMIFS(in!C:C,in!D:D,"=other",in!A:A,"&gt;20190700",in!A:A,"&lt;20190800")</f>
        <v>0</v>
      </c>
      <c r="H8">
        <f>SUMIFS(out!C:C,out!A:A,"&gt;20190700",out!A:A,"&lt;20190800")</f>
        <v>0</v>
      </c>
      <c r="I8">
        <f>B8-H8</f>
        <v>0</v>
      </c>
    </row>
    <row r="9" spans="1:9" x14ac:dyDescent="0.2">
      <c r="A9">
        <v>8</v>
      </c>
      <c r="B9">
        <f>SUMIFS(in!C:C,in!A:A,"&gt;20190300",in!A:A,"&lt;20190400")</f>
        <v>0</v>
      </c>
      <c r="C9">
        <f>SUMIFS(in!C:C,in!D:D,"=alipay",in!A:A,"&gt;20190300",in!A:A,"&lt;20190400")</f>
        <v>0</v>
      </c>
      <c r="D9">
        <f>SUMIFS(in!C:C,in!D:D,"=wechat",in!A:A,"&gt;20190300",in!A:A,"&lt;20190400")</f>
        <v>0</v>
      </c>
      <c r="E9">
        <f>SUMIFS(in!C:C,in!D:D,"=bilibili",in!A:A,"&gt;20190300",in!A:A,"&lt;20190400")</f>
        <v>0</v>
      </c>
      <c r="F9">
        <f>SUMIFS(in!C:C,in!D:D,"=paypal",in!A:A,"&gt;20190300",in!A:A,"&lt;20190400")</f>
        <v>0</v>
      </c>
      <c r="G9">
        <f>SUMIFS(in!C:C,in!D:D,"=other",in!A:A,"&gt;20190300",in!A:A,"&lt;20190400")</f>
        <v>0</v>
      </c>
      <c r="H9">
        <f>SUMIFS(out!C:C,out!A:A,"&gt;20190300",out!A:A,"&lt;20190400")</f>
        <v>0</v>
      </c>
      <c r="I9">
        <f>B9-H9</f>
        <v>0</v>
      </c>
    </row>
    <row r="10" spans="1:9" x14ac:dyDescent="0.2">
      <c r="A10">
        <v>9</v>
      </c>
      <c r="B10">
        <f>SUMIFS(in!C:C,in!A:A,"&gt;20190900",in!A:A,"&lt;20191000")</f>
        <v>786.6</v>
      </c>
      <c r="C10">
        <f>SUMIFS(in!C:C,in!D:D,"=alipay",in!A:A,"&gt;20190900",in!A:A,"&lt;20191000")</f>
        <v>217.4</v>
      </c>
      <c r="D10">
        <f>SUMIFS(in!C:C,in!D:D,"=wechat",in!A:A,"&gt;20190900",in!A:A,"&lt;20191000")</f>
        <v>241.2</v>
      </c>
      <c r="E10">
        <f>SUMIFS(in!C:C,in!D:D,"=bilibili",in!A:A,"&gt;20190900",in!A:A,"&lt;20191000")</f>
        <v>269.8</v>
      </c>
      <c r="F10">
        <f>SUMIFS(in!C:C,in!D:D,"=paypal",in!A:A,"&gt;20190900",in!A:A,"&lt;20191000")</f>
        <v>58.2</v>
      </c>
      <c r="G10">
        <f>SUMIFS(in!C:C,in!D:D,"=other",in!A:A,"&gt;20190900",in!A:A,"&lt;20191000")</f>
        <v>0</v>
      </c>
      <c r="H10">
        <f>SUMIFS(out!C:C,out!A:A,"&gt;20190900",out!A:A,"&lt;20191000")</f>
        <v>238</v>
      </c>
      <c r="I10">
        <f>B10-H10</f>
        <v>548.6</v>
      </c>
    </row>
    <row r="11" spans="1:9" x14ac:dyDescent="0.2">
      <c r="A11">
        <v>10</v>
      </c>
      <c r="B11">
        <f>SUMIFS(in!C:C,in!A:A,"&gt;20191000",in!A:A,"&lt;20191100")</f>
        <v>587.79999999999995</v>
      </c>
      <c r="C11">
        <f>SUMIFS(in!C:C,in!D:D,"=alipay",in!A:A,"&gt;20191000",in!A:A,"&lt;20191100")</f>
        <v>200.8</v>
      </c>
      <c r="D11">
        <f>SUMIFS(in!C:C,in!D:D,"=wechat",in!A:A,"&gt;20191000",in!A:A,"&lt;20191100")</f>
        <v>140</v>
      </c>
      <c r="E11">
        <f>SUMIFS(in!C:C,in!D:D,"=bilibili",in!A:A,"&gt;20191000",in!A:A,"&lt;20191100")</f>
        <v>131</v>
      </c>
      <c r="F11">
        <f>SUMIFS(in!C:C,in!D:D,"=paypal",in!A:A,"&gt;20191000",in!A:A,"&lt;20191100")</f>
        <v>96</v>
      </c>
      <c r="G11">
        <f>SUMIFS(in!C:C,in!D:D,"=other",in!A:A,"&gt;20191000",in!A:A,"&lt;20191100")</f>
        <v>20</v>
      </c>
      <c r="H11">
        <f>SUMIFS(out!C:C,out!A:A,"&gt;20191000",out!A:A,"&lt;20191100")</f>
        <v>226.07999999999998</v>
      </c>
      <c r="I11">
        <f>B11-H11</f>
        <v>361.71999999999997</v>
      </c>
    </row>
    <row r="12" spans="1:9" x14ac:dyDescent="0.2">
      <c r="A12">
        <v>11</v>
      </c>
      <c r="B12">
        <f>SUMIFS(in!C:C,in!A:A,"&gt;20191100",in!A:A,"&lt;20191200")</f>
        <v>0</v>
      </c>
      <c r="C12">
        <f>SUMIFS(in!C:C,in!D:D,"=alipay",in!A:A,"&gt;20191100",in!A:A,"&lt;20191200")</f>
        <v>0</v>
      </c>
      <c r="D12">
        <f>SUMIFS(in!C:C,in!D:D,"=wechat",in!A:A,"&gt;20191100",in!A:A,"&lt;20191200")</f>
        <v>0</v>
      </c>
      <c r="E12">
        <f>SUMIFS(in!C:C,in!D:D,"=bilibili",in!A:A,"&gt;20191100",in!A:A,"&lt;20191200")</f>
        <v>0</v>
      </c>
      <c r="F12">
        <f>SUMIFS(in!C:C,in!D:D,"=paypal",in!A:A,"&gt;20191100",in!A:A,"&lt;20191200")</f>
        <v>0</v>
      </c>
      <c r="G12">
        <f>SUMIFS(in!C:C,in!D:D,"=other",in!A:A,"&gt;20191100",in!A:A,"&lt;20191200")</f>
        <v>0</v>
      </c>
      <c r="H12">
        <f>SUMIFS(out!C:C,out!A:A,"&gt;20191100",out!A:A,"&lt;20191200")</f>
        <v>0</v>
      </c>
      <c r="I12">
        <f>B12-H12</f>
        <v>0</v>
      </c>
    </row>
    <row r="13" spans="1:9" x14ac:dyDescent="0.2">
      <c r="A13">
        <v>12</v>
      </c>
      <c r="B13">
        <f>SUMIFS(in!C:C,in!A:A,"&gt;20191200",in!A:A,"&lt;20191232")</f>
        <v>0</v>
      </c>
      <c r="C13">
        <f>SUMIFS(in!C:C,in!D:D,"=alipay",in!A:A,"&gt;20191100",in!A:A,"&lt;20191200")</f>
        <v>0</v>
      </c>
      <c r="D13">
        <f>SUMIFS(in!C:C,in!D:D,"=wechat",in!A:A,"&gt;20191100",in!A:A,"&lt;20191200")</f>
        <v>0</v>
      </c>
      <c r="E13">
        <f>SUMIFS(in!C:C,in!D:D,"=bilibili",in!A:A,"&gt;20191100",in!A:A,"&lt;20191200")</f>
        <v>0</v>
      </c>
      <c r="F13">
        <f>SUMIFS(in!C:C,in!D:D,"=paypal",in!A:A,"&gt;20191100",in!A:A,"&lt;20191200")</f>
        <v>0</v>
      </c>
      <c r="G13">
        <f>SUMIFS(in!C:C,in!D:D,"=other",in!A:A,"&gt;20191100",in!A:A,"&lt;20191200")</f>
        <v>0</v>
      </c>
      <c r="H13">
        <f>SUMIFS(out!C:C,out!A:A,"&gt;20191200",out!A:A,"&lt;20191232")</f>
        <v>0</v>
      </c>
      <c r="I13">
        <f>B13-H13</f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</vt:lpstr>
      <vt:lpstr>out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2019-09-22T12:52:30Z</dcterms:modified>
</cp:coreProperties>
</file>