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1.xml" ContentType="application/vnd.openxmlformats-officedocument.spreadsheetml.comments+xml"/>
  <Override PartName="/xl/worksheets/sheet8.xml" ContentType="application/vnd.openxmlformats-officedocument.spreadsheetml.worksheet+xml"/>
  <Override PartName="/xl/comments/comment2.xml" ContentType="application/vnd.openxmlformats-officedocument.spreadsheetml.comments+xml"/>
  <Override PartName="/xl/worksheets/sheet9.xml" ContentType="application/vnd.openxmlformats-officedocument.spreadsheetml.worksheet+xml"/>
  <Override PartName="/xl/comments/comment3.xml" ContentType="application/vnd.openxmlformats-officedocument.spreadsheetml.comment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1" showHorizontalScroll="1" showVerticalScroll="1" showSheetTabs="1" xWindow="1170" yWindow="1170" windowWidth="15375" windowHeight="7875" tabRatio="500" firstSheet="0" activeTab="1" autoFilterDateGrouping="1"/>
  </bookViews>
  <sheets>
    <sheet name="Planejamento" sheetId="1" state="visible" r:id="rId1"/>
    <sheet name="Geral" sheetId="2" state="visible" r:id="rId2"/>
    <sheet name="Conferencias" sheetId="3" state="visible" r:id="rId3"/>
    <sheet name="Periodicos" sheetId="4" state="visible" r:id="rId4"/>
    <sheet name="Tecnica" sheetId="5" state="visible" r:id="rId5"/>
    <sheet name="LConferencias" sheetId="6" state="visible" r:id="rId6"/>
    <sheet name="LPeriodicos" sheetId="7" state="visible" r:id="rId7"/>
    <sheet name="Tabelas" sheetId="8" state="visible" r:id="rId8"/>
    <sheet name="Producao" sheetId="9" state="visible" r:id="rId9"/>
    <sheet name="HIndex" sheetId="10" state="visible" r:id="rId10"/>
    <sheet name="Discentes" sheetId="11" state="visible" r:id="rId11"/>
    <sheet name="Docentes" sheetId="12" state="visible" r:id="rId12"/>
  </sheets>
  <definedNames>
    <definedName name="Z_72A84248_7528_4641_93C6_9429A7C96A1B_.wvu.PrintArea" localSheetId="1" hidden="1">Geral!$A$1:$R$32</definedName>
    <definedName name="Z_D17159D6_6700_6A49_8FAF_59B9A63C8B44_.wvu.PrintArea" localSheetId="1" hidden="1">Geral!$A$1:$R$32</definedName>
    <definedName name="_xlnm.Print_Area" localSheetId="1">'Geral'!$A$1:$R$32</definedName>
    <definedName name="Z_72A84248_7528_4641_93C6_9429A7C96A1B_.wvu.FilterData" localSheetId="2" hidden="1">Conferencias!#REF!</definedName>
    <definedName name="_xlnm._FilterDatabase" localSheetId="2" hidden="1">'Conferencias'!$AL$1:$AL$101</definedName>
    <definedName name="_xlnm._FilterDatabase" localSheetId="3" hidden="1">'Periodicos'!$A$1:$AE$39</definedName>
    <definedName name="Z_72A84248_7528_4641_93C6_9429A7C96A1B_.wvu.FilterData" localSheetId="4" hidden="1">Tecnica!#REF!</definedName>
    <definedName name="_xlnm._FilterDatabase" localSheetId="4" hidden="1">'Tecnica'!$A$1:$Y$9</definedName>
    <definedName name="_xlnm._FilterDatabase" localSheetId="6" hidden="1">'LPeriodicos'!$A$1:$M$1</definedName>
    <definedName name="_xlnm._FilterDatabase" localSheetId="10" hidden="1">'Discentes'!$A$1:$B$1</definedName>
    <definedName name="_xlnm._FilterDatabase" localSheetId="11" hidden="1">'Docentes'!$A$1:$C$1</definedName>
  </definedNames>
  <calcPr calcId="191028" fullCalcOnLoad="1"/>
  <pivotCaches>
    <pivotCache cacheId="0" r:id="rId13"/>
    <pivotCache cacheId="1" r:id="rId14"/>
  </pivotCaches>
</workbook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26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color rgb="FF330066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4" tint="-0.249977111117893"/>
      <sz val="12"/>
      <scheme val="minor"/>
    </font>
    <font>
      <name val="Calibri"/>
      <family val="2"/>
      <color theme="4" tint="-0.249977111117893"/>
      <sz val="12"/>
      <scheme val="minor"/>
    </font>
    <font>
      <name val="Calibri"/>
      <family val="2"/>
      <sz val="8"/>
      <scheme val="minor"/>
    </font>
    <font>
      <name val="Calibri"/>
      <family val="2"/>
      <color rgb="FFFF0000"/>
      <sz val="12"/>
      <scheme val="minor"/>
    </font>
    <font>
      <name val="Calibri"/>
      <family val="2"/>
      <color theme="10"/>
      <sz val="12"/>
      <scheme val="minor"/>
    </font>
    <font>
      <name val="Calibri"/>
      <family val="2"/>
      <b val="1"/>
      <color rgb="FFFF000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4" tint="-0.249977111117893"/>
      <sz val="11"/>
      <scheme val="minor"/>
    </font>
    <font>
      <name val="Calibri"/>
      <family val="2"/>
      <b val="1"/>
      <color theme="4" tint="-0.249977111117893"/>
      <sz val="11"/>
      <scheme val="minor"/>
    </font>
    <font>
      <name val="Calibri"/>
      <family val="2"/>
      <color theme="4" tint="-0.249977111117893"/>
      <sz val="11"/>
    </font>
    <font>
      <name val="Century Gothic"/>
      <family val="1"/>
      <color rgb="FF000000"/>
      <sz val="11"/>
    </font>
    <font>
      <name val="Calibri"/>
      <family val="2"/>
      <sz val="12"/>
      <scheme val="minor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  <font>
      <name val="Calibri"/>
      <family val="2"/>
      <b val="1"/>
      <color theme="0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000000"/>
      <sz val="12"/>
    </font>
    <font>
      <name val="Calibri"/>
      <family val="2"/>
      <color rgb="FF000000"/>
      <sz val="12"/>
    </font>
    <font>
      <name val="Calibri"/>
      <family val="2"/>
      <b val="1"/>
      <sz val="12"/>
      <scheme val="minor"/>
    </font>
    <font>
      <color rgb="00FF0000"/>
    </font>
  </fonts>
  <fills count="9">
    <fill>
      <patternFill/>
    </fill>
    <fill>
      <patternFill patternType="gray125"/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3"/>
      </bottom>
      <diagonal/>
    </border>
    <border>
      <left style="thin">
        <color theme="0"/>
      </left>
      <right/>
      <top style="thin">
        <color theme="4"/>
      </top>
      <bottom/>
      <diagonal/>
    </border>
    <border>
      <left/>
      <right style="thin">
        <color theme="0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12" fillId="0" borderId="0"/>
    <xf numFmtId="0" fontId="2" fillId="0" borderId="0"/>
    <xf numFmtId="0" fontId="3" fillId="0" borderId="0"/>
    <xf numFmtId="0" fontId="2" fillId="0" borderId="0"/>
  </cellStyleXfs>
  <cellXfs count="161">
    <xf numFmtId="0" fontId="0" fillId="0" borderId="0" pivotButton="0" quotePrefix="0" xfId="0"/>
    <xf numFmtId="0" fontId="4" fillId="0" borderId="0" pivotButton="0" quotePrefix="0" xfId="0"/>
    <xf numFmtId="2" fontId="0" fillId="0" borderId="0" pivotButton="0" quotePrefix="0" xfId="0"/>
    <xf numFmtId="2" fontId="7" fillId="0" borderId="0" pivotButton="0" quotePrefix="0" xfId="0"/>
    <xf numFmtId="0" fontId="7" fillId="0" borderId="0" pivotButton="0" quotePrefix="0" xfId="0"/>
    <xf numFmtId="0" fontId="6" fillId="0" borderId="2" pivotButton="0" quotePrefix="0" xfId="0"/>
    <xf numFmtId="0" fontId="7" fillId="2" borderId="2" pivotButton="0" quotePrefix="0" xfId="0"/>
    <xf numFmtId="2" fontId="7" fillId="2" borderId="2" pivotButton="0" quotePrefix="0" xfId="0"/>
    <xf numFmtId="1" fontId="0" fillId="0" borderId="0" pivotButton="0" quotePrefix="0" xfId="0"/>
    <xf numFmtId="1" fontId="6" fillId="0" borderId="2" pivotButton="0" quotePrefix="0" xfId="0"/>
    <xf numFmtId="0" fontId="7" fillId="2" borderId="0" pivotButton="0" quotePrefix="0" xfId="0"/>
    <xf numFmtId="0" fontId="7" fillId="0" borderId="2" pivotButton="0" quotePrefix="0" xfId="0"/>
    <xf numFmtId="164" fontId="0" fillId="0" borderId="0" pivotButton="0" quotePrefix="0" xfId="0"/>
    <xf numFmtId="2" fontId="7" fillId="0" borderId="0" applyAlignment="1" pivotButton="0" quotePrefix="0" xfId="0">
      <alignment horizontal="right" vertical="center"/>
    </xf>
    <xf numFmtId="2" fontId="7" fillId="2" borderId="0" applyAlignment="1" pivotButton="0" quotePrefix="0" xfId="0">
      <alignment horizontal="right" vertical="center"/>
    </xf>
    <xf numFmtId="2" fontId="7" fillId="2" borderId="0" pivotButton="0" quotePrefix="0" xfId="0"/>
    <xf numFmtId="0" fontId="7" fillId="0" borderId="3" pivotButton="0" quotePrefix="0" xfId="0"/>
    <xf numFmtId="2" fontId="7" fillId="0" borderId="3" pivotButton="0" quotePrefix="0" xfId="0"/>
    <xf numFmtId="2" fontId="6" fillId="0" borderId="0" pivotButton="0" quotePrefix="0" xfId="0"/>
    <xf numFmtId="0" fontId="6" fillId="0" borderId="0" pivotButton="0" quotePrefix="0" xfId="0"/>
    <xf numFmtId="49" fontId="6" fillId="0" borderId="0" pivotButton="0" quotePrefix="0" xfId="0"/>
    <xf numFmtId="49" fontId="10" fillId="0" borderId="0" pivotButton="0" quotePrefix="0" xfId="13"/>
    <xf numFmtId="49" fontId="0" fillId="0" borderId="0" pivotButton="0" quotePrefix="0" xfId="0"/>
    <xf numFmtId="49" fontId="2" fillId="0" borderId="0" pivotButton="0" quotePrefix="0" xfId="13"/>
    <xf numFmtId="0" fontId="7" fillId="0" borderId="1" pivotButton="0" quotePrefix="0" xfId="0"/>
    <xf numFmtId="2" fontId="7" fillId="0" borderId="1" applyAlignment="1" pivotButton="0" quotePrefix="0" xfId="0">
      <alignment horizontal="right" vertical="center"/>
    </xf>
    <xf numFmtId="2" fontId="11" fillId="2" borderId="0" pivotButton="0" quotePrefix="0" xfId="0"/>
    <xf numFmtId="2" fontId="11" fillId="0" borderId="0" pivotButton="0" quotePrefix="0" xfId="0"/>
    <xf numFmtId="2" fontId="11" fillId="0" borderId="1" pivotButton="0" quotePrefix="0" xfId="0"/>
    <xf numFmtId="2" fontId="11" fillId="0" borderId="2" applyAlignment="1" pivotButton="0" quotePrefix="0" xfId="0">
      <alignment textRotation="90"/>
    </xf>
    <xf numFmtId="2" fontId="11" fillId="2" borderId="0" applyAlignment="1" pivotButton="0" quotePrefix="0" xfId="0">
      <alignment horizontal="right" vertical="center"/>
    </xf>
    <xf numFmtId="2" fontId="11" fillId="0" borderId="0" applyAlignment="1" pivotButton="0" quotePrefix="0" xfId="0">
      <alignment horizontal="right" vertical="center"/>
    </xf>
    <xf numFmtId="2" fontId="11" fillId="0" borderId="1" applyAlignment="1" pivotButton="0" quotePrefix="0" xfId="0">
      <alignment horizontal="right" vertical="center"/>
    </xf>
    <xf numFmtId="0" fontId="5" fillId="0" borderId="0" applyAlignment="1" pivotButton="0" quotePrefix="0" xfId="0">
      <alignment wrapText="1"/>
    </xf>
    <xf numFmtId="0" fontId="5" fillId="0" borderId="0" pivotButton="0" quotePrefix="0" xfId="0"/>
    <xf numFmtId="2" fontId="11" fillId="0" borderId="2" applyAlignment="1" pivotButton="0" quotePrefix="0" xfId="0">
      <alignment textRotation="90" wrapText="1"/>
    </xf>
    <xf numFmtId="165" fontId="0" fillId="0" borderId="0" pivotButton="0" quotePrefix="0" xfId="0"/>
    <xf numFmtId="1" fontId="13" fillId="0" borderId="0" pivotButton="0" quotePrefix="0" xfId="14"/>
    <xf numFmtId="1" fontId="13" fillId="2" borderId="0" pivotButton="0" quotePrefix="0" xfId="14"/>
    <xf numFmtId="1" fontId="13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1" fillId="0" borderId="0" pivotButton="0" quotePrefix="0" xfId="0"/>
    <xf numFmtId="0" fontId="14" fillId="0" borderId="2" pivotButton="0" quotePrefix="0" xfId="0"/>
    <xf numFmtId="0" fontId="13" fillId="2" borderId="2" pivotButton="0" quotePrefix="0" xfId="0"/>
    <xf numFmtId="164" fontId="13" fillId="2" borderId="2" pivotButton="0" quotePrefix="0" xfId="0"/>
    <xf numFmtId="0" fontId="13" fillId="0" borderId="0" pivotButton="0" quotePrefix="0" xfId="0"/>
    <xf numFmtId="164" fontId="13" fillId="0" borderId="0" pivotButton="0" quotePrefix="0" xfId="0"/>
    <xf numFmtId="0" fontId="13" fillId="2" borderId="0" pivotButton="0" quotePrefix="0" xfId="0"/>
    <xf numFmtId="164" fontId="13" fillId="2" borderId="0" pivotButton="0" quotePrefix="0" xfId="0"/>
    <xf numFmtId="0" fontId="13" fillId="0" borderId="1" pivotButton="0" quotePrefix="0" xfId="0"/>
    <xf numFmtId="164" fontId="13" fillId="0" borderId="1" pivotButton="0" quotePrefix="0" xfId="0"/>
    <xf numFmtId="1" fontId="14" fillId="0" borderId="4" applyAlignment="1" pivotButton="0" quotePrefix="0" xfId="0">
      <alignment horizontal="center"/>
    </xf>
    <xf numFmtId="0" fontId="15" fillId="2" borderId="2" pivotButton="0" quotePrefix="0" xfId="0"/>
    <xf numFmtId="0" fontId="15" fillId="0" borderId="0" pivotButton="0" quotePrefix="0" xfId="0"/>
    <xf numFmtId="0" fontId="15" fillId="2" borderId="0" pivotButton="0" quotePrefix="0" xfId="0"/>
    <xf numFmtId="9" fontId="13" fillId="0" borderId="0" pivotButton="0" quotePrefix="0" xfId="14"/>
    <xf numFmtId="0" fontId="15" fillId="2" borderId="1" pivotButton="0" quotePrefix="0" xfId="0"/>
    <xf numFmtId="9" fontId="13" fillId="2" borderId="1" pivotButton="0" quotePrefix="0" xfId="14"/>
    <xf numFmtId="1" fontId="14" fillId="0" borderId="2" applyAlignment="1" pivotButton="0" quotePrefix="0" xfId="0">
      <alignment horizontal="center"/>
    </xf>
    <xf numFmtId="0" fontId="15" fillId="0" borderId="1" pivotButton="0" quotePrefix="0" xfId="0"/>
    <xf numFmtId="1" fontId="13" fillId="0" borderId="1" pivotButton="0" quotePrefix="0" xfId="14"/>
    <xf numFmtId="9" fontId="13" fillId="2" borderId="2" pivotButton="0" quotePrefix="0" xfId="14"/>
    <xf numFmtId="9" fontId="13" fillId="0" borderId="1" pivotButton="0" quotePrefix="0" xfId="14"/>
    <xf numFmtId="1" fontId="15" fillId="0" borderId="0" pivotButton="0" quotePrefix="0" xfId="0"/>
    <xf numFmtId="1" fontId="15" fillId="2" borderId="0" pivotButton="0" quotePrefix="0" xfId="0"/>
    <xf numFmtId="164" fontId="9" fillId="3" borderId="0" pivotButton="0" quotePrefix="0" xfId="0"/>
    <xf numFmtId="0" fontId="14" fillId="0" borderId="6" pivotButton="0" quotePrefix="0" xfId="0"/>
    <xf numFmtId="1" fontId="14" fillId="0" borderId="5" applyAlignment="1" pivotButton="0" quotePrefix="0" xfId="0">
      <alignment horizontal="center"/>
    </xf>
    <xf numFmtId="1" fontId="14" fillId="0" borderId="2" pivotButton="0" quotePrefix="0" xfId="0"/>
    <xf numFmtId="1" fontId="13" fillId="2" borderId="2" pivotButton="0" quotePrefix="0" xfId="14"/>
    <xf numFmtId="0" fontId="0" fillId="0" borderId="0" applyAlignment="1" pivotButton="0" quotePrefix="0" xfId="0">
      <alignment horizontal="center"/>
    </xf>
    <xf numFmtId="0" fontId="0" fillId="4" borderId="0" pivotButton="0" quotePrefix="0" xfId="0"/>
    <xf numFmtId="1" fontId="0" fillId="4" borderId="0" pivotButton="0" quotePrefix="0" xfId="0"/>
    <xf numFmtId="0" fontId="9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 wrapText="1"/>
    </xf>
    <xf numFmtId="1" fontId="6" fillId="0" borderId="2" applyAlignment="1" pivotButton="0" quotePrefix="0" xfId="0">
      <alignment horizontal="center"/>
    </xf>
    <xf numFmtId="0" fontId="15" fillId="2" borderId="2" applyAlignment="1" pivotButton="0" quotePrefix="0" xfId="0">
      <alignment horizontal="center"/>
    </xf>
    <xf numFmtId="1" fontId="13" fillId="0" borderId="1" applyAlignment="1" pivotButton="0" quotePrefix="0" xfId="14">
      <alignment horizontal="center"/>
    </xf>
    <xf numFmtId="1" fontId="13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center"/>
    </xf>
    <xf numFmtId="0" fontId="17" fillId="0" borderId="0" pivotButton="0" quotePrefix="0" xfId="0"/>
    <xf numFmtId="0" fontId="20" fillId="6" borderId="0" applyAlignment="1" pivotButton="0" quotePrefix="0" xfId="0">
      <alignment horizontal="center"/>
    </xf>
    <xf numFmtId="0" fontId="20" fillId="6" borderId="0" applyAlignment="1" pivotButton="0" quotePrefix="0" xfId="0">
      <alignment horizontal="right"/>
    </xf>
    <xf numFmtId="14" fontId="5" fillId="0" borderId="0" pivotButton="0" quotePrefix="0" xfId="0"/>
    <xf numFmtId="0" fontId="2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center" vertical="center"/>
    </xf>
    <xf numFmtId="2" fontId="5" fillId="0" borderId="0" applyAlignment="1" pivotButton="0" quotePrefix="0" xfId="0">
      <alignment horizontal="center" vertical="center" textRotation="90"/>
    </xf>
    <xf numFmtId="2" fontId="0" fillId="0" borderId="0" applyAlignment="1" pivotButton="0" quotePrefix="0" xfId="0">
      <alignment horizontal="center" vertical="center" textRotation="90"/>
    </xf>
    <xf numFmtId="1" fontId="5" fillId="0" borderId="0" applyAlignment="1" pivotButton="0" quotePrefix="0" xfId="0">
      <alignment horizontal="center" vertical="center" textRotation="90"/>
    </xf>
    <xf numFmtId="0" fontId="0" fillId="0" borderId="7" applyAlignment="1" pivotButton="0" quotePrefix="0" xfId="0">
      <alignment horizontal="center"/>
    </xf>
    <xf numFmtId="0" fontId="0" fillId="4" borderId="7" applyAlignment="1" pivotButton="0" quotePrefix="0" xfId="0">
      <alignment horizontal="center"/>
    </xf>
    <xf numFmtId="2" fontId="6" fillId="0" borderId="2" applyAlignment="1" pivotButton="0" quotePrefix="0" xfId="0">
      <alignment horizontal="center" textRotation="90"/>
    </xf>
    <xf numFmtId="0" fontId="7" fillId="2" borderId="2" applyAlignment="1" pivotButton="0" quotePrefix="0" xfId="0">
      <alignment horizontal="left"/>
    </xf>
    <xf numFmtId="0" fontId="7" fillId="2" borderId="0" applyAlignment="1" pivotButton="0" quotePrefix="0" xfId="0">
      <alignment horizontal="left"/>
    </xf>
    <xf numFmtId="0" fontId="7" fillId="0" borderId="0" applyAlignment="1" pivotButton="0" quotePrefix="0" xfId="0">
      <alignment horizontal="left"/>
    </xf>
    <xf numFmtId="1" fontId="7" fillId="2" borderId="2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2" borderId="0" applyAlignment="1" pivotButton="0" quotePrefix="0" xfId="0">
      <alignment horizontal="center"/>
    </xf>
    <xf numFmtId="1" fontId="6" fillId="0" borderId="0" applyAlignment="1" pivotButton="0" quotePrefix="0" xfId="0">
      <alignment horizontal="center"/>
    </xf>
    <xf numFmtId="9" fontId="0" fillId="0" borderId="0" pivotButton="0" quotePrefix="0" xfId="14"/>
    <xf numFmtId="2" fontId="0" fillId="0" borderId="7" applyAlignment="1" pivotButton="0" quotePrefix="0" xfId="0">
      <alignment horizontal="center"/>
    </xf>
    <xf numFmtId="1" fontId="0" fillId="0" borderId="7" applyAlignment="1" pivotButton="0" quotePrefix="0" xfId="0">
      <alignment horizontal="center"/>
    </xf>
    <xf numFmtId="0" fontId="0" fillId="7" borderId="7" applyAlignment="1" pivotButton="0" quotePrefix="0" xfId="0">
      <alignment horizontal="center"/>
    </xf>
    <xf numFmtId="1" fontId="0" fillId="7" borderId="7" applyAlignment="1" pivotButton="0" quotePrefix="0" xfId="0">
      <alignment horizontal="center"/>
    </xf>
    <xf numFmtId="0" fontId="0" fillId="8" borderId="7" applyAlignment="1" pivotButton="0" quotePrefix="0" xfId="0">
      <alignment horizontal="center"/>
    </xf>
    <xf numFmtId="1" fontId="0" fillId="8" borderId="7" applyAlignment="1" pivotButton="0" quotePrefix="0" xfId="0">
      <alignment horizontal="center"/>
    </xf>
    <xf numFmtId="2" fontId="0" fillId="7" borderId="7" applyAlignment="1" pivotButton="0" quotePrefix="0" xfId="0">
      <alignment horizontal="center"/>
    </xf>
    <xf numFmtId="0" fontId="5" fillId="4" borderId="7" applyAlignment="1" pivotButton="0" quotePrefix="0" xfId="0">
      <alignment horizontal="center"/>
    </xf>
    <xf numFmtId="1" fontId="5" fillId="4" borderId="7" applyAlignment="1" pivotButton="0" quotePrefix="0" xfId="0">
      <alignment horizontal="center"/>
    </xf>
    <xf numFmtId="2" fontId="5" fillId="4" borderId="7" applyAlignment="1" pivotButton="0" quotePrefix="0" xfId="0">
      <alignment horizontal="center"/>
    </xf>
    <xf numFmtId="2" fontId="0" fillId="4" borderId="7" applyAlignment="1" pivotButton="0" quotePrefix="0" xfId="0">
      <alignment horizontal="center"/>
    </xf>
    <xf numFmtId="1" fontId="0" fillId="4" borderId="7" applyAlignment="1" pivotButton="0" quotePrefix="0" xfId="0">
      <alignment horizontal="center"/>
    </xf>
    <xf numFmtId="0" fontId="0" fillId="4" borderId="0" pivotButton="0" quotePrefix="1" xfId="0"/>
    <xf numFmtId="0" fontId="5" fillId="8" borderId="7" applyAlignment="1" pivotButton="0" quotePrefix="0" xfId="0">
      <alignment horizontal="center"/>
    </xf>
    <xf numFmtId="0" fontId="11" fillId="7" borderId="0" applyAlignment="1" pivotButton="0" quotePrefix="0" xfId="0">
      <alignment horizontal="center"/>
    </xf>
    <xf numFmtId="2" fontId="5" fillId="4" borderId="0" pivotButton="0" quotePrefix="0" xfId="0"/>
    <xf numFmtId="2" fontId="5" fillId="7" borderId="7" applyAlignment="1" pivotButton="0" quotePrefix="0" xfId="0">
      <alignment horizontal="center"/>
    </xf>
    <xf numFmtId="0" fontId="5" fillId="4" borderId="0" pivotButton="0" quotePrefix="0" xfId="0"/>
    <xf numFmtId="2" fontId="24" fillId="8" borderId="0" applyAlignment="1" pivotButton="0" quotePrefix="0" xfId="0">
      <alignment horizontal="center" vertical="center" textRotation="90"/>
    </xf>
    <xf numFmtId="1" fontId="24" fillId="8" borderId="0" applyAlignment="1" pivotButton="0" quotePrefix="0" xfId="0">
      <alignment horizontal="center" vertical="center" textRotation="90"/>
    </xf>
    <xf numFmtId="2" fontId="17" fillId="8" borderId="0" pivotButton="0" quotePrefix="0" xfId="0"/>
    <xf numFmtId="1" fontId="17" fillId="8" borderId="0" pivotButton="0" quotePrefix="0" xfId="0"/>
    <xf numFmtId="0" fontId="24" fillId="8" borderId="0" applyAlignment="1" pivotButton="0" quotePrefix="0" xfId="0">
      <alignment horizontal="center" vertical="center" textRotation="90"/>
    </xf>
    <xf numFmtId="0" fontId="17" fillId="8" borderId="0" applyAlignment="1" pivotButton="0" quotePrefix="0" xfId="0">
      <alignment horizontal="center"/>
    </xf>
    <xf numFmtId="0" fontId="0" fillId="5" borderId="0" pivotButton="0" quotePrefix="0" xfId="0"/>
    <xf numFmtId="0" fontId="0" fillId="5" borderId="0" applyAlignment="1" pivotButton="0" quotePrefix="0" xfId="0">
      <alignment horizontal="center"/>
    </xf>
    <xf numFmtId="0" fontId="23" fillId="0" borderId="0" pivotButton="0" quotePrefix="0" xfId="0"/>
    <xf numFmtId="0" fontId="5" fillId="8" borderId="0" applyAlignment="1" pivotButton="0" quotePrefix="0" xfId="0">
      <alignment horizontal="center" vertical="center" textRotation="90"/>
    </xf>
    <xf numFmtId="2" fontId="5" fillId="8" borderId="0" applyAlignment="1" pivotButton="0" quotePrefix="0" xfId="0">
      <alignment horizontal="center" vertical="center" textRotation="90"/>
    </xf>
    <xf numFmtId="0" fontId="0" fillId="8" borderId="0" applyAlignment="1" pivotButton="0" quotePrefix="0" xfId="0">
      <alignment horizontal="center"/>
    </xf>
    <xf numFmtId="0" fontId="0" fillId="8" borderId="0" pivotButton="0" quotePrefix="0" xfId="0"/>
    <xf numFmtId="164" fontId="17" fillId="8" borderId="0" pivotButton="0" quotePrefix="0" xfId="0"/>
    <xf numFmtId="2" fontId="0" fillId="0" borderId="7" applyAlignment="1" pivotButton="0" quotePrefix="0" xfId="0">
      <alignment horizontal="center" vertical="center" textRotation="90"/>
    </xf>
    <xf numFmtId="0" fontId="0" fillId="7" borderId="0" pivotButton="0" quotePrefix="0" xfId="0"/>
    <xf numFmtId="0" fontId="0" fillId="7" borderId="0" applyAlignment="1" pivotButton="0" quotePrefix="0" xfId="0">
      <alignment horizontal="center"/>
    </xf>
    <xf numFmtId="2" fontId="17" fillId="8" borderId="0" applyAlignment="1" pivotButton="0" quotePrefix="0" xfId="0">
      <alignment horizontal="center"/>
    </xf>
    <xf numFmtId="1" fontId="17" fillId="8" borderId="0" applyAlignment="1" pivotButton="0" quotePrefix="0" xfId="0">
      <alignment horizontal="center"/>
    </xf>
    <xf numFmtId="0" fontId="17" fillId="5" borderId="0" applyAlignment="1" pivotButton="0" quotePrefix="0" xfId="0">
      <alignment horizontal="center"/>
    </xf>
    <xf numFmtId="2" fontId="0" fillId="5" borderId="0" applyAlignment="1" pivotButton="0" quotePrefix="0" xfId="0">
      <alignment horizontal="center"/>
    </xf>
    <xf numFmtId="1" fontId="0" fillId="8" borderId="0" applyAlignment="1" pivotButton="0" quotePrefix="0" xfId="0">
      <alignment horizontal="center"/>
    </xf>
    <xf numFmtId="2" fontId="0" fillId="8" borderId="0" applyAlignment="1" pivotButton="0" quotePrefix="0" xfId="0">
      <alignment horizontal="center"/>
    </xf>
    <xf numFmtId="165" fontId="0" fillId="8" borderId="0" applyAlignment="1" pivotButton="0" quotePrefix="0" xfId="0">
      <alignment horizontal="center"/>
    </xf>
    <xf numFmtId="0" fontId="9" fillId="8" borderId="0" applyAlignment="1" pivotButton="0" quotePrefix="0" xfId="0">
      <alignment horizontal="center"/>
    </xf>
    <xf numFmtId="9" fontId="0" fillId="0" borderId="0" applyAlignment="1" pivotButton="0" quotePrefix="0" xfId="14">
      <alignment horizontal="center"/>
    </xf>
    <xf numFmtId="0" fontId="0" fillId="4" borderId="0" applyAlignment="1" pivotButton="0" quotePrefix="0" xfId="0">
      <alignment horizontal="center"/>
    </xf>
    <xf numFmtId="9" fontId="0" fillId="8" borderId="7" applyAlignment="1" pivotButton="0" quotePrefix="0" xfId="14">
      <alignment horizontal="center"/>
    </xf>
    <xf numFmtId="0" fontId="5" fillId="8" borderId="9" applyAlignment="1" pivotButton="0" quotePrefix="0" xfId="0">
      <alignment horizontal="center"/>
    </xf>
    <xf numFmtId="0" fontId="0" fillId="4" borderId="7" applyAlignment="1" pivotButton="0" quotePrefix="0" xfId="0">
      <alignment horizontal="center"/>
    </xf>
    <xf numFmtId="0" fontId="5" fillId="8" borderId="7" applyAlignment="1" pivotButton="0" quotePrefix="0" xfId="0">
      <alignment horizontal="center"/>
    </xf>
    <xf numFmtId="0" fontId="5" fillId="8" borderId="7" applyAlignment="1" pivotButton="0" quotePrefix="0" xfId="0">
      <alignment horizontal="center" vertical="center"/>
    </xf>
    <xf numFmtId="0" fontId="5" fillId="8" borderId="7" applyAlignment="1" pivotButton="0" quotePrefix="0" xfId="0">
      <alignment horizontal="center" vertical="center" wrapText="1"/>
    </xf>
    <xf numFmtId="0" fontId="5" fillId="8" borderId="8" applyAlignment="1" pivotButton="0" quotePrefix="0" xfId="0">
      <alignment horizontal="center" vertical="center" wrapText="1"/>
    </xf>
    <xf numFmtId="0" fontId="5" fillId="8" borderId="9" applyAlignment="1" pivotButton="0" quotePrefix="0" xfId="0">
      <alignment horizontal="center" vertical="center" wrapText="1"/>
    </xf>
    <xf numFmtId="0" fontId="5" fillId="8" borderId="7" applyAlignment="1" pivotButton="0" quotePrefix="0" xfId="0">
      <alignment horizontal="center" wrapText="1"/>
    </xf>
    <xf numFmtId="0" fontId="0" fillId="0" borderId="15" pivotButton="0" quotePrefix="0" xfId="0"/>
    <xf numFmtId="0" fontId="0" fillId="0" borderId="14" pivotButton="0" quotePrefix="0" xfId="0"/>
    <xf numFmtId="0" fontId="0" fillId="0" borderId="9" pivotButton="0" quotePrefix="0" xfId="0"/>
    <xf numFmtId="0" fontId="25" fillId="0" borderId="0" pivotButton="0" quotePrefix="0" xfId="0"/>
  </cellXfs>
  <cellStyles count="4">
    <cellStyle name="Normal" xfId="0" builtinId="0"/>
    <cellStyle name="Hiperlink" xfId="1" builtinId="8" hidden="1"/>
    <cellStyle name="Hiperlink Visitado" xfId="2" builtinId="9" hidden="1"/>
    <cellStyle name="Porcentagem" xfId="3" builtinId="5"/>
  </cellStyles>
  <dxfs count="1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pivotCacheDefinition" Target="/xl/pivotCache/pivotCacheDefinition1.xml" Id="rId13" /><Relationship Type="http://schemas.openxmlformats.org/officeDocument/2006/relationships/pivotCacheDefinition" Target="/xl/pivotCache/pivotCacheDefinition2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Artigos por estrato Qualis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title>
    <plotArea>
      <layout/>
      <barChart>
        <barDir val="col"/>
        <grouping val="stacked"/>
        <varyColors val="0"/>
        <ser>
          <idx val="0"/>
          <order val="0"/>
          <tx>
            <strRef>
              <f>Planejamento!$AB$3</f>
              <strCache>
                <ptCount val="1"/>
                <pt idx="0">
                  <v>Peródicos</v>
                </pt>
              </strCache>
            </strRef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cat>
            <strRef>
              <f>Planejamento!$AA$4:$AA$12</f>
              <strCache>
                <ptCount val="9"/>
                <pt idx="0">
                  <v>A1</v>
                </pt>
                <pt idx="1">
                  <v>A2</v>
                </pt>
                <pt idx="2">
                  <v>A3</v>
                </pt>
                <pt idx="3">
                  <v>A4</v>
                </pt>
                <pt idx="4">
                  <v>B1</v>
                </pt>
                <pt idx="5">
                  <v>B2</v>
                </pt>
                <pt idx="6">
                  <v>B3</v>
                </pt>
                <pt idx="7">
                  <v>B4</v>
                </pt>
                <pt idx="8">
                  <v>NA</v>
                </pt>
              </strCache>
            </strRef>
          </cat>
          <val>
            <numRef>
              <f>Planejamento!$AB$4:$AB$12</f>
              <numCache>
                <formatCode>General</formatCode>
                <ptCount val="9"/>
                <pt idx="0">
                  <v>9</v>
                </pt>
                <pt idx="1">
                  <v>12</v>
                </pt>
                <pt idx="2">
                  <v>5</v>
                </pt>
                <pt idx="3">
                  <v>2</v>
                </pt>
                <pt idx="4">
                  <v>8</v>
                </pt>
                <pt idx="5">
                  <v>4</v>
                </pt>
                <pt idx="6">
                  <v>0</v>
                </pt>
                <pt idx="7">
                  <v>0</v>
                </pt>
                <pt idx="8">
                  <v>3</v>
                </pt>
              </numCache>
            </numRef>
          </val>
        </ser>
        <ser>
          <idx val="1"/>
          <order val="1"/>
          <tx>
            <strRef>
              <f>Planejamento!$AC$3</f>
              <strCache>
                <ptCount val="1"/>
                <pt idx="0">
                  <v>Eventos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Planejamento!$AA$4:$AA$12</f>
              <strCache>
                <ptCount val="9"/>
                <pt idx="0">
                  <v>A1</v>
                </pt>
                <pt idx="1">
                  <v>A2</v>
                </pt>
                <pt idx="2">
                  <v>A3</v>
                </pt>
                <pt idx="3">
                  <v>A4</v>
                </pt>
                <pt idx="4">
                  <v>B1</v>
                </pt>
                <pt idx="5">
                  <v>B2</v>
                </pt>
                <pt idx="6">
                  <v>B3</v>
                </pt>
                <pt idx="7">
                  <v>B4</v>
                </pt>
                <pt idx="8">
                  <v>NA</v>
                </pt>
              </strCache>
            </strRef>
          </cat>
          <val>
            <numRef>
              <f>Planejamento!$AC$4:$AC$12</f>
              <numCache>
                <formatCode>General</formatCode>
                <ptCount val="9"/>
                <pt idx="0">
                  <v>3</v>
                </pt>
                <pt idx="1">
                  <v>2</v>
                </pt>
                <pt idx="2">
                  <v>3</v>
                </pt>
                <pt idx="3">
                  <v>14</v>
                </pt>
                <pt idx="4">
                  <v>4</v>
                </pt>
                <pt idx="5">
                  <v>3</v>
                </pt>
                <pt idx="6">
                  <v>6</v>
                </pt>
                <pt idx="7">
                  <v>6</v>
                </pt>
                <pt idx="8">
                  <v>25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670319040"/>
        <axId val="670319368"/>
      </barChart>
      <catAx>
        <axId val="6703190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670319368"/>
        <crosses val="autoZero"/>
        <auto val="1"/>
        <lblAlgn val="ctr"/>
        <lblOffset val="100"/>
        <noMultiLvlLbl val="0"/>
      </catAx>
      <valAx>
        <axId val="67031936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67031904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Artigos c/ discente por estrato Qualis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title>
    <plotArea>
      <layout/>
      <barChart>
        <barDir val="col"/>
        <grouping val="stacked"/>
        <varyColors val="0"/>
        <ser>
          <idx val="0"/>
          <order val="0"/>
          <tx>
            <strRef>
              <f>Planejamento!$AB$3</f>
              <strCache>
                <ptCount val="1"/>
                <pt idx="0">
                  <v>Peródicos</v>
                </pt>
              </strCache>
            </strRef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cat>
            <strRef>
              <f>Planejamento!$AA$19:$AA$27</f>
              <strCache>
                <ptCount val="9"/>
                <pt idx="0">
                  <v>A1</v>
                </pt>
                <pt idx="1">
                  <v>A2</v>
                </pt>
                <pt idx="2">
                  <v>A3</v>
                </pt>
                <pt idx="3">
                  <v>A4</v>
                </pt>
                <pt idx="4">
                  <v>B1</v>
                </pt>
                <pt idx="5">
                  <v>B2</v>
                </pt>
                <pt idx="6">
                  <v>B3</v>
                </pt>
                <pt idx="7">
                  <v>B4</v>
                </pt>
                <pt idx="8">
                  <v>NA</v>
                </pt>
              </strCache>
            </strRef>
          </cat>
          <val>
            <numRef>
              <f>Planejamento!$AB$19:$AB$27</f>
              <numCache>
                <formatCode>General</formatCode>
                <ptCount val="9"/>
                <pt idx="0">
                  <v>3</v>
                </pt>
                <pt idx="1">
                  <v>4</v>
                </pt>
                <pt idx="2">
                  <v>1</v>
                </pt>
                <pt idx="3">
                  <v>2</v>
                </pt>
                <pt idx="4">
                  <v>6</v>
                </pt>
                <pt idx="5">
                  <v>3</v>
                </pt>
                <pt idx="6">
                  <v>0</v>
                </pt>
                <pt idx="7">
                  <v>0</v>
                </pt>
                <pt idx="8">
                  <v>1</v>
                </pt>
              </numCache>
            </numRef>
          </val>
        </ser>
        <ser>
          <idx val="1"/>
          <order val="1"/>
          <tx>
            <strRef>
              <f>Planejamento!$AC$3</f>
              <strCache>
                <ptCount val="1"/>
                <pt idx="0">
                  <v>Eventos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Planejamento!$AA$19:$AA$27</f>
              <strCache>
                <ptCount val="9"/>
                <pt idx="0">
                  <v>A1</v>
                </pt>
                <pt idx="1">
                  <v>A2</v>
                </pt>
                <pt idx="2">
                  <v>A3</v>
                </pt>
                <pt idx="3">
                  <v>A4</v>
                </pt>
                <pt idx="4">
                  <v>B1</v>
                </pt>
                <pt idx="5">
                  <v>B2</v>
                </pt>
                <pt idx="6">
                  <v>B3</v>
                </pt>
                <pt idx="7">
                  <v>B4</v>
                </pt>
                <pt idx="8">
                  <v>NA</v>
                </pt>
              </strCache>
            </strRef>
          </cat>
          <val>
            <numRef>
              <f>Planejamento!$AC$19:$AC$27</f>
              <numCache>
                <formatCode>General</formatCode>
                <ptCount val="9"/>
                <pt idx="0">
                  <v>3</v>
                </pt>
                <pt idx="1">
                  <v>2</v>
                </pt>
                <pt idx="2">
                  <v>2</v>
                </pt>
                <pt idx="3">
                  <v>12</v>
                </pt>
                <pt idx="4">
                  <v>3</v>
                </pt>
                <pt idx="5">
                  <v>3</v>
                </pt>
                <pt idx="6">
                  <v>5</v>
                </pt>
                <pt idx="7">
                  <v>5</v>
                </pt>
                <pt idx="8">
                  <v>16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670319040"/>
        <axId val="670319368"/>
      </barChart>
      <catAx>
        <axId val="6703190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670319368"/>
        <crosses val="autoZero"/>
        <auto val="1"/>
        <lblAlgn val="ctr"/>
        <lblOffset val="100"/>
        <noMultiLvlLbl val="0"/>
      </catAx>
      <valAx>
        <axId val="670319368"/>
        <scaling>
          <orientation val="minMax"/>
          <max val="3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67031904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tc={93CA2012-8A72-4B7E-8762-1F1E078CBCB3}</author>
    <author>Eduardo Ogasawara</author>
  </authors>
  <commentList>
    <comment ref="I1" authorId="0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Fonte: https://www.scopus.com/sources.uri
- Buscar no campo "Title"
- Nos resultado da busca, consultar coluna "Highest Percentile"</t>
      </text>
    </comment>
    <comment ref="J1" authorId="1" shapeId="0">
      <text>
        <t>Eduardo Ogasawara:
https://ppgcc.github.io/discentesPPGCC/pt-BR/qualis/</t>
      </text>
    </comment>
  </commentList>
</comments>
</file>

<file path=xl/comments/comment2.xml><?xml version="1.0" encoding="utf-8"?>
<comments xmlns="http://schemas.openxmlformats.org/spreadsheetml/2006/main">
  <authors>
    <author>tc={A00D9871-48D6-46AF-84F8-48512E259A1F}</author>
    <author>tc={08A611B7-9235-4324-8616-CE47293553ED}</author>
    <author>tc={DE8E5E87-9EA4-441F-88D0-013946F46B32}</author>
    <author>tc={4998AAC7-31C4-46F8-9838-D07296901FCF}</author>
  </authors>
  <commentList>
    <comment ref="B10" authorId="0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são esses valores mesmo?</t>
      </text>
    </comment>
    <comment ref="D10" authorId="1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adicionei essa linha pq estava dando erro em fórmulas de LPeriodicos.
confirmar os valores que definir nessa linha.</t>
      </text>
    </comment>
    <comment ref="E10" authorId="2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Que valores preencher aqui?</t>
      </text>
    </comment>
    <comment ref="D11" authorId="3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 C antes estava associado com o valor 8</t>
      </text>
    </comment>
  </commentList>
</comments>
</file>

<file path=xl/comments/comment3.xml><?xml version="1.0" encoding="utf-8"?>
<comments xmlns="http://schemas.openxmlformats.org/spreadsheetml/2006/main">
  <authors>
    <author>tc={8DE8CD54-DF05-40F8-9B10-61CEB6DF627C}</author>
  </authors>
  <commentList>
    <comment ref="C2" authorId="0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atualizar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29</col>
      <colOff>428625</colOff>
      <row>1</row>
      <rowOff>84365</rowOff>
    </from>
    <to>
      <col>34</col>
      <colOff>782410</colOff>
      <row>14</row>
      <rowOff>174172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29</col>
      <colOff>381000</colOff>
      <row>15</row>
      <rowOff>136071</rowOff>
    </from>
    <to>
      <col>34</col>
      <colOff>734785</colOff>
      <row>29</row>
      <rowOff>21771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Eduardo Ogasawara" refreshedDate="44274.11631354166" createdVersion="6" refreshedVersion="6" minRefreshableVersion="3" recordCount="72" r:id="rId1">
  <cacheSource type="worksheet">
    <worksheetSource ref="A1:H1" sheet="Periodicos"/>
  </cacheSource>
  <cacheFields count="8">
    <cacheField name="Ano" uniqueList="1" numFmtId="0" sqlType="0" hierarchy="0" level="0" databaseField="1">
      <sharedItems count="4" containsInteger="1" containsNumber="1" containsSemiMixedTypes="0" containsString="0" minValue="2017" maxValue="2020">
        <n v="2017"/>
        <n v="2018"/>
        <n v="2019"/>
        <n v="2020"/>
      </sharedItems>
    </cacheField>
    <cacheField name="Numero" uniqueList="1" numFmtId="0" sqlType="0" hierarchy="0" level="0" databaseField="1">
      <sharedItems count="0" containsInteger="1" containsNumber="1" containsSemiMixedTypes="0" containsString="0" minValue="-10" maxValue="27"/>
    </cacheField>
    <cacheField name="Artigo" uniqueList="1" numFmtId="0" sqlType="0" hierarchy="0" level="0" databaseField="1">
      <sharedItems count="0"/>
    </cacheField>
    <cacheField name="Fórum" uniqueList="1" numFmtId="0" sqlType="0" hierarchy="0" level="0" databaseField="1">
      <sharedItems count="0"/>
    </cacheField>
    <cacheField name="Discente" uniqueList="1" numFmtId="0" sqlType="0" hierarchy="0" level="0" databaseField="1">
      <sharedItems count="13" containsBlank="1">
        <m/>
        <s v="REBECCA PONTES SALLES"/>
        <s v="RAPHAEL SILVA DE ABREU"/>
        <s v="JEFERSON COLARES DE PAULA"/>
        <s v="RAFAELA DE CASTRO  DO NASCIMENTO"/>
        <s v="THIAGO RANGEL PESSET GONZAGA"/>
        <s v="GUSTAVO ALEXANDRE SOUSA SANTOS"/>
        <s v="JOMAR FERREIRA MONSORES"/>
        <s v="ROBERTO DE CASTRO SOUZA PINTO"/>
        <s v="RAFAEL GUIMARÃES RODRIGUES"/>
        <s v="LEONARDO FERREIRA DOS SANTOS"/>
        <s v="DANIELLE FONTES DE ALBUQUERQUE"/>
        <s v="LEANDRO MAIA GONÇALVES"/>
      </sharedItems>
    </cacheField>
    <cacheField name="Qualis" uniqueList="1" numFmtId="0" sqlType="0" hierarchy="0" level="0" databaseField="1">
      <sharedItems count="0"/>
    </cacheField>
    <cacheField name="Área" uniqueList="1" numFmtId="0" sqlType="0" hierarchy="0" level="0" databaseField="1">
      <sharedItems count="0" containsInteger="1" containsNumber="1" containsSemiMixedTypes="0" containsString="0" minValue="0" maxValue="1"/>
    </cacheField>
    <cacheField name="Restrito" uniqueList="1" numFmtId="0" sqlType="0" hierarchy="0" level="0" databaseField="1">
      <sharedItems count="2" containsInteger="1" containsNumber="1" containsSemiMixedTypes="0" containsString="0" minValue="0" maxValue="1">
        <n v="1"/>
        <n v="0"/>
      </sharedItems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Eduardo Ogasawara" refreshedDate="44274.11950011574" createdVersion="6" refreshedVersion="6" minRefreshableVersion="3" recordCount="169" r:id="rId1">
  <cacheSource type="worksheet">
    <worksheetSource ref="A1:H1" sheet="Conferencias"/>
  </cacheSource>
  <cacheFields count="8">
    <cacheField name="Ano" uniqueList="1" numFmtId="0" sqlType="0" hierarchy="0" level="0" databaseField="1">
      <sharedItems count="4" containsInteger="1" containsNumber="1" containsSemiMixedTypes="0" containsString="0" minValue="2017" maxValue="2020">
        <n v="2017"/>
        <n v="2018"/>
        <n v="2019"/>
        <n v="2020"/>
      </sharedItems>
    </cacheField>
    <cacheField name="Numero" uniqueList="1" numFmtId="0" sqlType="0" hierarchy="0" level="0" databaseField="1">
      <sharedItems count="0" containsInteger="1" containsNumber="1" containsSemiMixedTypes="0" containsString="0" minValue="1" maxValue="64"/>
    </cacheField>
    <cacheField name="Artigo" uniqueList="1" numFmtId="0" sqlType="0" hierarchy="0" level="0" databaseField="1">
      <sharedItems count="0"/>
    </cacheField>
    <cacheField name="Fórum" uniqueList="1" numFmtId="0" sqlType="0" hierarchy="0" level="0" databaseField="1">
      <sharedItems count="0"/>
    </cacheField>
    <cacheField name="Discente" uniqueList="1" numFmtId="0" sqlType="0" hierarchy="0" level="0" databaseField="1">
      <sharedItems count="39" containsBlank="1">
        <s v="RAPHAEL SILVA DE ABREU"/>
        <m/>
        <s v="FLAVIO MATIAS DAMASCENO DE CARVALHO"/>
        <s v="RAFAEL GUIMARÃES RODRIGUES"/>
        <s v="JOÃO ANTONIO FERREIRA"/>
        <s v="HELDER YUKIO OKUNO"/>
        <s v="REBECCA PONTES SALLES"/>
        <s v="CARLOS ALBERTO MARTINS DE SOUZA TELES"/>
        <s v="CARLOS ROBERTO GONÇALVES VIANA FILHO"/>
        <s v="ALEXANDRE MARTINS DA CUNHA"/>
        <s v="FRANCIMARY PROCÓPIO GARCIA DE OLIVEIRA"/>
        <s v="LEONARDO DA SILVA MOREIRA"/>
        <s v="GABRIEL NASCIMENTO DO SANTOS"/>
        <s v="LEONARDO DE SOUZA PREUSS"/>
        <s v="CEDRIC MONTEIRO"/>
        <s v="GUSTAVO ALEXANDRE SOUSA SANTOS"/>
        <s v="LEONARDO FERREIRA DOS SANTOS"/>
        <s v="RAMON FERREIRA SILVA"/>
        <s v="RODRIGO TAVARES DE SOUZA"/>
        <s v="ANTONIO JOSE DE CASTRO FILHO"/>
        <s v="JORGE AUGUSTO GOMES DE BRITO"/>
        <s v="GUSTAVO PACHECO EPIFANIO"/>
        <s v="ALAN RODRIGUES FONTOURA"/>
        <s v="AÍQUES RODRIGUES GOMES"/>
        <s v="RODOLPHO DA SILVA NASCIMENTO"/>
        <s v="DANIEL FERREIRA DE OLIVEIRA"/>
        <s v="JOMAR FERREIRA MONSORES"/>
        <s v="ARTHUR RONALD FERREIRA DIOGENES GARCIA"/>
        <s v="FERNANDO PEREIRA GONÇALVES DE SÁ"/>
        <s v="ELLEN PAIXÃO SILVA"/>
        <s v="ADALBERTO MINEIRO DE ANDRADE"/>
        <s v="IGOR DA SILVA MORAIS"/>
        <s v="RAPHAEL DO NASCIMENTO MARTINS"/>
        <s v="THIAGO DA SILVA PEREIRA"/>
        <s v="ROBERTO DE CASTRO SOUZA PINTO"/>
        <s v="LUCIANA ESCOBAR GONÇALVES VIGNOLI"/>
        <s v="THIAGO RANGEL PESSET GONZAGA"/>
        <s v="RENATO DE OLIVEIRA RODRIGUES"/>
        <s v="DIEGO RODRIGUES MOREIRA TOTTE"/>
      </sharedItems>
    </cacheField>
    <cacheField name="Qualis" uniqueList="1" numFmtId="0" sqlType="0" hierarchy="0" level="0" databaseField="1">
      <sharedItems count="0"/>
    </cacheField>
    <cacheField name="Área" uniqueList="1" numFmtId="0" sqlType="0" hierarchy="0" level="0" databaseField="1">
      <sharedItems count="0" containsInteger="1" containsNumber="1" containsSemiMixedTypes="0" containsString="0" minValue="0" maxValue="1"/>
    </cacheField>
    <cacheField name="Restrito" uniqueList="1" numFmtId="0" sqlType="0" hierarchy="0" level="0" databaseField="1">
      <sharedItems count="2" containsInteger="1" containsNumber="1" containsSemiMixedTypes="0" containsString="0" minValue="0" maxValue="1">
        <n v="0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count="72">
  <r>
    <x v="0"/>
    <n v="1"/>
    <s v="A note on the Nordhaus-Gaddum type inequality to the second largest eigenvalue of a graph"/>
    <s v="APPLICABLE ANALYSIS AND DISCRETE MATHEMATICS"/>
    <x v="0"/>
    <s v="A3"/>
    <n v="1"/>
    <x v="0"/>
  </r>
  <r>
    <x v="0"/>
    <n v="2"/>
    <s v="Genomic Distance with High Indel Costs"/>
    <s v="IEEE/ACM TRANSACTIONS ON COMPUTATIONAL BIOLOGY AND BIOINFORMATICS"/>
    <x v="0"/>
    <s v="A1"/>
    <n v="1"/>
    <x v="0"/>
  </r>
  <r>
    <x v="0"/>
    <n v="3"/>
    <s v="On star and biclique edge-colorings"/>
    <s v="INTERNATIONAL TRANSACTIONS IN OPERATIONAL RESEARCH"/>
    <x v="0"/>
    <s v="A2"/>
    <n v="1"/>
    <x v="0"/>
  </r>
  <r>
    <x v="0"/>
    <n v="4"/>
    <s v="Covert Attacks in Cyber-Physical Control Systems"/>
    <s v="IEEE TRANSACTIONS ON INDUSTRIAL INFORMATICS"/>
    <x v="0"/>
    <s v="A1"/>
    <n v="1"/>
    <x v="0"/>
  </r>
  <r>
    <x v="0"/>
    <n v="5"/>
    <s v="Efficient Algorithms for Clique-Colouring and Biclique-Colouring Unichord-Free Graphs"/>
    <s v="ALGORITHMICA"/>
    <x v="0"/>
    <s v="A2"/>
    <n v="1"/>
    <x v="0"/>
  </r>
  <r>
    <x v="0"/>
    <n v="6"/>
    <s v="Acoustic Sensor Self-Localization: Models and Recent Results"/>
    <s v="WIRELESS COMMUNICATIONS AND MOBILE COMPUTING"/>
    <x v="0"/>
    <s v="A2"/>
    <n v="1"/>
    <x v="0"/>
  </r>
  <r>
    <x v="0"/>
    <n v="7"/>
    <s v="Deriving scientific workflows from algebraic experiment lines: A practical approach"/>
    <s v="FUTURE GENERATION COMPUTER SYSTEMS"/>
    <x v="0"/>
    <s v="A1"/>
    <n v="1"/>
    <x v="0"/>
  </r>
  <r>
    <x v="0"/>
    <n v="8"/>
    <s v="Bio-inspired Active System Identification: a Cyber-Physical Intelligence Attack in Networked Control Systems"/>
    <s v="MOBILE NETWORKS AND APPLICATIONS"/>
    <x v="0"/>
    <s v="A2"/>
    <n v="0"/>
    <x v="0"/>
  </r>
  <r>
    <x v="1"/>
    <n v="1"/>
    <s v="On the resilience of canonical reducible permutation graphs"/>
    <s v="DISCRETE APPLIED MATHEMATICS"/>
    <x v="0"/>
    <s v="A2"/>
    <n v="1"/>
    <x v="0"/>
  </r>
  <r>
    <x v="1"/>
    <n v="2"/>
    <s v="Using SPQR-trees to speed up recognition algorithms based on 2-cutsets"/>
    <s v="DISCRETE APPLIED MATHEMATICS"/>
    <x v="0"/>
    <s v="A2"/>
    <n v="1"/>
    <x v="0"/>
  </r>
  <r>
    <x v="1"/>
    <n v="3"/>
    <s v="A controller design for mitigation of passive system identification attacks in networked control systems"/>
    <s v="JOURNAL OF INTERNET SERVICES AND APPLICATIONS"/>
    <x v="0"/>
    <s v="A3"/>
    <n v="1"/>
    <x v="0"/>
  </r>
  <r>
    <x v="1"/>
    <n v="4"/>
    <s v="A Hybrid Approach for Spatio-temporal Validation of Declarative Multimedia Documents"/>
    <s v="ACM TRANSACTIONS ON MULTIMEDIA COMPUTING COMMUNICATIONS AND APPLICATIONS"/>
    <x v="0"/>
    <s v="A2"/>
    <n v="1"/>
    <x v="0"/>
  </r>
  <r>
    <x v="1"/>
    <n v="5"/>
    <s v="Exact Analysis of the LMS Algorithm with Colored Measurement Noise"/>
    <s v="ELECTRONICS LETTERS"/>
    <x v="0"/>
    <s v="A1"/>
    <n v="1"/>
    <x v="0"/>
  </r>
  <r>
    <x v="1"/>
    <n v="6"/>
    <s v="Using Physical Context-Based Authentication against External Attacks: Models and Protocols"/>
    <s v="SECURITY AND COMMUNICATION NETWORKS"/>
    <x v="0"/>
    <s v="A2"/>
    <n v="1"/>
    <x v="0"/>
  </r>
  <r>
    <x v="1"/>
    <n v="7"/>
    <s v="Nonstationary time series transformation methods: An experimental review"/>
    <s v="KNOWLEDGE-BASED SYSTEMS"/>
    <x v="1"/>
    <s v="A1"/>
    <n v="1"/>
    <x v="0"/>
  </r>
  <r>
    <x v="1"/>
    <n v="8"/>
    <s v="Data Mart Construction based on Semantic Annotation of Scientific Articles: A Case Study for the Prioritization of Drug Targets"/>
    <s v="COMPUTER METHODS AND PROGRAMS IN BIOMEDICINE"/>
    <x v="0"/>
    <s v="A1"/>
    <n v="1"/>
    <x v="0"/>
  </r>
  <r>
    <x v="1"/>
    <n v="9"/>
    <s v="On the embedding of cone graphs in the line with distinct distances between neighbors"/>
    <s v="DISCRETE APPLIED MATHEMATICS"/>
    <x v="0"/>
    <s v="A2"/>
    <n v="1"/>
    <x v="0"/>
  </r>
  <r>
    <x v="1"/>
    <n v="13"/>
    <s v="Exact Expectation and Evaluation of Variable Step Size Adaptive Algorithms"/>
    <s v="ELECTRONICS LETTERS"/>
    <x v="0"/>
    <s v="A1"/>
    <n v="1"/>
    <x v="0"/>
  </r>
  <r>
    <x v="2"/>
    <n v="1"/>
    <s v="Autonomous Unmanned Aerial Vehicles in Search and Rescue Missions Using Real-Time Cooperative Model Predictive Control"/>
    <s v="SENSORS"/>
    <x v="0"/>
    <s v="A2"/>
    <n v="1"/>
    <x v="0"/>
  </r>
  <r>
    <x v="2"/>
    <n v="2"/>
    <s v="Full Characterization of a Class of Graphs Tailored for Software Watermarking"/>
    <s v="ALGORITHMICA"/>
    <x v="0"/>
    <s v="A2"/>
    <n v="1"/>
    <x v="0"/>
  </r>
  <r>
    <x v="2"/>
    <n v="3"/>
    <s v="Dijkstra graphs"/>
    <s v="DISCRETE APPLIED MATHEMATICS"/>
    <x v="0"/>
    <s v="A2"/>
    <n v="1"/>
    <x v="0"/>
  </r>
  <r>
    <x v="2"/>
    <n v="4"/>
    <s v="Exhaustive and Metaheuristic Exploration of Two New Structural Irregularity Measures"/>
    <s v="MATCH"/>
    <x v="0"/>
    <s v="A2"/>
    <n v="1"/>
    <x v="0"/>
  </r>
  <r>
    <x v="2"/>
    <n v="5"/>
    <s v="A -Spectrum of a Firefly Graph"/>
    <s v="ELECTRONIC NOTES IN THEORETICAL COMPUTER SCIENCE"/>
    <x v="0"/>
    <s v="B2"/>
    <n v="1"/>
    <x v="1"/>
  </r>
  <r>
    <x v="2"/>
    <n v="6"/>
    <s v="Supporting the Learning of Evolution Theory Using an Educational Simulator"/>
    <s v="IEEE TRANSACTIONS ON LEARNING TECHNOLOGIES"/>
    <x v="2"/>
    <s v="A1"/>
    <n v="1"/>
    <x v="0"/>
  </r>
  <r>
    <x v="2"/>
    <n v="7"/>
    <s v="Rate-Distortion Performance and Incremental Transmission Scheme of Compressive Sensed Measurements in Wireless Sensor Networks"/>
    <s v="SENSORS"/>
    <x v="0"/>
    <s v="A2"/>
    <n v="1"/>
    <x v="0"/>
  </r>
  <r>
    <x v="2"/>
    <n v="8"/>
    <s v="Efficient Volterra systems identification using hierarchical genetic algorithms"/>
    <s v="APPLIED SOFT COMPUTING"/>
    <x v="0"/>
    <s v="A1"/>
    <n v="1"/>
    <x v="0"/>
  </r>
  <r>
    <x v="2"/>
    <n v="9"/>
    <s v="Novel Proportionate Adaptive Filters with Coefficient Vector Reusing"/>
    <s v="CIRCUITS, SYSTEMS, AND SIGNAL PROCESSING"/>
    <x v="0"/>
    <s v="A2"/>
    <n v="1"/>
    <x v="0"/>
  </r>
  <r>
    <x v="2"/>
    <n v="10"/>
    <s v="Contextual Information Based Community Detection in Attributed Heterogeneous Networks"/>
    <s v="IEEE LATIN AMERICA TRANSACTIONS"/>
    <x v="0"/>
    <s v="A4"/>
    <n v="1"/>
    <x v="0"/>
  </r>
  <r>
    <x v="2"/>
    <n v="11"/>
    <s v="New approaches for the traffic counting location problem"/>
    <s v="EXPERT SYSTEMS WITH APPLICATIONS"/>
    <x v="0"/>
    <s v="A1"/>
    <n v="1"/>
    <x v="0"/>
  </r>
  <r>
    <x v="2"/>
    <n v="12"/>
    <s v="Nordhaus-Gaddum type inequalities for the two largest Laplacian eigenvalues"/>
    <s v="DISCRETE APPLIED MATHEMATICS"/>
    <x v="0"/>
    <s v="A2"/>
    <n v="1"/>
    <x v="0"/>
  </r>
  <r>
    <x v="2"/>
    <n v="14"/>
    <s v="Advances on the analysis of the LMS algorithm with a colored measurement noise"/>
    <s v="SIGNAL, IMAGE AND VIDEO PROCESSING"/>
    <x v="0"/>
    <s v="A3"/>
    <n v="1"/>
    <x v="0"/>
  </r>
  <r>
    <x v="2"/>
    <n v="15"/>
    <s v="Exact Expectation Evaluation and Design of Variable Step-Size Adaptive Algorithms"/>
    <s v="IEEE SIGNAL PROCESSING LETTERS"/>
    <x v="0"/>
    <s v="A1"/>
    <n v="1"/>
    <x v="0"/>
  </r>
  <r>
    <x v="2"/>
    <n v="16"/>
    <s v="Exact Expectation Analysis of the Deficient-Length LMS Algorithm"/>
    <s v="SIGNAL PROCESSING"/>
    <x v="0"/>
    <s v="A1"/>
    <n v="1"/>
    <x v="0"/>
  </r>
  <r>
    <x v="2"/>
    <n v="17"/>
    <s v="A new formulation for the Safe Set problem on graphs"/>
    <s v="COMPUTERS &amp; OPERATIONS RESEARCH"/>
    <x v="0"/>
    <s v="A1"/>
    <n v="1"/>
    <x v="0"/>
  </r>
  <r>
    <x v="2"/>
    <n v="18"/>
    <s v="Sparsity-Aware Reuse of Coefficients NLMS"/>
    <s v="ELECTRONICS LETTERS"/>
    <x v="0"/>
    <s v="A1"/>
    <n v="1"/>
    <x v="0"/>
  </r>
  <r>
    <x v="2"/>
    <n v="19"/>
    <s v="O Encontro da Guerra Cibernética com as Guerras Eletrônica e Cinética no Âmbito do Poder Marítimo"/>
    <s v="REVISTA DA ESCOLA DE GUERRA NAVAL"/>
    <x v="0"/>
    <s v="NA"/>
    <n v="0"/>
    <x v="1"/>
  </r>
  <r>
    <x v="2"/>
    <n v="20"/>
    <s v="WhatsApp: uma mesclagem multimodal contemporânea"/>
    <s v="VEREDAS - REVISTA DE ESTUDOS LINGUÍSTICOS"/>
    <x v="0"/>
    <s v="A1"/>
    <n v="0"/>
    <x v="0"/>
  </r>
  <r>
    <x v="3"/>
    <n v="1"/>
    <s v="Graphs with all but two eigenvalues in [-2,0]"/>
    <s v="DISCUSSIONES MATHEMATICAE. GRAPH THEORY"/>
    <x v="0"/>
    <s v="A4"/>
    <n v="0"/>
    <x v="0"/>
  </r>
  <r>
    <x v="3"/>
    <n v="2"/>
    <s v="Towards content-driven intelligent authoring of mulsemedia applications"/>
    <s v="IEEE MULTIMEDIA"/>
    <x v="2"/>
    <s v="A1"/>
    <n v="1"/>
    <x v="0"/>
  </r>
  <r>
    <x v="3"/>
    <n v="3"/>
    <s v="Network sensor location problem with monitored lanes: Branch-and-cut and clustering search solution techniques"/>
    <s v="COMPUTERS &amp; INDUSTRIAL ENGINEERING"/>
    <x v="0"/>
    <s v="A1"/>
    <n v="1"/>
    <x v="0"/>
  </r>
  <r>
    <x v="3"/>
    <n v="4"/>
    <s v="Providing adjustable and dynamic spatial layouts for multimedia applications with STyLe"/>
    <s v="MULTIMEDIA TOOLS AND APPLICATIONS"/>
    <x v="0"/>
    <s v="A2"/>
    <n v="1"/>
    <x v="0"/>
  </r>
  <r>
    <x v="3"/>
    <n v="5"/>
    <s v="An Integrated Dataset of Malaria Notifications in the Legal Amazon"/>
    <s v="BMC RESEARCH NOTES"/>
    <x v="1"/>
    <s v="B1"/>
    <n v="0"/>
    <x v="1"/>
  </r>
  <r>
    <x v="3"/>
    <n v="6"/>
    <s v="An Analysis of Malaria in the Brazilian Legal Amazon Using Divergent Association Rules"/>
    <s v="JOURNAL OF BIOMEDICAL INFORMATICS"/>
    <x v="1"/>
    <s v="A1"/>
    <n v="1"/>
    <x v="0"/>
  </r>
  <r>
    <x v="3"/>
    <n v="7"/>
    <s v="Spatial-Time Motifs Discovery"/>
    <s v="Intelligent Data Analysis"/>
    <x v="0"/>
    <s v="B2"/>
    <n v="1"/>
    <x v="1"/>
  </r>
  <r>
    <x v="3"/>
    <n v="9"/>
    <s v="Distributed Adaptive Filtering on Wireless Sensor Networks with Shared Medium Competition"/>
    <s v="LEARNING AND NONLINEAR MODELS"/>
    <x v="3"/>
    <s v="B2"/>
    <n v="0"/>
    <x v="1"/>
  </r>
  <r>
    <x v="3"/>
    <n v="10"/>
    <s v="STConvS2S: Spatiotemporal Convolutional Sequence to Sequence Network for Weather Forecasting"/>
    <s v="NEUROCOMPUTING"/>
    <x v="4"/>
    <s v="A1"/>
    <n v="1"/>
    <x v="0"/>
  </r>
  <r>
    <x v="3"/>
    <n v="11"/>
    <s v="Bias-compensated FX-LMS algorithm"/>
    <s v="ELECTRONICS LETTERS"/>
    <x v="3"/>
    <s v="A1"/>
    <n v="1"/>
    <x v="0"/>
  </r>
  <r>
    <x v="3"/>
    <n v="12"/>
    <s v="On integral graphs with at most two vertices of degree larger than two"/>
    <s v="LINEAR ALGEBRA AND ITS APPLICATIONS"/>
    <x v="0"/>
    <s v="A2"/>
    <n v="0"/>
    <x v="0"/>
  </r>
  <r>
    <x v="3"/>
    <n v="13"/>
    <s v="On the Analysis of the Incremental $$ell _0$$-LMS Algorithm for Distributed Systems"/>
    <s v="CIRCUITS, SYSTEMS, AND SIGNAL PROCESSING"/>
    <x v="0"/>
    <s v="A2"/>
    <n v="1"/>
    <x v="0"/>
  </r>
  <r>
    <x v="3"/>
    <n v="14"/>
    <s v="Use of the LuusJaakola optimization method to minimize water and energy consumption in scheduling irrigation with center pivot systems"/>
    <s v="IRRIGATION SCIENCE"/>
    <x v="0"/>
    <s v="A2"/>
    <n v="0"/>
    <x v="0"/>
  </r>
  <r>
    <x v="3"/>
    <n v="15"/>
    <s v="Transient Analysis of the Block Least Mean Squares Algorithm"/>
    <s v="IEEE COMMUNICATIONS LETTERS"/>
    <x v="5"/>
    <s v="A1"/>
    <n v="1"/>
    <x v="0"/>
  </r>
  <r>
    <x v="3"/>
    <n v="16"/>
    <s v="New proposals for modelling and solving the problem of covering solids using spheres of different radii"/>
    <s v="RAIRO-OPERATIONS RESEARCH"/>
    <x v="0"/>
    <s v="B1"/>
    <n v="1"/>
    <x v="1"/>
  </r>
  <r>
    <x v="3"/>
    <n v="17"/>
    <s v="Strategic planning of freight transportation to support smart cities design: The Brazilian soybean case"/>
    <s v="REVISTA FACULTAD DE INGENIERÍA UNIVERSIDAD DE ANTIOQUIA"/>
    <x v="0"/>
    <s v="B3"/>
    <n v="0"/>
    <x v="1"/>
  </r>
  <r>
    <x v="3"/>
    <n v="18"/>
    <s v="l2-norm Feature LMS Algorithm"/>
    <s v="ELECTRONICS LETTERS"/>
    <x v="6"/>
    <s v="A1"/>
    <n v="1"/>
    <x v="0"/>
  </r>
  <r>
    <x v="3"/>
    <n v="19"/>
    <s v="Interrogation System for Optical Sensor Using Filter Bank and Artificial Neural Network"/>
    <s v="MICROWAVE AND OPTICAL TECHNOLOGY LETTERS"/>
    <x v="0"/>
    <s v="A2"/>
    <n v="0"/>
    <x v="0"/>
  </r>
  <r>
    <x v="3"/>
    <n v="20"/>
    <s v="Technology and Gestaltism: A Robotic-Based Learning Aid Tool"/>
    <s v="IEEE LATIN AMERICA TRANSACTIONS"/>
    <x v="7"/>
    <s v="A4"/>
    <n v="1"/>
    <x v="0"/>
  </r>
  <r>
    <x v="3"/>
    <n v="21"/>
    <s v="An Improved Sparsity-aware NSAF-SF Adaptive Algorithm"/>
    <s v="ELECTRONICS LETTERS"/>
    <x v="0"/>
    <s v="A1"/>
    <n v="1"/>
    <x v="0"/>
  </r>
  <r>
    <x v="3"/>
    <n v="22"/>
    <s v="Robotic Tool to Multi Time-Lapse Videos Creation"/>
    <s v="ADVANCES IN INTELLIGENT SYSTEMS AND COMPUTING"/>
    <x v="8"/>
    <s v="B2"/>
    <n v="1"/>
    <x v="1"/>
  </r>
  <r>
    <x v="3"/>
    <n v="23"/>
    <s v="BRAPT: A New Metric for Translation Evaluation Based on Psycholinguistic Perspectives"/>
    <s v="IEEE LATIN AMERICA TRANSACTIONS"/>
    <x v="9"/>
    <s v="A4"/>
    <n v="1"/>
    <x v="0"/>
  </r>
  <r>
    <x v="3"/>
    <n v="24"/>
    <s v="Identificação de predadores sexuais brasileiros por meio de análise de conversas realizadas na internet"/>
    <s v="ISYS: REVISTA BRASILEIRA DE SISTEMAS DE INFORMAÇÃO"/>
    <x v="10"/>
    <s v="B4"/>
    <n v="0"/>
    <x v="1"/>
  </r>
  <r>
    <x v="3"/>
    <n v="25"/>
    <s v="An Exact Expectation Model for the LMS Tracking Abilities"/>
    <s v="IEEE TRANSACTIONS ON SIGNAL PROCESSING"/>
    <x v="0"/>
    <s v="A1"/>
    <n v="1"/>
    <x v="0"/>
  </r>
  <r>
    <x v="3"/>
    <n v="26"/>
    <s v="Aerial Image Instance Segmentation Through Synthetic Data Using Deep Learning"/>
    <s v="LEARNING AND NONLINEAR MODELS"/>
    <x v="3"/>
    <s v="B2"/>
    <n v="0"/>
    <x v="1"/>
  </r>
  <r>
    <x v="3"/>
    <n v="27"/>
    <s v="On the Performance Analysis of Normalized Subband Adaptive Filtering Algorithm with Sparse Subfilters"/>
    <s v="CIRCUITS, SYSTEMS, AND SIGNAL PROCESSING"/>
    <x v="0"/>
    <s v="A2"/>
    <n v="1"/>
    <x v="0"/>
  </r>
  <r>
    <x v="3"/>
    <n v="-1"/>
    <s v="The main eigenvalues of signed graphs (to appear)"/>
    <s v="LINEAR ALGEBRA AND ITS APPLICATIONS"/>
    <x v="0"/>
    <s v="A2"/>
    <n v="0"/>
    <x v="0"/>
  </r>
  <r>
    <x v="3"/>
    <n v="-2"/>
    <s v="On graphs with adjacency and signless Laplacian matrices eigenvectors entries in {#8722;1,+1} (to appear)"/>
    <s v="LINEAR ALGEBRA AND ITS APPLICATIONS"/>
    <x v="0"/>
    <s v="A2"/>
    <n v="0"/>
    <x v="0"/>
  </r>
  <r>
    <x v="3"/>
    <n v="-3"/>
    <s v="Despertando o interesse pelo conhecimento tecnológico usando Robótica: Uma experiência na Educação Básica para igualdade de gênero"/>
    <s v="REVISTA LATINOAMERICANA DE TECNOLOGÍA EDUCATIVA"/>
    <x v="11"/>
    <s v="A2"/>
    <n v="0"/>
    <x v="0"/>
  </r>
  <r>
    <x v="3"/>
    <n v="-4"/>
    <s v="On the Relevance of Data Science for Flight Delay Research: A Systematic Review"/>
    <s v="Transport Reviews"/>
    <x v="12"/>
    <s v="A1"/>
    <n v="0"/>
    <x v="0"/>
  </r>
  <r>
    <x v="3"/>
    <n v="-6"/>
    <s v="Q-integral graphs with at most two vertices of degree greater than or equal to three (to appear)"/>
    <s v="LINEAR ALGEBRA AND ITS APPLICATIONS"/>
    <x v="0"/>
    <s v="A2"/>
    <n v="0"/>
    <x v="0"/>
  </r>
  <r>
    <x v="3"/>
    <n v="-7"/>
    <s v="On the Graovac-Ghorbani Index for Bicyclic Graphs with No Pendant Vertices (to appear)"/>
    <s v="MATCH"/>
    <x v="0"/>
    <s v="A2"/>
    <n v="1"/>
    <x v="0"/>
  </r>
  <r>
    <x v="3"/>
    <n v="-8"/>
    <s v="Nível de atividade física dos usuários do Facebook (to appear)"/>
    <s v="Revista Brasileira de Medicina do Esporte"/>
    <x v="0"/>
    <s v="B2"/>
    <n v="0"/>
    <x v="1"/>
  </r>
  <r>
    <x v="3"/>
    <n v="-9"/>
    <s v="On the Steady-State Performance of Bias-Compensated LMS Algorithm (to appear)"/>
    <s v="ELECTRONICS LETTERS"/>
    <x v="0"/>
    <s v="A1"/>
    <n v="1"/>
    <x v="0"/>
  </r>
  <r>
    <x v="3"/>
    <n v="-10"/>
    <s v="A Non-Uniform NSAF-SF Adaptive Algorithm  (to appear)"/>
    <s v="ELECTRONICS LETTERS"/>
    <x v="0"/>
    <s v="A1"/>
    <n v="1"/>
    <x v="0"/>
  </r>
</pivotCacheRecords>
</file>

<file path=xl/pivotCache/pivotCacheRecords2.xml><?xml version="1.0" encoding="utf-8"?>
<pivotCacheRecords xmlns="http://schemas.openxmlformats.org/spreadsheetml/2006/main" count="72">
  <r>
    <x v="0"/>
    <n v="1"/>
    <s v="A note on the Nordhaus-Gaddum type inequality to the second largest eigenvalue of a graph"/>
    <s v="APPLICABLE ANALYSIS AND DISCRETE MATHEMATICS"/>
    <x v="0"/>
    <s v="A3"/>
    <n v="1"/>
    <x v="0"/>
  </r>
  <r>
    <x v="0"/>
    <n v="2"/>
    <s v="Genomic Distance with High Indel Costs"/>
    <s v="IEEE/ACM TRANSACTIONS ON COMPUTATIONAL BIOLOGY AND BIOINFORMATICS"/>
    <x v="0"/>
    <s v="A1"/>
    <n v="1"/>
    <x v="0"/>
  </r>
  <r>
    <x v="0"/>
    <n v="3"/>
    <s v="On star and biclique edge-colorings"/>
    <s v="INTERNATIONAL TRANSACTIONS IN OPERATIONAL RESEARCH"/>
    <x v="0"/>
    <s v="A2"/>
    <n v="1"/>
    <x v="0"/>
  </r>
  <r>
    <x v="0"/>
    <n v="4"/>
    <s v="Covert Attacks in Cyber-Physical Control Systems"/>
    <s v="IEEE TRANSACTIONS ON INDUSTRIAL INFORMATICS"/>
    <x v="0"/>
    <s v="A1"/>
    <n v="1"/>
    <x v="0"/>
  </r>
  <r>
    <x v="0"/>
    <n v="5"/>
    <s v="Efficient Algorithms for Clique-Colouring and Biclique-Colouring Unichord-Free Graphs"/>
    <s v="ALGORITHMICA"/>
    <x v="0"/>
    <s v="A2"/>
    <n v="1"/>
    <x v="0"/>
  </r>
  <r>
    <x v="0"/>
    <n v="6"/>
    <s v="Acoustic Sensor Self-Localization: Models and Recent Results"/>
    <s v="WIRELESS COMMUNICATIONS AND MOBILE COMPUTING"/>
    <x v="0"/>
    <s v="A2"/>
    <n v="1"/>
    <x v="0"/>
  </r>
  <r>
    <x v="0"/>
    <n v="7"/>
    <s v="Deriving scientific workflows from algebraic experiment lines: A practical approach"/>
    <s v="FUTURE GENERATION COMPUTER SYSTEMS"/>
    <x v="0"/>
    <s v="A1"/>
    <n v="1"/>
    <x v="0"/>
  </r>
  <r>
    <x v="0"/>
    <n v="8"/>
    <s v="Bio-inspired Active System Identification: a Cyber-Physical Intelligence Attack in Networked Control Systems"/>
    <s v="MOBILE NETWORKS AND APPLICATIONS"/>
    <x v="0"/>
    <s v="A2"/>
    <n v="0"/>
    <x v="0"/>
  </r>
  <r>
    <x v="1"/>
    <n v="1"/>
    <s v="On the resilience of canonical reducible permutation graphs"/>
    <s v="DISCRETE APPLIED MATHEMATICS"/>
    <x v="0"/>
    <s v="A2"/>
    <n v="1"/>
    <x v="0"/>
  </r>
  <r>
    <x v="1"/>
    <n v="2"/>
    <s v="Using SPQR-trees to speed up recognition algorithms based on 2-cutsets"/>
    <s v="DISCRETE APPLIED MATHEMATICS"/>
    <x v="0"/>
    <s v="A2"/>
    <n v="1"/>
    <x v="0"/>
  </r>
  <r>
    <x v="1"/>
    <n v="3"/>
    <s v="A controller design for mitigation of passive system identification attacks in networked control systems"/>
    <s v="JOURNAL OF INTERNET SERVICES AND APPLICATIONS"/>
    <x v="0"/>
    <s v="A3"/>
    <n v="1"/>
    <x v="0"/>
  </r>
  <r>
    <x v="1"/>
    <n v="4"/>
    <s v="A Hybrid Approach for Spatio-temporal Validation of Declarative Multimedia Documents"/>
    <s v="ACM TRANSACTIONS ON MULTIMEDIA COMPUTING COMMUNICATIONS AND APPLICATIONS"/>
    <x v="0"/>
    <s v="A2"/>
    <n v="1"/>
    <x v="0"/>
  </r>
  <r>
    <x v="1"/>
    <n v="5"/>
    <s v="Exact Analysis of the LMS Algorithm with Colored Measurement Noise"/>
    <s v="ELECTRONICS LETTERS"/>
    <x v="0"/>
    <s v="A1"/>
    <n v="1"/>
    <x v="0"/>
  </r>
  <r>
    <x v="1"/>
    <n v="6"/>
    <s v="Using Physical Context-Based Authentication against External Attacks: Models and Protocols"/>
    <s v="SECURITY AND COMMUNICATION NETWORKS"/>
    <x v="0"/>
    <s v="A2"/>
    <n v="1"/>
    <x v="0"/>
  </r>
  <r>
    <x v="1"/>
    <n v="7"/>
    <s v="Nonstationary time series transformation methods: An experimental review"/>
    <s v="KNOWLEDGE-BASED SYSTEMS"/>
    <x v="1"/>
    <s v="A1"/>
    <n v="1"/>
    <x v="0"/>
  </r>
  <r>
    <x v="1"/>
    <n v="8"/>
    <s v="Data Mart Construction based on Semantic Annotation of Scientific Articles: A Case Study for the Prioritization of Drug Targets"/>
    <s v="COMPUTER METHODS AND PROGRAMS IN BIOMEDICINE"/>
    <x v="0"/>
    <s v="A1"/>
    <n v="1"/>
    <x v="0"/>
  </r>
  <r>
    <x v="1"/>
    <n v="9"/>
    <s v="On the embedding of cone graphs in the line with distinct distances between neighbors"/>
    <s v="DISCRETE APPLIED MATHEMATICS"/>
    <x v="0"/>
    <s v="A2"/>
    <n v="1"/>
    <x v="0"/>
  </r>
  <r>
    <x v="1"/>
    <n v="13"/>
    <s v="Exact Expectation and Evaluation of Variable Step Size Adaptive Algorithms"/>
    <s v="ELECTRONICS LETTERS"/>
    <x v="0"/>
    <s v="A1"/>
    <n v="1"/>
    <x v="0"/>
  </r>
  <r>
    <x v="2"/>
    <n v="1"/>
    <s v="Autonomous Unmanned Aerial Vehicles in Search and Rescue Missions Using Real-Time Cooperative Model Predictive Control"/>
    <s v="SENSORS"/>
    <x v="0"/>
    <s v="A2"/>
    <n v="1"/>
    <x v="0"/>
  </r>
  <r>
    <x v="2"/>
    <n v="2"/>
    <s v="Full Characterization of a Class of Graphs Tailored for Software Watermarking"/>
    <s v="ALGORITHMICA"/>
    <x v="0"/>
    <s v="A2"/>
    <n v="1"/>
    <x v="0"/>
  </r>
  <r>
    <x v="2"/>
    <n v="3"/>
    <s v="Dijkstra graphs"/>
    <s v="DISCRETE APPLIED MATHEMATICS"/>
    <x v="0"/>
    <s v="A2"/>
    <n v="1"/>
    <x v="0"/>
  </r>
  <r>
    <x v="2"/>
    <n v="4"/>
    <s v="Exhaustive and Metaheuristic Exploration of Two New Structural Irregularity Measures"/>
    <s v="MATCH"/>
    <x v="0"/>
    <s v="A2"/>
    <n v="1"/>
    <x v="0"/>
  </r>
  <r>
    <x v="2"/>
    <n v="5"/>
    <s v="A -Spectrum of a Firefly Graph"/>
    <s v="ELECTRONIC NOTES IN THEORETICAL COMPUTER SCIENCE"/>
    <x v="0"/>
    <s v="B2"/>
    <n v="1"/>
    <x v="1"/>
  </r>
  <r>
    <x v="2"/>
    <n v="6"/>
    <s v="Supporting the Learning of Evolution Theory Using an Educational Simulator"/>
    <s v="IEEE TRANSACTIONS ON LEARNING TECHNOLOGIES"/>
    <x v="2"/>
    <s v="A1"/>
    <n v="1"/>
    <x v="0"/>
  </r>
  <r>
    <x v="2"/>
    <n v="7"/>
    <s v="Rate-Distortion Performance and Incremental Transmission Scheme of Compressive Sensed Measurements in Wireless Sensor Networks"/>
    <s v="SENSORS"/>
    <x v="0"/>
    <s v="A2"/>
    <n v="1"/>
    <x v="0"/>
  </r>
  <r>
    <x v="2"/>
    <n v="8"/>
    <s v="Efficient Volterra systems identification using hierarchical genetic algorithms"/>
    <s v="APPLIED SOFT COMPUTING"/>
    <x v="0"/>
    <s v="A1"/>
    <n v="1"/>
    <x v="0"/>
  </r>
  <r>
    <x v="2"/>
    <n v="9"/>
    <s v="Novel Proportionate Adaptive Filters with Coefficient Vector Reusing"/>
    <s v="CIRCUITS, SYSTEMS, AND SIGNAL PROCESSING"/>
    <x v="0"/>
    <s v="A2"/>
    <n v="1"/>
    <x v="0"/>
  </r>
  <r>
    <x v="2"/>
    <n v="10"/>
    <s v="Contextual Information Based Community Detection in Attributed Heterogeneous Networks"/>
    <s v="IEEE LATIN AMERICA TRANSACTIONS"/>
    <x v="0"/>
    <s v="A4"/>
    <n v="1"/>
    <x v="0"/>
  </r>
  <r>
    <x v="2"/>
    <n v="11"/>
    <s v="New approaches for the traffic counting location problem"/>
    <s v="EXPERT SYSTEMS WITH APPLICATIONS"/>
    <x v="0"/>
    <s v="A1"/>
    <n v="1"/>
    <x v="0"/>
  </r>
  <r>
    <x v="2"/>
    <n v="12"/>
    <s v="Nordhaus-Gaddum type inequalities for the two largest Laplacian eigenvalues"/>
    <s v="DISCRETE APPLIED MATHEMATICS"/>
    <x v="0"/>
    <s v="A2"/>
    <n v="1"/>
    <x v="0"/>
  </r>
  <r>
    <x v="2"/>
    <n v="14"/>
    <s v="Advances on the analysis of the LMS algorithm with a colored measurement noise"/>
    <s v="SIGNAL, IMAGE AND VIDEO PROCESSING"/>
    <x v="0"/>
    <s v="A3"/>
    <n v="1"/>
    <x v="0"/>
  </r>
  <r>
    <x v="2"/>
    <n v="15"/>
    <s v="Exact Expectation Evaluation and Design of Variable Step-Size Adaptive Algorithms"/>
    <s v="IEEE SIGNAL PROCESSING LETTERS"/>
    <x v="0"/>
    <s v="A1"/>
    <n v="1"/>
    <x v="0"/>
  </r>
  <r>
    <x v="2"/>
    <n v="16"/>
    <s v="Exact Expectation Analysis of the Deficient-Length LMS Algorithm"/>
    <s v="SIGNAL PROCESSING"/>
    <x v="0"/>
    <s v="A1"/>
    <n v="1"/>
    <x v="0"/>
  </r>
  <r>
    <x v="2"/>
    <n v="17"/>
    <s v="A new formulation for the Safe Set problem on graphs"/>
    <s v="COMPUTERS &amp; OPERATIONS RESEARCH"/>
    <x v="0"/>
    <s v="A1"/>
    <n v="1"/>
    <x v="0"/>
  </r>
  <r>
    <x v="2"/>
    <n v="18"/>
    <s v="Sparsity-Aware Reuse of Coefficients NLMS"/>
    <s v="ELECTRONICS LETTERS"/>
    <x v="0"/>
    <s v="A1"/>
    <n v="1"/>
    <x v="0"/>
  </r>
  <r>
    <x v="2"/>
    <n v="19"/>
    <s v="O Encontro da Guerra Cibernética com as Guerras Eletrônica e Cinética no Âmbito do Poder Marítimo"/>
    <s v="REVISTA DA ESCOLA DE GUERRA NAVAL"/>
    <x v="0"/>
    <s v="NA"/>
    <n v="0"/>
    <x v="1"/>
  </r>
  <r>
    <x v="2"/>
    <n v="20"/>
    <s v="WhatsApp: uma mesclagem multimodal contemporânea"/>
    <s v="VEREDAS - REVISTA DE ESTUDOS LINGUÍSTICOS"/>
    <x v="0"/>
    <s v="A1"/>
    <n v="0"/>
    <x v="0"/>
  </r>
  <r>
    <x v="3"/>
    <n v="1"/>
    <s v="Graphs with all but two eigenvalues in [-2,0]"/>
    <s v="DISCUSSIONES MATHEMATICAE. GRAPH THEORY"/>
    <x v="0"/>
    <s v="A4"/>
    <n v="0"/>
    <x v="0"/>
  </r>
  <r>
    <x v="3"/>
    <n v="2"/>
    <s v="Towards content-driven intelligent authoring of mulsemedia applications"/>
    <s v="IEEE MULTIMEDIA"/>
    <x v="2"/>
    <s v="A1"/>
    <n v="1"/>
    <x v="0"/>
  </r>
  <r>
    <x v="3"/>
    <n v="3"/>
    <s v="Network sensor location problem with monitored lanes: Branch-and-cut and clustering search solution techniques"/>
    <s v="COMPUTERS &amp; INDUSTRIAL ENGINEERING"/>
    <x v="0"/>
    <s v="A1"/>
    <n v="1"/>
    <x v="0"/>
  </r>
  <r>
    <x v="3"/>
    <n v="4"/>
    <s v="Providing adjustable and dynamic spatial layouts for multimedia applications with STyLe"/>
    <s v="MULTIMEDIA TOOLS AND APPLICATIONS"/>
    <x v="0"/>
    <s v="A2"/>
    <n v="1"/>
    <x v="0"/>
  </r>
  <r>
    <x v="3"/>
    <n v="5"/>
    <s v="An Integrated Dataset of Malaria Notifications in the Legal Amazon"/>
    <s v="BMC RESEARCH NOTES"/>
    <x v="1"/>
    <s v="B1"/>
    <n v="0"/>
    <x v="1"/>
  </r>
  <r>
    <x v="3"/>
    <n v="6"/>
    <s v="An Analysis of Malaria in the Brazilian Legal Amazon Using Divergent Association Rules"/>
    <s v="JOURNAL OF BIOMEDICAL INFORMATICS"/>
    <x v="1"/>
    <s v="A1"/>
    <n v="1"/>
    <x v="0"/>
  </r>
  <r>
    <x v="3"/>
    <n v="7"/>
    <s v="Spatial-Time Motifs Discovery"/>
    <s v="Intelligent Data Analysis"/>
    <x v="0"/>
    <s v="B2"/>
    <n v="1"/>
    <x v="1"/>
  </r>
  <r>
    <x v="3"/>
    <n v="9"/>
    <s v="Distributed Adaptive Filtering on Wireless Sensor Networks with Shared Medium Competition"/>
    <s v="LEARNING AND NONLINEAR MODELS"/>
    <x v="3"/>
    <s v="B2"/>
    <n v="0"/>
    <x v="1"/>
  </r>
  <r>
    <x v="3"/>
    <n v="10"/>
    <s v="STConvS2S: Spatiotemporal Convolutional Sequence to Sequence Network for Weather Forecasting"/>
    <s v="NEUROCOMPUTING"/>
    <x v="4"/>
    <s v="A1"/>
    <n v="1"/>
    <x v="0"/>
  </r>
  <r>
    <x v="3"/>
    <n v="11"/>
    <s v="Bias-compensated FX-LMS algorithm"/>
    <s v="ELECTRONICS LETTERS"/>
    <x v="3"/>
    <s v="A1"/>
    <n v="1"/>
    <x v="0"/>
  </r>
  <r>
    <x v="3"/>
    <n v="12"/>
    <s v="On integral graphs with at most two vertices of degree larger than two"/>
    <s v="LINEAR ALGEBRA AND ITS APPLICATIONS"/>
    <x v="0"/>
    <s v="A2"/>
    <n v="0"/>
    <x v="0"/>
  </r>
  <r>
    <x v="3"/>
    <n v="13"/>
    <s v="On the Analysis of the Incremental $$ell _0$$-LMS Algorithm for Distributed Systems"/>
    <s v="CIRCUITS, SYSTEMS, AND SIGNAL PROCESSING"/>
    <x v="0"/>
    <s v="A2"/>
    <n v="1"/>
    <x v="0"/>
  </r>
  <r>
    <x v="3"/>
    <n v="14"/>
    <s v="Use of the LuusJaakola optimization method to minimize water and energy consumption in scheduling irrigation with center pivot systems"/>
    <s v="IRRIGATION SCIENCE"/>
    <x v="0"/>
    <s v="A2"/>
    <n v="0"/>
    <x v="0"/>
  </r>
  <r>
    <x v="3"/>
    <n v="15"/>
    <s v="Transient Analysis of the Block Least Mean Squares Algorithm"/>
    <s v="IEEE COMMUNICATIONS LETTERS"/>
    <x v="5"/>
    <s v="A1"/>
    <n v="1"/>
    <x v="0"/>
  </r>
  <r>
    <x v="3"/>
    <n v="16"/>
    <s v="New proposals for modelling and solving the problem of covering solids using spheres of different radii"/>
    <s v="RAIRO-OPERATIONS RESEARCH"/>
    <x v="0"/>
    <s v="B1"/>
    <n v="1"/>
    <x v="1"/>
  </r>
  <r>
    <x v="3"/>
    <n v="17"/>
    <s v="Strategic planning of freight transportation to support smart cities design: The Brazilian soybean case"/>
    <s v="REVISTA FACULTAD DE INGENIERÍA UNIVERSIDAD DE ANTIOQUIA"/>
    <x v="0"/>
    <s v="B3"/>
    <n v="0"/>
    <x v="1"/>
  </r>
  <r>
    <x v="3"/>
    <n v="18"/>
    <s v="l2-norm Feature LMS Algorithm"/>
    <s v="ELECTRONICS LETTERS"/>
    <x v="6"/>
    <s v="A1"/>
    <n v="1"/>
    <x v="0"/>
  </r>
  <r>
    <x v="3"/>
    <n v="19"/>
    <s v="Interrogation System for Optical Sensor Using Filter Bank and Artificial Neural Network"/>
    <s v="MICROWAVE AND OPTICAL TECHNOLOGY LETTERS"/>
    <x v="0"/>
    <s v="A2"/>
    <n v="0"/>
    <x v="0"/>
  </r>
  <r>
    <x v="3"/>
    <n v="20"/>
    <s v="Technology and Gestaltism: A Robotic-Based Learning Aid Tool"/>
    <s v="IEEE LATIN AMERICA TRANSACTIONS"/>
    <x v="7"/>
    <s v="A4"/>
    <n v="1"/>
    <x v="0"/>
  </r>
  <r>
    <x v="3"/>
    <n v="21"/>
    <s v="An Improved Sparsity-aware NSAF-SF Adaptive Algorithm"/>
    <s v="ELECTRONICS LETTERS"/>
    <x v="0"/>
    <s v="A1"/>
    <n v="1"/>
    <x v="0"/>
  </r>
  <r>
    <x v="3"/>
    <n v="22"/>
    <s v="Robotic Tool to Multi Time-Lapse Videos Creation"/>
    <s v="ADVANCES IN INTELLIGENT SYSTEMS AND COMPUTING"/>
    <x v="8"/>
    <s v="B2"/>
    <n v="1"/>
    <x v="1"/>
  </r>
  <r>
    <x v="3"/>
    <n v="23"/>
    <s v="BRAPT: A New Metric for Translation Evaluation Based on Psycholinguistic Perspectives"/>
    <s v="IEEE LATIN AMERICA TRANSACTIONS"/>
    <x v="9"/>
    <s v="A4"/>
    <n v="1"/>
    <x v="0"/>
  </r>
  <r>
    <x v="3"/>
    <n v="24"/>
    <s v="Identificação de predadores sexuais brasileiros por meio de análise de conversas realizadas na internet"/>
    <s v="ISYS: REVISTA BRASILEIRA DE SISTEMAS DE INFORMAÇÃO"/>
    <x v="10"/>
    <s v="B4"/>
    <n v="0"/>
    <x v="1"/>
  </r>
  <r>
    <x v="3"/>
    <n v="25"/>
    <s v="An Exact Expectation Model for the LMS Tracking Abilities"/>
    <s v="IEEE TRANSACTIONS ON SIGNAL PROCESSING"/>
    <x v="0"/>
    <s v="A1"/>
    <n v="1"/>
    <x v="0"/>
  </r>
  <r>
    <x v="3"/>
    <n v="26"/>
    <s v="Aerial Image Instance Segmentation Through Synthetic Data Using Deep Learning"/>
    <s v="LEARNING AND NONLINEAR MODELS"/>
    <x v="3"/>
    <s v="B2"/>
    <n v="0"/>
    <x v="1"/>
  </r>
  <r>
    <x v="3"/>
    <n v="27"/>
    <s v="On the Performance Analysis of Normalized Subband Adaptive Filtering Algorithm with Sparse Subfilters"/>
    <s v="CIRCUITS, SYSTEMS, AND SIGNAL PROCESSING"/>
    <x v="0"/>
    <s v="A2"/>
    <n v="1"/>
    <x v="0"/>
  </r>
  <r>
    <x v="3"/>
    <n v="-1"/>
    <s v="The main eigenvalues of signed graphs (to appear)"/>
    <s v="LINEAR ALGEBRA AND ITS APPLICATIONS"/>
    <x v="0"/>
    <s v="A2"/>
    <n v="0"/>
    <x v="0"/>
  </r>
  <r>
    <x v="3"/>
    <n v="-2"/>
    <s v="On graphs with adjacency and signless Laplacian matrices eigenvectors entries in {#8722;1,+1} (to appear)"/>
    <s v="LINEAR ALGEBRA AND ITS APPLICATIONS"/>
    <x v="0"/>
    <s v="A2"/>
    <n v="0"/>
    <x v="0"/>
  </r>
  <r>
    <x v="3"/>
    <n v="-3"/>
    <s v="Despertando o interesse pelo conhecimento tecnológico usando Robótica: Uma experiência na Educação Básica para igualdade de gênero"/>
    <s v="REVISTA LATINOAMERICANA DE TECNOLOGÍA EDUCATIVA"/>
    <x v="11"/>
    <s v="A2"/>
    <n v="0"/>
    <x v="0"/>
  </r>
  <r>
    <x v="3"/>
    <n v="-4"/>
    <s v="On the Relevance of Data Science for Flight Delay Research: A Systematic Review"/>
    <s v="Transport Reviews"/>
    <x v="12"/>
    <s v="A1"/>
    <n v="0"/>
    <x v="0"/>
  </r>
  <r>
    <x v="3"/>
    <n v="-6"/>
    <s v="Q-integral graphs with at most two vertices of degree greater than or equal to three (to appear)"/>
    <s v="LINEAR ALGEBRA AND ITS APPLICATIONS"/>
    <x v="0"/>
    <s v="A2"/>
    <n v="0"/>
    <x v="0"/>
  </r>
  <r>
    <x v="3"/>
    <n v="-7"/>
    <s v="On the Graovac-Ghorbani Index for Bicyclic Graphs with No Pendant Vertices (to appear)"/>
    <s v="MATCH"/>
    <x v="0"/>
    <s v="A2"/>
    <n v="1"/>
    <x v="0"/>
  </r>
  <r>
    <x v="3"/>
    <n v="-8"/>
    <s v="Nível de atividade física dos usuários do Facebook (to appear)"/>
    <s v="Revista Brasileira de Medicina do Esporte"/>
    <x v="0"/>
    <s v="B2"/>
    <n v="0"/>
    <x v="1"/>
  </r>
  <r>
    <x v="3"/>
    <n v="-9"/>
    <s v="On the Steady-State Performance of Bias-Compensated LMS Algorithm (to appear)"/>
    <s v="ELECTRONICS LETTERS"/>
    <x v="0"/>
    <s v="A1"/>
    <n v="1"/>
    <x v="0"/>
  </r>
  <r>
    <x v="3"/>
    <n v="-10"/>
    <s v="A Non-Uniform NSAF-SF Adaptive Algorithm  (to appear)"/>
    <s v="ELECTRONICS LETTERS"/>
    <x v="0"/>
    <s v="A1"/>
    <n v="1"/>
    <x v="0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4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eriodicos" cacheId="0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P4:Q14" firstHeaderRow="1" firstDataRow="1" firstDataCol="1" rowPageCount="1" colPageCount="1"/>
  <pivotFields count="8"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4">
        <item t="data" sd="1" x="11"/>
        <item t="data" sd="1" x="6"/>
        <item t="data" sd="1" x="3"/>
        <item t="data" sd="1" x="7"/>
        <item t="data" sd="1" x="12"/>
        <item t="data" sd="1" x="10"/>
        <item t="data" sd="1" x="9"/>
        <item t="data" sd="1" x="4"/>
        <item t="data" sd="1" x="2"/>
        <item t="data" sd="1" x="1"/>
        <item t="data" sd="1" x="8"/>
        <item t="data" sd="1" x="5"/>
        <item t="data" h="1" sd="1" x="0"/>
        <item t="default" sd="1"/>
      </items>
    </pivotField>
    <pivotField dataField="1" showDropDowns="1" compact="1" outline="1" subtotalTop="1" dragToRow="1" dragToCol="1" dragToPage="1" dragToData="1" dragOff="1" showAll="0" topAutoShow="1" includeNewItemsInFilter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</pivotFields>
  <rowFields count="1">
    <field x="4"/>
  </rowFields>
  <rowItems count="10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6"/>
    </i>
    <i t="data" r="0" i="0">
      <x v="7"/>
    </i>
    <i t="data" r="0" i="0">
      <x v="8"/>
    </i>
    <i t="data" r="0" i="0">
      <x v="9"/>
    </i>
    <i t="data" r="0" i="0">
      <x v="11"/>
    </i>
  </rowItems>
  <colItems count="1">
    <i t="data" r="0" i="0"/>
  </colItems>
  <pageFields count="1">
    <pageField fld="7" item="1" hier="-1"/>
  </pageFields>
  <dataFields count="1">
    <dataField name="Count of Qualis" fld="5" subtotal="count" showDataAs="normal" baseField="0" baseItem="0"/>
  </dataFields>
  <pivotTableStyleInfo name="PivotStyleMedium7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3" cacheId="1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X4:Y25" firstHeaderRow="1" firstDataRow="1" firstDataCol="1" rowPageCount="1" colPageCount="1"/>
  <pivotFields count="8"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40">
        <item t="data" sd="1" x="30"/>
        <item t="data" sd="1" x="23"/>
        <item t="data" sd="1" x="22"/>
        <item t="data" sd="1" x="9"/>
        <item t="data" sd="1" x="19"/>
        <item t="data" sd="1" x="27"/>
        <item t="data" sd="1" x="7"/>
        <item t="data" sd="1" x="8"/>
        <item t="data" sd="1" x="14"/>
        <item t="data" sd="1" x="25"/>
        <item t="data" sd="1" x="38"/>
        <item t="data" sd="1" x="29"/>
        <item t="data" sd="1" x="28"/>
        <item t="data" sd="1" x="2"/>
        <item t="data" sd="1" x="10"/>
        <item t="data" sd="1" x="12"/>
        <item t="data" sd="1" x="15"/>
        <item t="data" sd="1" x="21"/>
        <item t="data" sd="1" x="5"/>
        <item t="data" sd="1" x="31"/>
        <item t="data" sd="1" x="4"/>
        <item t="data" sd="1" x="26"/>
        <item t="data" sd="1" x="20"/>
        <item t="data" sd="1" x="11"/>
        <item t="data" sd="1" x="13"/>
        <item t="data" sd="1" x="16"/>
        <item t="data" sd="1" x="35"/>
        <item t="data" sd="1" x="3"/>
        <item t="data" sd="1" x="17"/>
        <item t="data" sd="1" x="32"/>
        <item t="data" sd="1" x="0"/>
        <item t="data" sd="1" x="6"/>
        <item t="data" sd="1" x="37"/>
        <item t="data" sd="1" x="34"/>
        <item t="data" sd="1" x="24"/>
        <item t="data" sd="1" x="18"/>
        <item t="data" sd="1" x="33"/>
        <item t="data" sd="1" x="36"/>
        <item t="data" h="1" sd="1" x="1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</pivotFields>
  <rowFields count="1">
    <field x="4"/>
  </rowFields>
  <rowItems count="21">
    <i t="data" r="0" i="0">
      <x v="2"/>
    </i>
    <i t="data" r="0" i="0">
      <x v="5"/>
    </i>
    <i t="data" r="0" i="0">
      <x v="9"/>
    </i>
    <i t="data" r="0" i="0">
      <x v="11"/>
    </i>
    <i t="data" r="0" i="0">
      <x v="13"/>
    </i>
    <i t="data" r="0" i="0">
      <x v="15"/>
    </i>
    <i t="data" r="0" i="0">
      <x v="16"/>
    </i>
    <i t="data" r="0" i="0">
      <x v="18"/>
    </i>
    <i t="data" r="0" i="0">
      <x v="19"/>
    </i>
    <i t="data" r="0" i="0">
      <x v="20"/>
    </i>
    <i t="data" r="0" i="0">
      <x v="22"/>
    </i>
    <i t="data" r="0" i="0">
      <x v="23"/>
    </i>
    <i t="data" r="0" i="0">
      <x v="24"/>
    </i>
    <i t="data" r="0" i="0">
      <x v="26"/>
    </i>
    <i t="data" r="0" i="0">
      <x v="27"/>
    </i>
    <i t="data" r="0" i="0">
      <x v="28"/>
    </i>
    <i t="data" r="0" i="0">
      <x v="30"/>
    </i>
    <i t="data" r="0" i="0">
      <x v="31"/>
    </i>
    <i t="data" r="0" i="0">
      <x v="32"/>
    </i>
    <i t="data" r="0" i="0">
      <x v="35"/>
    </i>
    <i t="data" r="0" i="0">
      <x v="36"/>
    </i>
  </rowItems>
  <colItems count="1">
    <i t="data" r="0" i="0"/>
  </colItems>
  <pageFields count="1">
    <pageField fld="7" item="1" hier="-1"/>
  </pageFields>
  <dataFields count="1">
    <dataField name="Count of Qualis" fld="5" subtotal="count" showDataAs="normal" baseField="0" baseItem="0"/>
  </dataFields>
  <pivotTableStyleInfo name="PivotStyleMedium7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PivotTable2" cacheId="1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T4:U42" firstHeaderRow="1" firstDataRow="1" firstDataCol="1" rowPageCount="1" colPageCount="1"/>
  <pivotFields count="8"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multipleItemSelectionAllowed="1" dragToPage="1" dragToData="1" dragOff="1" showAll="0" topAutoShow="1" itemPageCount="10" sortType="manual" defaultSubtotal="1">
      <items count="40">
        <item t="data" sd="1" x="30"/>
        <item t="data" sd="1" x="23"/>
        <item t="data" sd="1" x="22"/>
        <item t="data" sd="1" x="9"/>
        <item t="data" sd="1" x="19"/>
        <item t="data" sd="1" x="27"/>
        <item t="data" sd="1" x="7"/>
        <item t="data" sd="1" x="8"/>
        <item t="data" sd="1" x="14"/>
        <item t="data" sd="1" x="25"/>
        <item t="data" sd="1" x="38"/>
        <item t="data" sd="1" x="29"/>
        <item t="data" sd="1" x="28"/>
        <item t="data" sd="1" x="2"/>
        <item t="data" sd="1" x="10"/>
        <item t="data" sd="1" x="12"/>
        <item t="data" sd="1" x="15"/>
        <item t="data" sd="1" x="21"/>
        <item t="data" sd="1" x="5"/>
        <item t="data" sd="1" x="31"/>
        <item t="data" sd="1" x="4"/>
        <item t="data" sd="1" x="26"/>
        <item t="data" sd="1" x="20"/>
        <item t="data" sd="1" x="11"/>
        <item t="data" sd="1" x="13"/>
        <item t="data" sd="1" x="16"/>
        <item t="data" sd="1" x="35"/>
        <item t="data" sd="1" x="3"/>
        <item t="data" sd="1" x="17"/>
        <item t="data" sd="1" x="32"/>
        <item t="data" sd="1" x="0"/>
        <item t="data" sd="1" x="6"/>
        <item t="data" sd="1" x="37"/>
        <item t="data" sd="1" x="34"/>
        <item t="data" sd="1" x="24"/>
        <item t="data" sd="1" x="18"/>
        <item t="data" sd="1" x="33"/>
        <item t="data" sd="1" x="36"/>
        <item t="data" h="1" sd="1" x="1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</pivotFields>
  <rowFields count="1">
    <field x="4"/>
  </rowFields>
  <rowItems count="38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</rowItems>
  <colItems count="1">
    <i t="data" r="0" i="0"/>
  </colItems>
  <pageFields count="1">
    <pageField fld="7" hier="-1"/>
  </pageFields>
  <dataFields count="1">
    <dataField name="Count of Qualis" fld="5" subtotal="count" showDataAs="normal" baseField="0" baseItem="0"/>
  </dataFields>
  <pivotTableStyleInfo name="PivotStyleMedium7" showRowHeaders="1" showColHeaders="1" showRowStripes="0" showColStripes="0" showLastColumn="1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name="PivotTable4" cacheId="0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L4:M16" firstHeaderRow="1" firstDataRow="1" firstDataCol="1" rowPageCount="1" colPageCount="1"/>
  <pivotFields count="8"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4">
        <item t="data" sd="1" x="11"/>
        <item t="data" sd="1" x="6"/>
        <item t="data" sd="1" x="3"/>
        <item t="data" sd="1" x="7"/>
        <item t="data" sd="1" x="12"/>
        <item t="data" sd="1" x="10"/>
        <item t="data" sd="1" x="9"/>
        <item t="data" sd="1" x="4"/>
        <item t="data" sd="1" x="2"/>
        <item t="data" sd="1" x="1"/>
        <item t="data" sd="1" x="8"/>
        <item t="data" sd="1" x="5"/>
        <item t="data" h="1" sd="1" x="0"/>
        <item t="default" sd="1"/>
      </items>
    </pivotField>
    <pivotField dataField="1" showDropDowns="1" compact="1" outline="1" subtotalTop="1" dragToRow="1" dragToCol="1" dragToPage="1" dragToData="1" dragOff="1" showAll="0" topAutoShow="1" includeNewItemsInFilter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</pivotFields>
  <rowFields count="1">
    <field x="4"/>
  </rowFields>
  <rowItems count="12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</rowItems>
  <colItems count="1">
    <i t="data" r="0" i="0"/>
  </colItems>
  <pageFields count="1">
    <pageField fld="7" hier="-1"/>
  </pageFields>
  <dataFields count="1">
    <dataField name="Count of Qualis" fld="5" subtotal="count" showDataAs="normal" baseField="0" baseItem="0"/>
  </dataFields>
  <pivotTableStyleInfo name="PivotStyleMedium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hyperlink" Target="https://scholar.google.com.br/citations?user=pBQVTUkAAAAJ" TargetMode="External" Id="rId1" /><Relationship Type="http://schemas.openxmlformats.org/officeDocument/2006/relationships/hyperlink" Target="https://scholar.google.com/citations?user=bwkYcu4AAAAJ&amp;hl=pt-BR" TargetMode="External" Id="rId2" /><Relationship Type="http://schemas.openxmlformats.org/officeDocument/2006/relationships/hyperlink" Target="https://scholar.google.com.br/citations?user=WQflRMIAAAAJ" TargetMode="External" Id="rId3" /><Relationship Type="http://schemas.openxmlformats.org/officeDocument/2006/relationships/hyperlink" Target="https://scholar.google.com.br/citations?user=uloLWtgAAAAJ" TargetMode="External" Id="rId4" /><Relationship Type="http://schemas.openxmlformats.org/officeDocument/2006/relationships/hyperlink" Target="https://scholar.google.com.br/citations?user=kJT37q4AAAAJ" TargetMode="External" Id="rId5" /><Relationship Type="http://schemas.openxmlformats.org/officeDocument/2006/relationships/hyperlink" Target="https://scholar.google.com/citations?user=pNL2V2sAAAAJ" TargetMode="External" Id="rId6" /><Relationship Type="http://schemas.openxmlformats.org/officeDocument/2006/relationships/hyperlink" Target="https://scholar.google.com.br/citations?user=nZfS3qoAAAAJ" TargetMode="External" Id="rId7" /><Relationship Type="http://schemas.openxmlformats.org/officeDocument/2006/relationships/hyperlink" Target="https://scholar.google.com.br/citations?user=4AwT7X8AAAAJ" TargetMode="External" Id="rId8" /><Relationship Type="http://schemas.openxmlformats.org/officeDocument/2006/relationships/hyperlink" Target="https://scholar.google.com.br/citations?user=fYjzAYMAAAAJ" TargetMode="External" Id="rId9" /><Relationship Type="http://schemas.openxmlformats.org/officeDocument/2006/relationships/hyperlink" Target="https://scholar.google.com.br/citations?user=nz-6EN4AAAAJ" TargetMode="External" Id="rId10" /><Relationship Type="http://schemas.openxmlformats.org/officeDocument/2006/relationships/hyperlink" Target="https://scholar.google.com.br/citations?user=Fc2hY1AAAAAJ" TargetMode="External" Id="rId11" /><Relationship Type="http://schemas.openxmlformats.org/officeDocument/2006/relationships/hyperlink" Target="https://scholar.google.com.br/citations?user=IA70H1UAAAAJ" TargetMode="External" Id="rId12" /><Relationship Type="http://schemas.openxmlformats.org/officeDocument/2006/relationships/hyperlink" Target="https://scholar.google.com.br/citations?user=XF-fXTAAAAAJ" TargetMode="External" Id="rId13" /><Relationship Type="http://schemas.openxmlformats.org/officeDocument/2006/relationships/hyperlink" Target="https://scholar.google.com.br/citations?user=KLgK4c4AAAAJ" TargetMode="External" Id="rId14" /><Relationship Type="http://schemas.openxmlformats.org/officeDocument/2006/relationships/hyperlink" Target="https://www.scopus.com/authid/detail.uri?authorId=32867459900" TargetMode="External" Id="rId15" /><Relationship Type="http://schemas.openxmlformats.org/officeDocument/2006/relationships/hyperlink" Target="https://www.scopus.com/authid/detail.uri?authorId=57205767413" TargetMode="External" Id="rId16" /><Relationship Type="http://schemas.openxmlformats.org/officeDocument/2006/relationships/hyperlink" Target="https://www.scopus.com/authid/detail.uri?authorId=6506097045" TargetMode="External" Id="rId17" /><Relationship Type="http://schemas.openxmlformats.org/officeDocument/2006/relationships/hyperlink" Target="https://www.scopus.com/authid/detail.uri?authorId=33368211600" TargetMode="External" Id="rId18" /><Relationship Type="http://schemas.openxmlformats.org/officeDocument/2006/relationships/hyperlink" Target="https://www.scopus.com/authid/detail.uri?authorId=55953969800" TargetMode="External" Id="rId19" /><Relationship Type="http://schemas.openxmlformats.org/officeDocument/2006/relationships/hyperlink" Target="https://www.scopus.com/authid/detail.uri?authorId=57204646715" TargetMode="External" Id="rId20" /><Relationship Type="http://schemas.openxmlformats.org/officeDocument/2006/relationships/hyperlink" Target="https://www.scopus.com/authid/detail.uri?authorId=57076135000" TargetMode="External" Id="rId21" /><Relationship Type="http://schemas.openxmlformats.org/officeDocument/2006/relationships/hyperlink" Target="https://www.scopus.com/authid/detail.uri?authorId=56119522800" TargetMode="External" Id="rId22" /><Relationship Type="http://schemas.openxmlformats.org/officeDocument/2006/relationships/hyperlink" Target="https://www.scopus.com/authid/detail.uri?authorId=36175635600" TargetMode="External" Id="rId23" /><Relationship Type="http://schemas.openxmlformats.org/officeDocument/2006/relationships/hyperlink" Target="https://www.scopus.com/authid/detail.uri?authorId=56121141300" TargetMode="External" Id="rId24" /><Relationship Type="http://schemas.openxmlformats.org/officeDocument/2006/relationships/hyperlink" Target="https://www.scopus.com/authid/detail.uri?authorId=56019958100" TargetMode="External" Id="rId25" /><Relationship Type="http://schemas.openxmlformats.org/officeDocument/2006/relationships/hyperlink" Target="https://www.scopus.com/authid/detail.uri?authorId=6603959869" TargetMode="External" Id="rId26" /><Relationship Type="http://schemas.openxmlformats.org/officeDocument/2006/relationships/hyperlink" Target="https://www.scopus.com/authid/detail.uri?authorId=15753781000" TargetMode="External" Id="rId27" /><Relationship Type="http://schemas.openxmlformats.org/officeDocument/2006/relationships/hyperlink" Target="https://www.scopus.com/authid/detail.uri?authorId=56160998600" TargetMode="External" Id="rId28" /><Relationship Type="http://schemas.openxmlformats.org/officeDocument/2006/relationships/hyperlink" Target="http://www.researcherid.com/rid/P-4281-2016" TargetMode="External" Id="rId29" /><Relationship Type="http://schemas.openxmlformats.org/officeDocument/2006/relationships/hyperlink" Target="https://publons.com/researcher/5118168/diogo-silveira-mendonca" TargetMode="External" Id="rId30" /><Relationship Type="http://schemas.openxmlformats.org/officeDocument/2006/relationships/hyperlink" Target="http://www.researcherid.com/rid/H-2402-2018" TargetMode="External" Id="rId31" /><Relationship Type="http://schemas.openxmlformats.org/officeDocument/2006/relationships/hyperlink" Target="http://www.researcherid.com/rid/N-6438-2014" TargetMode="External" Id="rId32" /><Relationship Type="http://schemas.openxmlformats.org/officeDocument/2006/relationships/hyperlink" Target="http://www.researcherid.com/rid/AAC-4169-2019" TargetMode="External" Id="rId33" /><Relationship Type="http://schemas.openxmlformats.org/officeDocument/2006/relationships/hyperlink" Target="https://publons.com/researcher/V-2663-2018/" TargetMode="External" Id="rId34" /><Relationship Type="http://schemas.openxmlformats.org/officeDocument/2006/relationships/hyperlink" Target="http://www.researcherid.com/rid/H-3227-2018" TargetMode="External" Id="rId35" /><Relationship Type="http://schemas.openxmlformats.org/officeDocument/2006/relationships/hyperlink" Target="http://www.researcherid.com/rid/O-8069-2016" TargetMode="External" Id="rId36" /><Relationship Type="http://schemas.openxmlformats.org/officeDocument/2006/relationships/hyperlink" Target="http://www.researcherid.com/rid/O-6246-2016" TargetMode="External" Id="rId37" /><Relationship Type="http://schemas.openxmlformats.org/officeDocument/2006/relationships/hyperlink" Target="http://www.researcherid.com/rid/A-5553-2018" TargetMode="External" Id="rId38" /><Relationship Type="http://schemas.openxmlformats.org/officeDocument/2006/relationships/hyperlink" Target="http://www.researcherid.com/rid/H-3218-2018" TargetMode="External" Id="rId39" /><Relationship Type="http://schemas.openxmlformats.org/officeDocument/2006/relationships/hyperlink" Target="http://www.researcherid.com/rid/O-3981-2018" TargetMode="External" Id="rId40" /><Relationship Type="http://schemas.openxmlformats.org/officeDocument/2006/relationships/hyperlink" Target="http://www.researcherid.com/rid/F-6102-2015" TargetMode="External" Id="rId41" /><Relationship Type="http://schemas.openxmlformats.org/officeDocument/2006/relationships/hyperlink" Target="http://www.researcherid.com/rid/Q-4514-2017" TargetMode="External" Id="rId42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Relationship Type="http://schemas.openxmlformats.org/officeDocument/2006/relationships/pivotTable" Target="/xl/pivotTables/pivotTable1.xml" Id="rId3" /><Relationship Type="http://schemas.openxmlformats.org/officeDocument/2006/relationships/pivotTable" Target="/xl/pivotTables/pivotTable2.xml" Id="rId4" /><Relationship Type="http://schemas.openxmlformats.org/officeDocument/2006/relationships/pivotTable" Target="/xl/pivotTables/pivotTable3.xml" Id="rId5" /><Relationship Type="http://schemas.openxmlformats.org/officeDocument/2006/relationships/pivotTable" Target="/xl/pivotTables/pivotTable4.xml" Id="rId6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AC40"/>
  <sheetViews>
    <sheetView topLeftCell="I1" workbookViewId="0">
      <selection activeCell="O33" sqref="O33"/>
    </sheetView>
  </sheetViews>
  <sheetFormatPr baseColWidth="8" defaultColWidth="10.875" defaultRowHeight="15.75"/>
  <cols>
    <col width="10.875" customWidth="1" style="72" min="1" max="13"/>
    <col width="10.875" customWidth="1" style="72" min="14" max="16"/>
    <col width="10.875" customWidth="1" style="72" min="17" max="16384"/>
  </cols>
  <sheetData>
    <row r="2">
      <c r="C2" s="151" t="inlineStr">
        <is>
          <t>TOTAL</t>
        </is>
      </c>
      <c r="D2" s="157" t="n"/>
      <c r="E2" s="151" t="n">
        <v>2021</v>
      </c>
      <c r="F2" s="157" t="n"/>
      <c r="G2" s="151" t="n">
        <v>2022</v>
      </c>
      <c r="H2" s="157" t="n"/>
      <c r="I2" s="151" t="n">
        <v>2023</v>
      </c>
      <c r="J2" s="157" t="n"/>
      <c r="K2" s="151" t="n">
        <v>2024</v>
      </c>
      <c r="L2" s="157" t="n"/>
      <c r="O2" s="151" t="inlineStr">
        <is>
          <t>TOTAL</t>
        </is>
      </c>
      <c r="P2" s="157" t="n"/>
      <c r="Q2" s="151" t="n">
        <v>2021</v>
      </c>
      <c r="R2" s="157" t="n"/>
      <c r="S2" s="151" t="n">
        <v>2022</v>
      </c>
      <c r="T2" s="157" t="n"/>
      <c r="U2" s="151" t="n">
        <v>2023</v>
      </c>
      <c r="V2" s="157" t="n"/>
      <c r="W2" s="151" t="n">
        <v>2024</v>
      </c>
      <c r="X2" s="157" t="n"/>
    </row>
    <row r="3">
      <c r="B3" s="147" t="n"/>
      <c r="C3" s="151" t="inlineStr">
        <is>
          <t>CONF</t>
        </is>
      </c>
      <c r="D3" s="151" t="inlineStr">
        <is>
          <t>COM/DISC</t>
        </is>
      </c>
      <c r="E3" s="151" t="inlineStr">
        <is>
          <t>CONF</t>
        </is>
      </c>
      <c r="F3" s="151" t="inlineStr">
        <is>
          <t>COM/DISC</t>
        </is>
      </c>
      <c r="G3" s="151" t="inlineStr">
        <is>
          <t>CONF</t>
        </is>
      </c>
      <c r="H3" s="151" t="inlineStr">
        <is>
          <t>COM/DISC</t>
        </is>
      </c>
      <c r="I3" s="151" t="inlineStr">
        <is>
          <t>CONF</t>
        </is>
      </c>
      <c r="J3" s="151" t="inlineStr">
        <is>
          <t>COM/DISC</t>
        </is>
      </c>
      <c r="K3" s="151" t="inlineStr">
        <is>
          <t>CONF</t>
        </is>
      </c>
      <c r="L3" s="151" t="inlineStr">
        <is>
          <t>COM/DISC</t>
        </is>
      </c>
      <c r="N3" s="147" t="n"/>
      <c r="O3" s="151" t="inlineStr">
        <is>
          <t>PER</t>
        </is>
      </c>
      <c r="P3" s="151" t="inlineStr">
        <is>
          <t>COM/DISC</t>
        </is>
      </c>
      <c r="Q3" s="151" t="inlineStr">
        <is>
          <t>PER</t>
        </is>
      </c>
      <c r="R3" s="151" t="inlineStr">
        <is>
          <t>COM/DISC</t>
        </is>
      </c>
      <c r="S3" s="151" t="inlineStr">
        <is>
          <t>PER</t>
        </is>
      </c>
      <c r="T3" s="151" t="inlineStr">
        <is>
          <t>COM/DISC</t>
        </is>
      </c>
      <c r="U3" s="151" t="inlineStr">
        <is>
          <t>PER</t>
        </is>
      </c>
      <c r="V3" s="151" t="inlineStr">
        <is>
          <t>COM/DISC</t>
        </is>
      </c>
      <c r="W3" s="151" t="inlineStr">
        <is>
          <t>PER</t>
        </is>
      </c>
      <c r="X3" s="151" t="inlineStr">
        <is>
          <t>COM/DISC</t>
        </is>
      </c>
      <c r="AA3" s="147" t="n"/>
      <c r="AB3" s="151" t="inlineStr">
        <is>
          <t>Peródicos</t>
        </is>
      </c>
      <c r="AC3" s="151" t="inlineStr">
        <is>
          <t>Eventos</t>
        </is>
      </c>
    </row>
    <row r="4">
      <c r="B4" s="92" t="inlineStr">
        <is>
          <t>A1</t>
        </is>
      </c>
      <c r="C4" s="92">
        <f>COUNTIF(Conferencias!$F:$F,$B4)</f>
        <v/>
      </c>
      <c r="D4" s="92">
        <f>COUNTIFS(Conferencias!$F:$F,$B4,Conferencias!$I:$I,1)</f>
        <v/>
      </c>
      <c r="E4" s="92">
        <f>COUNTIFS(Conferencias!$F:$F,$B4,Conferencias!$A:$A,$E$2)</f>
        <v/>
      </c>
      <c r="F4" s="92">
        <f>COUNTIFS(Conferencias!$F:$F,$B4,Conferencias!$I:$I,1,Conferencias!$A:$A,$E$2)</f>
        <v/>
      </c>
      <c r="G4" s="92">
        <f>COUNTIFS(Conferencias!$F:$F,$B4,Conferencias!$A:$A,G$2)</f>
        <v/>
      </c>
      <c r="H4" s="92">
        <f>COUNTIFS(Conferencias!$F:$F,$B4,Conferencias!$I:$I,1,Conferencias!$A:$A,G$2)</f>
        <v/>
      </c>
      <c r="I4" s="92">
        <f>COUNTIFS(Conferencias!$F:$F,$B4,Conferencias!$A:$A,I$2)</f>
        <v/>
      </c>
      <c r="J4" s="92">
        <f>COUNTIFS(Conferencias!$F:$F,$B4,Conferencias!$I:$I,1,Conferencias!$A:$A,I$2)</f>
        <v/>
      </c>
      <c r="K4" s="92">
        <f>COUNTIFS(Conferencias!$F:$F,$B4,Conferencias!$A:$A,K$2)</f>
        <v/>
      </c>
      <c r="L4" s="92">
        <f>COUNTIFS(Conferencias!$F:$F,$B4,Conferencias!$I:$I,1,Conferencias!$A:$A,K$2)</f>
        <v/>
      </c>
      <c r="N4" s="92" t="inlineStr">
        <is>
          <t>A1</t>
        </is>
      </c>
      <c r="O4" s="150">
        <f>COUNTIF(Periodicos!$F:$F,$N4)</f>
        <v/>
      </c>
      <c r="P4" s="150">
        <f>COUNTIFS(Periodicos!$F:$F,$N4,Periodicos!$I:$I,1)</f>
        <v/>
      </c>
      <c r="Q4" s="150">
        <f>COUNTIFS(Periodicos!$F:$F,$N4,Periodicos!$A:$A,Q$2)</f>
        <v/>
      </c>
      <c r="R4" s="150">
        <f>COUNTIFS(Periodicos!$F:$F,$N4,Periodicos!$I:$I,1,Periodicos!$A:$A,Q$2)</f>
        <v/>
      </c>
      <c r="S4" s="150">
        <f>COUNTIFS(Periodicos!$F:$F,$N4,Periodicos!$A:$A,S$2)</f>
        <v/>
      </c>
      <c r="T4" s="150">
        <f>COUNTIFS(Periodicos!$F:$F,$N4,Periodicos!$I:$I,1,Periodicos!$A:$A,S$2)</f>
        <v/>
      </c>
      <c r="U4" s="150">
        <f>COUNTIFS(Periodicos!$F:$F,$N4,Periodicos!$A:$A,U$2)</f>
        <v/>
      </c>
      <c r="V4" s="150">
        <f>COUNTIFS(Periodicos!$F:$F,$N4,Periodicos!$I:$I,1,Periodicos!$A:$A,U$2)</f>
        <v/>
      </c>
      <c r="W4" s="150">
        <f>COUNTIFS(Periodicos!$F:$F,$N4,Periodicos!$A:$A,W$2)</f>
        <v/>
      </c>
      <c r="X4" s="150">
        <f>COUNTIFS(Periodicos!$F:$F,$N4,Periodicos!$I:$I,1,Periodicos!$A:$A,W$2)</f>
        <v/>
      </c>
      <c r="AA4" s="150" t="inlineStr">
        <is>
          <t>A1</t>
        </is>
      </c>
      <c r="AB4" s="150">
        <f>O4</f>
        <v/>
      </c>
      <c r="AC4" s="150">
        <f>C4</f>
        <v/>
      </c>
    </row>
    <row r="5">
      <c r="B5" s="92" t="inlineStr">
        <is>
          <t>A2</t>
        </is>
      </c>
      <c r="C5" s="92">
        <f>COUNTIF(Conferencias!$F:$F,$B5)</f>
        <v/>
      </c>
      <c r="D5" s="92">
        <f>COUNTIFS(Conferencias!$F:$F,$B5,Conferencias!$I:$I,1)</f>
        <v/>
      </c>
      <c r="E5" s="92">
        <f>COUNTIFS(Conferencias!$F:$F,$B5,Conferencias!$A:$A,$E$2)</f>
        <v/>
      </c>
      <c r="F5" s="92">
        <f>COUNTIFS(Conferencias!$F:$F,$B5,Conferencias!$I:$I,1,Conferencias!$A:$A,$E$2)</f>
        <v/>
      </c>
      <c r="G5" s="92">
        <f>COUNTIFS(Conferencias!$F:$F,$B5,Conferencias!$A:$A,G$2)</f>
        <v/>
      </c>
      <c r="H5" s="92">
        <f>COUNTIFS(Conferencias!$F:$F,$B5,Conferencias!$I:$I,1,Conferencias!$A:$A,G$2)</f>
        <v/>
      </c>
      <c r="I5" s="92">
        <f>COUNTIFS(Conferencias!$F:$F,$B5,Conferencias!$A:$A,I$2)</f>
        <v/>
      </c>
      <c r="J5" s="92">
        <f>COUNTIFS(Conferencias!$F:$F,$B5,Conferencias!$I:$I,1,Conferencias!$A:$A,I$2)</f>
        <v/>
      </c>
      <c r="K5" s="92">
        <f>COUNTIFS(Conferencias!$F:$F,$B5,Conferencias!$A:$A,K$2)</f>
        <v/>
      </c>
      <c r="L5" s="92">
        <f>COUNTIFS(Conferencias!$F:$F,$B5,Conferencias!$I:$I,1,Conferencias!$A:$A,K$2)</f>
        <v/>
      </c>
      <c r="N5" s="92" t="inlineStr">
        <is>
          <t>A2</t>
        </is>
      </c>
      <c r="O5" s="150">
        <f>COUNTIF(Periodicos!$F:$F,$N5)</f>
        <v/>
      </c>
      <c r="P5" s="150">
        <f>COUNTIFS(Periodicos!$F:$F,$N5,Periodicos!$I:$I,1)</f>
        <v/>
      </c>
      <c r="Q5" s="150">
        <f>COUNTIFS(Periodicos!$F:$F,$N5,Periodicos!$A:$A,Q$2)</f>
        <v/>
      </c>
      <c r="R5" s="150">
        <f>COUNTIFS(Periodicos!$F:$F,$N5,Periodicos!$I:$I,1,Periodicos!$A:$A,Q$2)</f>
        <v/>
      </c>
      <c r="S5" s="150">
        <f>COUNTIFS(Periodicos!$F:$F,$N5,Periodicos!$A:$A,S$2)</f>
        <v/>
      </c>
      <c r="T5" s="150">
        <f>COUNTIFS(Periodicos!$F:$F,$N5,Periodicos!$I:$I,1,Periodicos!$A:$A,S$2)</f>
        <v/>
      </c>
      <c r="U5" s="150">
        <f>COUNTIFS(Periodicos!$F:$F,$N5,Periodicos!$A:$A,U$2)</f>
        <v/>
      </c>
      <c r="V5" s="150">
        <f>COUNTIFS(Periodicos!$F:$F,$N5,Periodicos!$I:$I,1,Periodicos!$A:$A,U$2)</f>
        <v/>
      </c>
      <c r="W5" s="150">
        <f>COUNTIFS(Periodicos!$F:$F,$N5,Periodicos!$A:$A,W$2)</f>
        <v/>
      </c>
      <c r="X5" s="150">
        <f>COUNTIFS(Periodicos!$F:$F,$N5,Periodicos!$I:$I,1,Periodicos!$A:$A,W$2)</f>
        <v/>
      </c>
      <c r="AA5" s="150" t="inlineStr">
        <is>
          <t>A2</t>
        </is>
      </c>
      <c r="AB5" s="150">
        <f>O5</f>
        <v/>
      </c>
      <c r="AC5" s="150">
        <f>C5</f>
        <v/>
      </c>
    </row>
    <row r="6">
      <c r="B6" s="92" t="inlineStr">
        <is>
          <t>A3</t>
        </is>
      </c>
      <c r="C6" s="92">
        <f>COUNTIF(Conferencias!$F:$F,$B6)</f>
        <v/>
      </c>
      <c r="D6" s="92">
        <f>COUNTIFS(Conferencias!$F:$F,$B6,Conferencias!$I:$I,1)</f>
        <v/>
      </c>
      <c r="E6" s="92">
        <f>COUNTIFS(Conferencias!$F:$F,$B6,Conferencias!$A:$A,$E$2)</f>
        <v/>
      </c>
      <c r="F6" s="92">
        <f>COUNTIFS(Conferencias!$F:$F,$B6,Conferencias!$I:$I,1,Conferencias!$A:$A,$E$2)</f>
        <v/>
      </c>
      <c r="G6" s="92">
        <f>COUNTIFS(Conferencias!$F:$F,$B6,Conferencias!$A:$A,G$2)</f>
        <v/>
      </c>
      <c r="H6" s="92">
        <f>COUNTIFS(Conferencias!$F:$F,$B6,Conferencias!$I:$I,1,Conferencias!$A:$A,G$2)</f>
        <v/>
      </c>
      <c r="I6" s="92">
        <f>COUNTIFS(Conferencias!$F:$F,$B6,Conferencias!$A:$A,I$2)</f>
        <v/>
      </c>
      <c r="J6" s="92">
        <f>COUNTIFS(Conferencias!$F:$F,$B6,Conferencias!$I:$I,1,Conferencias!$A:$A,I$2)</f>
        <v/>
      </c>
      <c r="K6" s="92">
        <f>COUNTIFS(Conferencias!$F:$F,$B6,Conferencias!$A:$A,K$2)</f>
        <v/>
      </c>
      <c r="L6" s="92">
        <f>COUNTIFS(Conferencias!$F:$F,$B6,Conferencias!$I:$I,1,Conferencias!$A:$A,K$2)</f>
        <v/>
      </c>
      <c r="N6" s="92" t="inlineStr">
        <is>
          <t>A3</t>
        </is>
      </c>
      <c r="O6" s="150">
        <f>COUNTIF(Periodicos!$F:$F,$N6)</f>
        <v/>
      </c>
      <c r="P6" s="150">
        <f>COUNTIFS(Periodicos!$F:$F,$N6,Periodicos!$I:$I,1)</f>
        <v/>
      </c>
      <c r="Q6" s="150">
        <f>COUNTIFS(Periodicos!$F:$F,$N6,Periodicos!$A:$A,Q$2)</f>
        <v/>
      </c>
      <c r="R6" s="150">
        <f>COUNTIFS(Periodicos!$F:$F,$N6,Periodicos!$I:$I,1,Periodicos!$A:$A,Q$2)</f>
        <v/>
      </c>
      <c r="S6" s="150">
        <f>COUNTIFS(Periodicos!$F:$F,$N6,Periodicos!$A:$A,S$2)</f>
        <v/>
      </c>
      <c r="T6" s="150">
        <f>COUNTIFS(Periodicos!$F:$F,$N6,Periodicos!$I:$I,1,Periodicos!$A:$A,S$2)</f>
        <v/>
      </c>
      <c r="U6" s="150">
        <f>COUNTIFS(Periodicos!$F:$F,$N6,Periodicos!$A:$A,U$2)</f>
        <v/>
      </c>
      <c r="V6" s="150">
        <f>COUNTIFS(Periodicos!$F:$F,$N6,Periodicos!$I:$I,1,Periodicos!$A:$A,U$2)</f>
        <v/>
      </c>
      <c r="W6" s="150">
        <f>COUNTIFS(Periodicos!$F:$F,$N6,Periodicos!$A:$A,W$2)</f>
        <v/>
      </c>
      <c r="X6" s="150">
        <f>COUNTIFS(Periodicos!$F:$F,$N6,Periodicos!$I:$I,1,Periodicos!$A:$A,W$2)</f>
        <v/>
      </c>
      <c r="AA6" s="150" t="inlineStr">
        <is>
          <t>A3</t>
        </is>
      </c>
      <c r="AB6" s="150">
        <f>O6</f>
        <v/>
      </c>
      <c r="AC6" s="150">
        <f>C6</f>
        <v/>
      </c>
    </row>
    <row r="7">
      <c r="B7" s="92" t="inlineStr">
        <is>
          <t>A4</t>
        </is>
      </c>
      <c r="C7" s="92">
        <f>COUNTIF(Conferencias!$F:$F,$B7)</f>
        <v/>
      </c>
      <c r="D7" s="92">
        <f>COUNTIFS(Conferencias!$F:$F,$B7,Conferencias!$I:$I,1)</f>
        <v/>
      </c>
      <c r="E7" s="92">
        <f>COUNTIFS(Conferencias!$F:$F,$B7,Conferencias!$A:$A,$E$2)</f>
        <v/>
      </c>
      <c r="F7" s="92">
        <f>COUNTIFS(Conferencias!$F:$F,$B7,Conferencias!$I:$I,1,Conferencias!$A:$A,$E$2)</f>
        <v/>
      </c>
      <c r="G7" s="92">
        <f>COUNTIFS(Conferencias!$F:$F,$B7,Conferencias!$A:$A,G$2)</f>
        <v/>
      </c>
      <c r="H7" s="92">
        <f>COUNTIFS(Conferencias!$F:$F,$B7,Conferencias!$I:$I,1,Conferencias!$A:$A,G$2)</f>
        <v/>
      </c>
      <c r="I7" s="92">
        <f>COUNTIFS(Conferencias!$F:$F,$B7,Conferencias!$A:$A,I$2)</f>
        <v/>
      </c>
      <c r="J7" s="92">
        <f>COUNTIFS(Conferencias!$F:$F,$B7,Conferencias!$I:$I,1,Conferencias!$A:$A,I$2)</f>
        <v/>
      </c>
      <c r="K7" s="92">
        <f>COUNTIFS(Conferencias!$F:$F,$B7,Conferencias!$A:$A,K$2)</f>
        <v/>
      </c>
      <c r="L7" s="92">
        <f>COUNTIFS(Conferencias!$F:$F,$B7,Conferencias!$I:$I,1,Conferencias!$A:$A,K$2)</f>
        <v/>
      </c>
      <c r="N7" s="92" t="inlineStr">
        <is>
          <t>A4</t>
        </is>
      </c>
      <c r="O7" s="150">
        <f>COUNTIF(Periodicos!$F:$F,$N7)</f>
        <v/>
      </c>
      <c r="P7" s="150">
        <f>COUNTIFS(Periodicos!$F:$F,$N7,Periodicos!$I:$I,1)</f>
        <v/>
      </c>
      <c r="Q7" s="150">
        <f>COUNTIFS(Periodicos!$F:$F,$N7,Periodicos!$A:$A,Q$2)</f>
        <v/>
      </c>
      <c r="R7" s="150">
        <f>COUNTIFS(Periodicos!$F:$F,$N7,Periodicos!$I:$I,1,Periodicos!$A:$A,Q$2)</f>
        <v/>
      </c>
      <c r="S7" s="150">
        <f>COUNTIFS(Periodicos!$F:$F,$N7,Periodicos!$A:$A,S$2)</f>
        <v/>
      </c>
      <c r="T7" s="150">
        <f>COUNTIFS(Periodicos!$F:$F,$N7,Periodicos!$I:$I,1,Periodicos!$A:$A,S$2)</f>
        <v/>
      </c>
      <c r="U7" s="150">
        <f>COUNTIFS(Periodicos!$F:$F,$N7,Periodicos!$A:$A,U$2)</f>
        <v/>
      </c>
      <c r="V7" s="150">
        <f>COUNTIFS(Periodicos!$F:$F,$N7,Periodicos!$I:$I,1,Periodicos!$A:$A,U$2)</f>
        <v/>
      </c>
      <c r="W7" s="150">
        <f>COUNTIFS(Periodicos!$F:$F,$N7,Periodicos!$A:$A,W$2)</f>
        <v/>
      </c>
      <c r="X7" s="150">
        <f>COUNTIFS(Periodicos!$F:$F,$N7,Periodicos!$I:$I,1,Periodicos!$A:$A,W$2)</f>
        <v/>
      </c>
      <c r="AA7" s="150" t="inlineStr">
        <is>
          <t>A4</t>
        </is>
      </c>
      <c r="AB7" s="150">
        <f>O7</f>
        <v/>
      </c>
      <c r="AC7" s="150">
        <f>C7</f>
        <v/>
      </c>
    </row>
    <row r="8">
      <c r="B8" s="92" t="inlineStr">
        <is>
          <t>B1</t>
        </is>
      </c>
      <c r="C8" s="92">
        <f>COUNTIF(Conferencias!$F:$F,$B8)</f>
        <v/>
      </c>
      <c r="D8" s="92">
        <f>COUNTIFS(Conferencias!$F:$F,$B8,Conferencias!$I:$I,1)</f>
        <v/>
      </c>
      <c r="E8" s="92">
        <f>COUNTIFS(Conferencias!$F:$F,$B8,Conferencias!$A:$A,$E$2)</f>
        <v/>
      </c>
      <c r="F8" s="92">
        <f>COUNTIFS(Conferencias!$F:$F,$B8,Conferencias!$I:$I,1,Conferencias!$A:$A,$E$2)</f>
        <v/>
      </c>
      <c r="G8" s="92">
        <f>COUNTIFS(Conferencias!$F:$F,$B8,Conferencias!$A:$A,G$2)</f>
        <v/>
      </c>
      <c r="H8" s="92">
        <f>COUNTIFS(Conferencias!$F:$F,$B8,Conferencias!$I:$I,1,Conferencias!$A:$A,G$2)</f>
        <v/>
      </c>
      <c r="I8" s="92">
        <f>COUNTIFS(Conferencias!$F:$F,$B8,Conferencias!$A:$A,I$2)</f>
        <v/>
      </c>
      <c r="J8" s="92">
        <f>COUNTIFS(Conferencias!$F:$F,$B8,Conferencias!$I:$I,1,Conferencias!$A:$A,I$2)</f>
        <v/>
      </c>
      <c r="K8" s="92">
        <f>COUNTIFS(Conferencias!$F:$F,$B8,Conferencias!$A:$A,K$2)</f>
        <v/>
      </c>
      <c r="L8" s="92">
        <f>COUNTIFS(Conferencias!$F:$F,$B8,Conferencias!$I:$I,1,Conferencias!$A:$A,K$2)</f>
        <v/>
      </c>
      <c r="N8" s="92" t="inlineStr">
        <is>
          <t>B1</t>
        </is>
      </c>
      <c r="O8" s="150">
        <f>COUNTIF(Periodicos!$F:$F,$N8)</f>
        <v/>
      </c>
      <c r="P8" s="150">
        <f>COUNTIFS(Periodicos!$F:$F,$N8,Periodicos!$I:$I,1)</f>
        <v/>
      </c>
      <c r="Q8" s="150">
        <f>COUNTIFS(Periodicos!$F:$F,$N8,Periodicos!$A:$A,Q$2)</f>
        <v/>
      </c>
      <c r="R8" s="150">
        <f>COUNTIFS(Periodicos!$F:$F,$N8,Periodicos!$I:$I,1,Periodicos!$A:$A,Q$2)</f>
        <v/>
      </c>
      <c r="S8" s="150">
        <f>COUNTIFS(Periodicos!$F:$F,$N8,Periodicos!$A:$A,S$2)</f>
        <v/>
      </c>
      <c r="T8" s="150">
        <f>COUNTIFS(Periodicos!$F:$F,$N8,Periodicos!$I:$I,1,Periodicos!$A:$A,S$2)</f>
        <v/>
      </c>
      <c r="U8" s="150">
        <f>COUNTIFS(Periodicos!$F:$F,$N8,Periodicos!$A:$A,U$2)</f>
        <v/>
      </c>
      <c r="V8" s="150">
        <f>COUNTIFS(Periodicos!$F:$F,$N8,Periodicos!$I:$I,1,Periodicos!$A:$A,U$2)</f>
        <v/>
      </c>
      <c r="W8" s="150">
        <f>COUNTIFS(Periodicos!$F:$F,$N8,Periodicos!$A:$A,W$2)</f>
        <v/>
      </c>
      <c r="X8" s="150">
        <f>COUNTIFS(Periodicos!$F:$F,$N8,Periodicos!$I:$I,1,Periodicos!$A:$A,W$2)</f>
        <v/>
      </c>
      <c r="AA8" s="150" t="inlineStr">
        <is>
          <t>B1</t>
        </is>
      </c>
      <c r="AB8" s="150">
        <f>O8</f>
        <v/>
      </c>
      <c r="AC8" s="150">
        <f>C8</f>
        <v/>
      </c>
    </row>
    <row r="9">
      <c r="B9" s="92" t="inlineStr">
        <is>
          <t>B2</t>
        </is>
      </c>
      <c r="C9" s="92">
        <f>COUNTIF(Conferencias!$F:$F,$B9)</f>
        <v/>
      </c>
      <c r="D9" s="92">
        <f>COUNTIFS(Conferencias!$F:$F,$B9,Conferencias!$I:$I,1)</f>
        <v/>
      </c>
      <c r="E9" s="92">
        <f>COUNTIFS(Conferencias!$F:$F,$B9,Conferencias!$A:$A,$E$2)</f>
        <v/>
      </c>
      <c r="F9" s="92">
        <f>COUNTIFS(Conferencias!$F:$F,$B9,Conferencias!$I:$I,1,Conferencias!$A:$A,$E$2)</f>
        <v/>
      </c>
      <c r="G9" s="92">
        <f>COUNTIFS(Conferencias!$F:$F,$B9,Conferencias!$A:$A,G$2)</f>
        <v/>
      </c>
      <c r="H9" s="92">
        <f>COUNTIFS(Conferencias!$F:$F,$B9,Conferencias!$I:$I,1,Conferencias!$A:$A,G$2)</f>
        <v/>
      </c>
      <c r="I9" s="92">
        <f>COUNTIFS(Conferencias!$F:$F,$B9,Conferencias!$A:$A,I$2)</f>
        <v/>
      </c>
      <c r="J9" s="92">
        <f>COUNTIFS(Conferencias!$F:$F,$B9,Conferencias!$I:$I,1,Conferencias!$A:$A,I$2)</f>
        <v/>
      </c>
      <c r="K9" s="92">
        <f>COUNTIFS(Conferencias!$F:$F,$B9,Conferencias!$A:$A,K$2)</f>
        <v/>
      </c>
      <c r="L9" s="92">
        <f>COUNTIFS(Conferencias!$F:$F,$B9,Conferencias!$I:$I,1,Conferencias!$A:$A,K$2)</f>
        <v/>
      </c>
      <c r="N9" s="92" t="inlineStr">
        <is>
          <t>B2</t>
        </is>
      </c>
      <c r="O9" s="150">
        <f>COUNTIF(Periodicos!$F:$F,$N9)</f>
        <v/>
      </c>
      <c r="P9" s="150">
        <f>COUNTIFS(Periodicos!$F:$F,$N9,Periodicos!$I:$I,1)</f>
        <v/>
      </c>
      <c r="Q9" s="150">
        <f>COUNTIFS(Periodicos!$F:$F,$N9,Periodicos!$A:$A,Q$2)</f>
        <v/>
      </c>
      <c r="R9" s="150">
        <f>COUNTIFS(Periodicos!$F:$F,$N9,Periodicos!$I:$I,1,Periodicos!$A:$A,Q$2)</f>
        <v/>
      </c>
      <c r="S9" s="150">
        <f>COUNTIFS(Periodicos!$F:$F,$N9,Periodicos!$A:$A,S$2)</f>
        <v/>
      </c>
      <c r="T9" s="150">
        <f>COUNTIFS(Periodicos!$F:$F,$N9,Periodicos!$I:$I,1,Periodicos!$A:$A,S$2)</f>
        <v/>
      </c>
      <c r="U9" s="150">
        <f>COUNTIFS(Periodicos!$F:$F,$N9,Periodicos!$A:$A,U$2)</f>
        <v/>
      </c>
      <c r="V9" s="150">
        <f>COUNTIFS(Periodicos!$F:$F,$N9,Periodicos!$I:$I,1,Periodicos!$A:$A,U$2)</f>
        <v/>
      </c>
      <c r="W9" s="150">
        <f>COUNTIFS(Periodicos!$F:$F,$N9,Periodicos!$A:$A,W$2)</f>
        <v/>
      </c>
      <c r="X9" s="150">
        <f>COUNTIFS(Periodicos!$F:$F,$N9,Periodicos!$I:$I,1,Periodicos!$A:$A,W$2)</f>
        <v/>
      </c>
      <c r="AA9" s="150" t="inlineStr">
        <is>
          <t>B2</t>
        </is>
      </c>
      <c r="AB9" s="150">
        <f>O9</f>
        <v/>
      </c>
      <c r="AC9" s="150">
        <f>C9</f>
        <v/>
      </c>
    </row>
    <row r="10">
      <c r="B10" s="92" t="inlineStr">
        <is>
          <t>B3</t>
        </is>
      </c>
      <c r="C10" s="92">
        <f>COUNTIF(Conferencias!$F:$F,$B10)</f>
        <v/>
      </c>
      <c r="D10" s="92">
        <f>COUNTIFS(Conferencias!$F:$F,$B10,Conferencias!$I:$I,1)</f>
        <v/>
      </c>
      <c r="E10" s="92">
        <f>COUNTIFS(Conferencias!$F:$F,$B10,Conferencias!$A:$A,$E$2)</f>
        <v/>
      </c>
      <c r="F10" s="92">
        <f>COUNTIFS(Conferencias!$F:$F,$B10,Conferencias!$I:$I,1,Conferencias!$A:$A,$E$2)</f>
        <v/>
      </c>
      <c r="G10" s="92">
        <f>COUNTIFS(Conferencias!$F:$F,$B10,Conferencias!$A:$A,G$2)</f>
        <v/>
      </c>
      <c r="H10" s="92">
        <f>COUNTIFS(Conferencias!$F:$F,$B10,Conferencias!$I:$I,1,Conferencias!$A:$A,G$2)</f>
        <v/>
      </c>
      <c r="I10" s="92">
        <f>COUNTIFS(Conferencias!$F:$F,$B10,Conferencias!$A:$A,I$2)</f>
        <v/>
      </c>
      <c r="J10" s="92">
        <f>COUNTIFS(Conferencias!$F:$F,$B10,Conferencias!$I:$I,1,Conferencias!$A:$A,I$2)</f>
        <v/>
      </c>
      <c r="K10" s="92">
        <f>COUNTIFS(Conferencias!$F:$F,$B10,Conferencias!$A:$A,K$2)</f>
        <v/>
      </c>
      <c r="L10" s="92">
        <f>COUNTIFS(Conferencias!$F:$F,$B10,Conferencias!$I:$I,1,Conferencias!$A:$A,K$2)</f>
        <v/>
      </c>
      <c r="N10" s="92" t="inlineStr">
        <is>
          <t>B3</t>
        </is>
      </c>
      <c r="O10" s="150">
        <f>COUNTIF(Periodicos!$F:$F,$N10)</f>
        <v/>
      </c>
      <c r="P10" s="150">
        <f>COUNTIFS(Periodicos!$F:$F,$N10,Periodicos!$I:$I,1)</f>
        <v/>
      </c>
      <c r="Q10" s="150">
        <f>COUNTIFS(Periodicos!$F:$F,$N10,Periodicos!$A:$A,Q$2)</f>
        <v/>
      </c>
      <c r="R10" s="150">
        <f>COUNTIFS(Periodicos!$F:$F,$N10,Periodicos!$I:$I,1,Periodicos!$A:$A,Q$2)</f>
        <v/>
      </c>
      <c r="S10" s="150">
        <f>COUNTIFS(Periodicos!$F:$F,$N10,Periodicos!$A:$A,S$2)</f>
        <v/>
      </c>
      <c r="T10" s="150">
        <f>COUNTIFS(Periodicos!$F:$F,$N10,Periodicos!$I:$I,1,Periodicos!$A:$A,S$2)</f>
        <v/>
      </c>
      <c r="U10" s="150">
        <f>COUNTIFS(Periodicos!$F:$F,$N10,Periodicos!$A:$A,U$2)</f>
        <v/>
      </c>
      <c r="V10" s="150">
        <f>COUNTIFS(Periodicos!$F:$F,$N10,Periodicos!$I:$I,1,Periodicos!$A:$A,U$2)</f>
        <v/>
      </c>
      <c r="W10" s="150">
        <f>COUNTIFS(Periodicos!$F:$F,$N10,Periodicos!$A:$A,W$2)</f>
        <v/>
      </c>
      <c r="X10" s="150">
        <f>COUNTIFS(Periodicos!$F:$F,$N10,Periodicos!$I:$I,1,Periodicos!$A:$A,W$2)</f>
        <v/>
      </c>
      <c r="AA10" s="150" t="inlineStr">
        <is>
          <t>B3</t>
        </is>
      </c>
      <c r="AB10" s="150">
        <f>O10</f>
        <v/>
      </c>
      <c r="AC10" s="150">
        <f>C10</f>
        <v/>
      </c>
    </row>
    <row r="11">
      <c r="B11" s="92" t="inlineStr">
        <is>
          <t>B4</t>
        </is>
      </c>
      <c r="C11" s="92">
        <f>COUNTIF(Conferencias!$F:$F,$B11)</f>
        <v/>
      </c>
      <c r="D11" s="92">
        <f>COUNTIFS(Conferencias!$F:$F,$B11,Conferencias!$I:$I,1)</f>
        <v/>
      </c>
      <c r="E11" s="92">
        <f>COUNTIFS(Conferencias!$F:$F,$B11,Conferencias!$A:$A,$E$2)</f>
        <v/>
      </c>
      <c r="F11" s="92">
        <f>COUNTIFS(Conferencias!$F:$F,$B11,Conferencias!$I:$I,1,Conferencias!$A:$A,$E$2)</f>
        <v/>
      </c>
      <c r="G11" s="92">
        <f>COUNTIFS(Conferencias!$F:$F,$B11,Conferencias!$A:$A,G$2)</f>
        <v/>
      </c>
      <c r="H11" s="92">
        <f>COUNTIFS(Conferencias!$F:$F,$B11,Conferencias!$I:$I,1,Conferencias!$A:$A,G$2)</f>
        <v/>
      </c>
      <c r="I11" s="92">
        <f>COUNTIFS(Conferencias!$F:$F,$B11,Conferencias!$A:$A,I$2)</f>
        <v/>
      </c>
      <c r="J11" s="92">
        <f>COUNTIFS(Conferencias!$F:$F,$B11,Conferencias!$I:$I,1,Conferencias!$A:$A,I$2)</f>
        <v/>
      </c>
      <c r="K11" s="92">
        <f>COUNTIFS(Conferencias!$F:$F,$B11,Conferencias!$A:$A,K$2)</f>
        <v/>
      </c>
      <c r="L11" s="92">
        <f>COUNTIFS(Conferencias!$F:$F,$B11,Conferencias!$I:$I,1,Conferencias!$A:$A,K$2)</f>
        <v/>
      </c>
      <c r="N11" s="92" t="inlineStr">
        <is>
          <t>B4</t>
        </is>
      </c>
      <c r="O11" s="150">
        <f>COUNTIF(Periodicos!$F:$F,$N11)</f>
        <v/>
      </c>
      <c r="P11" s="150">
        <f>COUNTIFS(Periodicos!$F:$F,$N11,Periodicos!$I:$I,1)</f>
        <v/>
      </c>
      <c r="Q11" s="150">
        <f>COUNTIFS(Periodicos!$F:$F,$N11,Periodicos!$A:$A,Q$2)</f>
        <v/>
      </c>
      <c r="R11" s="150">
        <f>COUNTIFS(Periodicos!$F:$F,$N11,Periodicos!$I:$I,1,Periodicos!$A:$A,Q$2)</f>
        <v/>
      </c>
      <c r="S11" s="150">
        <f>COUNTIFS(Periodicos!$F:$F,$N11,Periodicos!$A:$A,S$2)</f>
        <v/>
      </c>
      <c r="T11" s="150">
        <f>COUNTIFS(Periodicos!$F:$F,$N11,Periodicos!$I:$I,1,Periodicos!$A:$A,S$2)</f>
        <v/>
      </c>
      <c r="U11" s="150">
        <f>COUNTIFS(Periodicos!$F:$F,$N11,Periodicos!$A:$A,U$2)</f>
        <v/>
      </c>
      <c r="V11" s="150">
        <f>COUNTIFS(Periodicos!$F:$F,$N11,Periodicos!$I:$I,1,Periodicos!$A:$A,U$2)</f>
        <v/>
      </c>
      <c r="W11" s="150">
        <f>COUNTIFS(Periodicos!$F:$F,$N11,Periodicos!$A:$A,W$2)</f>
        <v/>
      </c>
      <c r="X11" s="150">
        <f>COUNTIFS(Periodicos!$F:$F,$N11,Periodicos!$I:$I,1,Periodicos!$A:$A,W$2)</f>
        <v/>
      </c>
      <c r="AA11" s="150" t="inlineStr">
        <is>
          <t>B4</t>
        </is>
      </c>
      <c r="AB11" s="150">
        <f>O11</f>
        <v/>
      </c>
      <c r="AC11" s="150">
        <f>C11</f>
        <v/>
      </c>
    </row>
    <row r="12">
      <c r="B12" s="92" t="inlineStr">
        <is>
          <t>NI</t>
        </is>
      </c>
      <c r="C12" s="92">
        <f>COUNTIF(Conferencias!$F:$F,$B12)</f>
        <v/>
      </c>
      <c r="D12" s="92">
        <f>COUNTIFS(Conferencias!$F:$F,$B12,Conferencias!$I:$I,1)</f>
        <v/>
      </c>
      <c r="E12" s="92">
        <f>COUNTIFS(Conferencias!$F:$F,$B12,Conferencias!$A:$A,$E$2)</f>
        <v/>
      </c>
      <c r="F12" s="92">
        <f>COUNTIFS(Conferencias!$F:$F,$B12,Conferencias!$I:$I,1,Conferencias!$A:$A,$E$2)</f>
        <v/>
      </c>
      <c r="G12" s="92">
        <f>COUNTIFS(Conferencias!$F:$F,$B12,Conferencias!$A:$A,G$2)</f>
        <v/>
      </c>
      <c r="H12" s="92">
        <f>COUNTIFS(Conferencias!$F:$F,$B12,Conferencias!$I:$I,1,Conferencias!$A:$A,G$2)</f>
        <v/>
      </c>
      <c r="I12" s="92">
        <f>COUNTIFS(Conferencias!$F:$F,$B12,Conferencias!$A:$A,I$2)</f>
        <v/>
      </c>
      <c r="J12" s="92">
        <f>COUNTIFS(Conferencias!$F:$F,$B12,Conferencias!$I:$I,1,Conferencias!$A:$A,I$2)</f>
        <v/>
      </c>
      <c r="K12" s="92">
        <f>COUNTIFS(Conferencias!$F:$F,$B12,Conferencias!$A:$A,K$2)</f>
        <v/>
      </c>
      <c r="L12" s="92">
        <f>COUNTIFS(Conferencias!$F:$F,$B12,Conferencias!$I:$I,1,Conferencias!$A:$A,K$2)</f>
        <v/>
      </c>
      <c r="N12" s="92" t="inlineStr">
        <is>
          <t>NA</t>
        </is>
      </c>
      <c r="O12" s="150">
        <f>COUNTIF(Periodicos!$F:$F,$N12)</f>
        <v/>
      </c>
      <c r="P12" s="150">
        <f>COUNTIFS(Periodicos!$F:$F,$N12,Periodicos!$I:$I,1)</f>
        <v/>
      </c>
      <c r="Q12" s="150">
        <f>COUNTIFS(Periodicos!$F:$F,$N12,Periodicos!$A:$A,Q$2)</f>
        <v/>
      </c>
      <c r="R12" s="150">
        <f>COUNTIFS(Periodicos!$F:$F,$N12,Periodicos!$I:$I,1,Periodicos!$A:$A,Q$2)</f>
        <v/>
      </c>
      <c r="S12" s="150">
        <f>COUNTIFS(Periodicos!$F:$F,$N12,Periodicos!$A:$A,S$2)</f>
        <v/>
      </c>
      <c r="T12" s="150">
        <f>COUNTIFS(Periodicos!$F:$F,$N12,Periodicos!$I:$I,1,Periodicos!$A:$A,S$2)</f>
        <v/>
      </c>
      <c r="U12" s="150">
        <f>COUNTIFS(Periodicos!$F:$F,$N12,Periodicos!$A:$A,U$2)</f>
        <v/>
      </c>
      <c r="V12" s="150">
        <f>COUNTIFS(Periodicos!$F:$F,$N12,Periodicos!$I:$I,1,Periodicos!$A:$A,U$2)</f>
        <v/>
      </c>
      <c r="W12" s="150">
        <f>COUNTIFS(Periodicos!$F:$F,$N12,Periodicos!$A:$A,W$2)</f>
        <v/>
      </c>
      <c r="X12" s="150">
        <f>COUNTIFS(Periodicos!$F:$F,$N12,Periodicos!$I:$I,1,Periodicos!$A:$A,W$2)</f>
        <v/>
      </c>
      <c r="AA12" s="150" t="inlineStr">
        <is>
          <t>NA</t>
        </is>
      </c>
      <c r="AB12" s="150">
        <f>O12</f>
        <v/>
      </c>
      <c r="AC12" s="150">
        <f>C12</f>
        <v/>
      </c>
    </row>
    <row r="13">
      <c r="B13" s="71" t="n"/>
      <c r="C13" s="107">
        <f>SUM(C4:C12)</f>
        <v/>
      </c>
      <c r="D13" s="107">
        <f>SUM(D4:D12)</f>
        <v/>
      </c>
      <c r="E13" s="107">
        <f>SUM(E4:E12)</f>
        <v/>
      </c>
      <c r="F13" s="107">
        <f>SUM(F4:F12)</f>
        <v/>
      </c>
      <c r="G13" s="107">
        <f>SUM(G4:G12)</f>
        <v/>
      </c>
      <c r="H13" s="107">
        <f>SUM(H4:H12)</f>
        <v/>
      </c>
      <c r="I13" s="107">
        <f>SUM(I4:I12)</f>
        <v/>
      </c>
      <c r="J13" s="107">
        <f>SUM(J4:J12)</f>
        <v/>
      </c>
      <c r="K13" s="107">
        <f>SUM(K4:K12)</f>
        <v/>
      </c>
      <c r="L13" s="107">
        <f>SUM(L4:L12)</f>
        <v/>
      </c>
      <c r="N13" s="71" t="n"/>
      <c r="O13" s="107">
        <f>SUM(O4:O12)</f>
        <v/>
      </c>
      <c r="P13" s="107">
        <f>SUM(P4:P12)</f>
        <v/>
      </c>
      <c r="Q13" s="107">
        <f>SUM(Q4:Q12)</f>
        <v/>
      </c>
      <c r="R13" s="107">
        <f>SUM(R4:R12)</f>
        <v/>
      </c>
      <c r="S13" s="107">
        <f>SUM(S4:S12)</f>
        <v/>
      </c>
      <c r="T13" s="107">
        <f>SUM(T4:T12)</f>
        <v/>
      </c>
      <c r="U13" s="107">
        <f>SUM(U4:U12)</f>
        <v/>
      </c>
      <c r="V13" s="107">
        <f>SUM(V4:V12)</f>
        <v/>
      </c>
      <c r="W13" s="107">
        <f>SUM(W4:W12)</f>
        <v/>
      </c>
      <c r="X13" s="107">
        <f>SUM(X4:X12)</f>
        <v/>
      </c>
      <c r="AA13" s="147" t="n"/>
      <c r="AB13" s="107">
        <f>SUM(AB4:AB12)</f>
        <v/>
      </c>
      <c r="AC13" s="107">
        <f>SUM(AC4:AC12)</f>
        <v/>
      </c>
    </row>
    <row r="17">
      <c r="AA17" s="150" t="inlineStr">
        <is>
          <t>COM DISCENTE</t>
        </is>
      </c>
      <c r="AB17" s="158" t="n"/>
      <c r="AC17" s="157" t="n"/>
    </row>
    <row r="18">
      <c r="B18" s="117" t="inlineStr">
        <is>
          <t>Real</t>
        </is>
      </c>
      <c r="M18" s="117" t="inlineStr">
        <is>
          <t>Plano</t>
        </is>
      </c>
      <c r="AB18" s="149" t="inlineStr">
        <is>
          <t>Peródicos</t>
        </is>
      </c>
      <c r="AC18" s="149" t="inlineStr">
        <is>
          <t>Eventos</t>
        </is>
      </c>
    </row>
    <row r="19">
      <c r="AA19" s="150" t="inlineStr">
        <is>
          <t>A1</t>
        </is>
      </c>
      <c r="AB19" s="150">
        <f>P4</f>
        <v/>
      </c>
      <c r="AC19" s="150">
        <f>D4</f>
        <v/>
      </c>
    </row>
    <row r="20">
      <c r="B20" s="152" t="inlineStr">
        <is>
          <t>Ano</t>
        </is>
      </c>
      <c r="C20" s="151" t="inlineStr">
        <is>
          <t>Índice Restrito</t>
        </is>
      </c>
      <c r="D20" s="158" t="n"/>
      <c r="E20" s="157" t="n"/>
      <c r="F20" s="152" t="inlineStr">
        <is>
          <t>Docentes</t>
        </is>
      </c>
      <c r="G20" s="153" t="inlineStr">
        <is>
          <t>IRestrito
/docente/ano</t>
        </is>
      </c>
      <c r="H20" s="152" t="inlineStr">
        <is>
          <t>Ano</t>
        </is>
      </c>
      <c r="M20" s="152" t="inlineStr">
        <is>
          <t>Ano</t>
        </is>
      </c>
      <c r="N20" s="151" t="inlineStr">
        <is>
          <t>Índice Restrito</t>
        </is>
      </c>
      <c r="O20" s="158" t="n"/>
      <c r="P20" s="157" t="n"/>
      <c r="Q20" s="152" t="inlineStr">
        <is>
          <t>Docentes</t>
        </is>
      </c>
      <c r="R20" s="153" t="inlineStr">
        <is>
          <t>IRestrito
/docente/ano</t>
        </is>
      </c>
      <c r="AA20" s="150" t="inlineStr">
        <is>
          <t>A2</t>
        </is>
      </c>
      <c r="AB20" s="150">
        <f>P5</f>
        <v/>
      </c>
      <c r="AC20" s="150">
        <f>D5</f>
        <v/>
      </c>
    </row>
    <row r="21">
      <c r="B21" s="159" t="n"/>
      <c r="C21" s="151" t="inlineStr">
        <is>
          <t>Conferências</t>
        </is>
      </c>
      <c r="D21" s="151" t="inlineStr">
        <is>
          <t>Periódicos</t>
        </is>
      </c>
      <c r="E21" s="151" t="inlineStr">
        <is>
          <t>Total</t>
        </is>
      </c>
      <c r="F21" s="159" t="n"/>
      <c r="G21" s="159" t="n"/>
      <c r="H21" s="159" t="n"/>
      <c r="M21" s="159" t="n"/>
      <c r="N21" s="151" t="inlineStr">
        <is>
          <t>Conferências</t>
        </is>
      </c>
      <c r="O21" s="151" t="inlineStr">
        <is>
          <t>Periódicos</t>
        </is>
      </c>
      <c r="P21" s="151" t="inlineStr">
        <is>
          <t>Total</t>
        </is>
      </c>
      <c r="Q21" s="159" t="n"/>
      <c r="R21" s="159" t="n"/>
      <c r="AA21" s="150" t="inlineStr">
        <is>
          <t>A3</t>
        </is>
      </c>
      <c r="AB21" s="150">
        <f>P6</f>
        <v/>
      </c>
      <c r="AC21" s="150">
        <f>D6</f>
        <v/>
      </c>
    </row>
    <row r="22">
      <c r="B22" s="107" t="n">
        <v>2021</v>
      </c>
      <c r="C22" s="113">
        <f>SUMIFS(Conferencias!$AB:$AB,Conferencias!$H:$H,1,Conferencias!$A:$A,B22)</f>
        <v/>
      </c>
      <c r="D22" s="113">
        <f>SUMIFS(Periodicos!$AB:$AB,Periodicos!$H:$H,1,Periodicos!$A:$A,B22)</f>
        <v/>
      </c>
      <c r="E22" s="113">
        <f>C22+D22</f>
        <v/>
      </c>
      <c r="F22" s="114" t="n">
        <v>13</v>
      </c>
      <c r="G22" s="113">
        <f>E22/F22</f>
        <v/>
      </c>
      <c r="H22" s="114" t="n">
        <v>1</v>
      </c>
      <c r="I22" s="115" t="inlineStr">
        <is>
          <t>--leonardo (maio)   --haddad (dezembro)</t>
        </is>
      </c>
      <c r="M22" s="107" t="n">
        <v>2021</v>
      </c>
      <c r="N22" s="113">
        <f>SUMIFS(Conferencias!$AB:$AB,Conferencias!$H:$H,1,Conferencias!$A:$A,M22)</f>
        <v/>
      </c>
      <c r="O22" s="113">
        <f>SUMIFS(Periodicos!$AB:$AB,Periodicos!$H:$H,1,Periodicos!$A:$A,M22)</f>
        <v/>
      </c>
      <c r="P22" s="113">
        <f>N22+O22</f>
        <v/>
      </c>
      <c r="Q22" s="114" t="n">
        <v>13</v>
      </c>
      <c r="R22" s="113">
        <f>P22/Q22</f>
        <v/>
      </c>
      <c r="AA22" s="150" t="inlineStr">
        <is>
          <t>A4</t>
        </is>
      </c>
      <c r="AB22" s="150">
        <f>P7</f>
        <v/>
      </c>
      <c r="AC22" s="150">
        <f>D7</f>
        <v/>
      </c>
    </row>
    <row r="23">
      <c r="B23" s="107" t="n">
        <v>2022</v>
      </c>
      <c r="C23" s="113">
        <f>SUMIFS(Conferencias!$AB:$AB,Conferencias!$H:$H,1,Conferencias!$A:$A,B23)</f>
        <v/>
      </c>
      <c r="D23" s="113">
        <f>SUMIFS(Periodicos!$AB:$AB,Periodicos!$H:$H,1,Periodicos!$A:$A,B23)</f>
        <v/>
      </c>
      <c r="E23" s="113">
        <f>C23+D23</f>
        <v/>
      </c>
      <c r="F23" s="114" t="n">
        <v>13</v>
      </c>
      <c r="G23" s="113">
        <f>E23/F23</f>
        <v/>
      </c>
      <c r="H23" s="114" t="n">
        <v>1</v>
      </c>
      <c r="I23" s="115" t="inlineStr">
        <is>
          <t>++ glauco (fevereiro)</t>
        </is>
      </c>
      <c r="M23" s="107" t="n">
        <v>2022</v>
      </c>
      <c r="N23" s="113">
        <f>SUMIFS(Conferencias!$AB:$AB,Conferencias!$H:$H,1,Conferencias!$A:$A,M23)</f>
        <v/>
      </c>
      <c r="O23" s="113">
        <f>SUMIFS(Periodicos!$AB:$AB,Periodicos!$H:$H,1,Periodicos!$A:$A,M23)</f>
        <v/>
      </c>
      <c r="P23" s="113">
        <f>N23+O23</f>
        <v/>
      </c>
      <c r="Q23" s="114" t="n">
        <v>13</v>
      </c>
      <c r="R23" s="113">
        <f>P23/Q23</f>
        <v/>
      </c>
      <c r="AA23" s="150" t="inlineStr">
        <is>
          <t>B1</t>
        </is>
      </c>
      <c r="AB23" s="150">
        <f>P8</f>
        <v/>
      </c>
      <c r="AC23" s="150">
        <f>D8</f>
        <v/>
      </c>
    </row>
    <row r="24">
      <c r="B24" s="107" t="n">
        <v>2023</v>
      </c>
      <c r="C24" s="113">
        <f>SUMIFS(Conferencias!$AB:$AB,Conferencias!$H:$H,1,Conferencias!$A:$A,B24)</f>
        <v/>
      </c>
      <c r="D24" s="113">
        <f>SUMIFS(Periodicos!$AB:$AB,Periodicos!$H:$H,1,Periodicos!$A:$A,B24)</f>
        <v/>
      </c>
      <c r="E24" s="113">
        <f>C24+D24</f>
        <v/>
      </c>
      <c r="F24" s="114" t="n">
        <v>14</v>
      </c>
      <c r="G24" s="113">
        <f>E24/F24</f>
        <v/>
      </c>
      <c r="H24" s="114" t="n">
        <v>0</v>
      </c>
      <c r="I24" s="115" t="inlineStr">
        <is>
          <t>++ diogo</t>
        </is>
      </c>
      <c r="M24" s="107" t="n">
        <v>2023</v>
      </c>
      <c r="N24" s="109">
        <f>P24*3/4</f>
        <v/>
      </c>
      <c r="O24" s="109">
        <f>P24/4</f>
        <v/>
      </c>
      <c r="P24" s="109">
        <f>Q24*R24</f>
        <v/>
      </c>
      <c r="Q24" s="106" t="n">
        <v>14</v>
      </c>
      <c r="R24" s="109">
        <f>(R26*4-SUM(R22:R23))/2</f>
        <v/>
      </c>
      <c r="S24" s="109">
        <f>R24*3/4</f>
        <v/>
      </c>
      <c r="T24" s="109">
        <f>R24/4</f>
        <v/>
      </c>
      <c r="AA24" s="150" t="inlineStr">
        <is>
          <t>B2</t>
        </is>
      </c>
      <c r="AB24" s="150">
        <f>P9</f>
        <v/>
      </c>
      <c r="AC24" s="150">
        <f>D9</f>
        <v/>
      </c>
    </row>
    <row r="25">
      <c r="B25" s="107" t="n">
        <v>2024</v>
      </c>
      <c r="C25" s="113">
        <f>SUMIFS(Conferencias!$AB:$AB,Conferencias!$H:$H,1,Conferencias!$A:$A,B25)</f>
        <v/>
      </c>
      <c r="D25" s="113">
        <f>SUMIFS(Periodicos!$AB:$AB,Periodicos!$H:$H,1,Periodicos!$A:$A,B25)</f>
        <v/>
      </c>
      <c r="E25" s="113">
        <f>C25+D25</f>
        <v/>
      </c>
      <c r="F25" s="114" t="n">
        <v>16</v>
      </c>
      <c r="G25" s="113">
        <f>E25/F25</f>
        <v/>
      </c>
      <c r="H25" s="114" t="n">
        <v>0</v>
      </c>
      <c r="M25" s="107" t="n">
        <v>2024</v>
      </c>
      <c r="N25" s="109">
        <f>P25*3/4</f>
        <v/>
      </c>
      <c r="O25" s="109">
        <f>P25/4</f>
        <v/>
      </c>
      <c r="P25" s="109">
        <f>Q25*R25</f>
        <v/>
      </c>
      <c r="Q25" s="106" t="n">
        <v>16</v>
      </c>
      <c r="R25" s="109">
        <f>(R26*4-SUM(R22:R24))</f>
        <v/>
      </c>
      <c r="S25" s="109">
        <f>R25*3/4</f>
        <v/>
      </c>
      <c r="T25" s="109">
        <f>R25/4</f>
        <v/>
      </c>
      <c r="AA25" s="150" t="inlineStr">
        <is>
          <t>B3</t>
        </is>
      </c>
      <c r="AB25" s="150">
        <f>P10</f>
        <v/>
      </c>
      <c r="AC25" s="150">
        <f>D10</f>
        <v/>
      </c>
    </row>
    <row r="26">
      <c r="C26" s="112">
        <f>SUMIFS(Conferencias!$AB:$AB,Conferencias!$H:$H,1)</f>
        <v/>
      </c>
      <c r="D26" s="112">
        <f>SUMIFS(Periodicos!$AB:$AB,Periodicos!$H:$H,1)</f>
        <v/>
      </c>
      <c r="E26" s="112">
        <f>SUM(E22:E25)</f>
        <v/>
      </c>
      <c r="F26" s="118" t="n"/>
      <c r="G26" s="112">
        <f>SUM(G22:G25)/SUM(H22:H25)</f>
        <v/>
      </c>
      <c r="H26" s="120" t="n"/>
      <c r="N26" s="112">
        <f>SUMIFS(Conferencias!$AB:$AB,Conferencias!$H:$H,1)</f>
        <v/>
      </c>
      <c r="O26" s="112">
        <f>SUMIFS(Periodicos!$AB:$AB,Periodicos!$H:$H,1)</f>
        <v/>
      </c>
      <c r="P26" s="112">
        <f>SUM(P22:P25)</f>
        <v/>
      </c>
      <c r="Q26" s="118" t="n"/>
      <c r="R26" s="119" t="n">
        <v>2.5</v>
      </c>
      <c r="AA26" s="150" t="inlineStr">
        <is>
          <t>B4</t>
        </is>
      </c>
      <c r="AB26" s="150">
        <f>P11</f>
        <v/>
      </c>
      <c r="AC26" s="150">
        <f>D11</f>
        <v/>
      </c>
    </row>
    <row r="27">
      <c r="AA27" s="150" t="inlineStr">
        <is>
          <t>NA</t>
        </is>
      </c>
      <c r="AB27" s="150">
        <f>P12</f>
        <v/>
      </c>
      <c r="AC27" s="150">
        <f>D12</f>
        <v/>
      </c>
    </row>
    <row r="28">
      <c r="F28" s="73" t="n"/>
      <c r="AA28" s="147" t="n"/>
      <c r="AB28" s="107">
        <f>SUM(AB19:AB27)</f>
        <v/>
      </c>
      <c r="AC28" s="107">
        <f>SUM(AC19:AC27)</f>
        <v/>
      </c>
    </row>
    <row r="29">
      <c r="B29" s="152" t="inlineStr">
        <is>
          <t>Ano</t>
        </is>
      </c>
      <c r="C29" s="152" t="inlineStr">
        <is>
          <t>Entrada</t>
        </is>
      </c>
      <c r="D29" s="152" t="inlineStr">
        <is>
          <t>Desligados</t>
        </is>
      </c>
      <c r="E29" s="156" t="inlineStr">
        <is>
          <t>Formados (ano)</t>
        </is>
      </c>
      <c r="F29" s="156" t="inlineStr">
        <is>
          <t>Ativos
(ano)</t>
        </is>
      </c>
      <c r="G29" s="152" t="inlineStr">
        <is>
          <t>Docentes</t>
        </is>
      </c>
      <c r="H29" s="153" t="inlineStr">
        <is>
          <t>Entrada
/docente</t>
        </is>
      </c>
      <c r="I29" s="153" t="inlineStr">
        <is>
          <t>Formados
/docente</t>
        </is>
      </c>
      <c r="J29" s="153" t="inlineStr">
        <is>
          <t>Ativos
/docente</t>
        </is>
      </c>
      <c r="M29" s="152" t="inlineStr">
        <is>
          <t>Ano</t>
        </is>
      </c>
      <c r="N29" s="152" t="inlineStr">
        <is>
          <t>Entrada</t>
        </is>
      </c>
      <c r="O29" s="152" t="inlineStr">
        <is>
          <t>Desligados</t>
        </is>
      </c>
      <c r="P29" s="156" t="inlineStr">
        <is>
          <t>Formados (ano)</t>
        </is>
      </c>
      <c r="Q29" s="156" t="inlineStr">
        <is>
          <t>Ativos
(ano)</t>
        </is>
      </c>
      <c r="R29" s="152" t="inlineStr">
        <is>
          <t>Docentes</t>
        </is>
      </c>
      <c r="S29" s="153" t="inlineStr">
        <is>
          <t>Entrada
/docente</t>
        </is>
      </c>
      <c r="T29" s="153" t="inlineStr">
        <is>
          <t>Formados
/docente</t>
        </is>
      </c>
      <c r="U29" s="153" t="inlineStr">
        <is>
          <t>Ativos
/docente</t>
        </is>
      </c>
      <c r="AB29" s="148">
        <f>AB28/AB13</f>
        <v/>
      </c>
      <c r="AC29" s="148">
        <f>AC28/AC13</f>
        <v/>
      </c>
    </row>
    <row r="30">
      <c r="B30" s="159" t="n"/>
      <c r="C30" s="159" t="n"/>
      <c r="D30" s="159" t="n"/>
      <c r="E30" s="159" t="n"/>
      <c r="F30" s="159" t="n"/>
      <c r="G30" s="159" t="n"/>
      <c r="H30" s="159" t="n"/>
      <c r="I30" s="159" t="n"/>
      <c r="J30" s="159" t="n"/>
      <c r="M30" s="159" t="n"/>
      <c r="N30" s="159" t="n"/>
      <c r="O30" s="159" t="n"/>
      <c r="P30" s="159" t="n"/>
      <c r="Q30" s="159" t="n"/>
      <c r="R30" s="159" t="n"/>
      <c r="S30" s="159" t="n"/>
      <c r="T30" s="159" t="n"/>
      <c r="U30" s="159" t="n"/>
    </row>
    <row r="31">
      <c r="B31" s="107" t="n">
        <v>2021</v>
      </c>
      <c r="C31" s="150" t="n">
        <v>19</v>
      </c>
      <c r="D31" s="150">
        <f>3+3+3+1</f>
        <v/>
      </c>
      <c r="E31" s="150" t="n">
        <v>7</v>
      </c>
      <c r="F31" s="150" t="n">
        <v>59</v>
      </c>
      <c r="G31" s="114" t="n">
        <v>13</v>
      </c>
      <c r="H31" s="113">
        <f>C31/G31</f>
        <v/>
      </c>
      <c r="I31" s="113">
        <f>E31/G31</f>
        <v/>
      </c>
      <c r="J31" s="113">
        <f>F31/G31</f>
        <v/>
      </c>
      <c r="M31" s="107" t="n">
        <v>2021</v>
      </c>
      <c r="N31" s="92" t="n">
        <v>19</v>
      </c>
      <c r="O31" s="92">
        <f>3+3+3+1</f>
        <v/>
      </c>
      <c r="P31" s="92" t="n">
        <v>7</v>
      </c>
      <c r="Q31" s="92" t="n">
        <v>59</v>
      </c>
      <c r="R31" s="104" t="n">
        <v>13</v>
      </c>
      <c r="S31" s="103">
        <f>N31/R31</f>
        <v/>
      </c>
      <c r="T31" s="103">
        <f>P31/R31</f>
        <v/>
      </c>
      <c r="U31" s="103">
        <f>Q31/R31</f>
        <v/>
      </c>
    </row>
    <row r="32">
      <c r="B32" s="107" t="n">
        <v>2022</v>
      </c>
      <c r="C32" s="150" t="n">
        <v>14</v>
      </c>
      <c r="D32" s="150" t="n">
        <v>7</v>
      </c>
      <c r="E32" s="150" t="n">
        <v>2</v>
      </c>
      <c r="F32" s="150">
        <f>F31+C32-D32-E32</f>
        <v/>
      </c>
      <c r="G32" s="114" t="n">
        <v>13</v>
      </c>
      <c r="H32" s="113">
        <f>C32/G32</f>
        <v/>
      </c>
      <c r="I32" s="113">
        <f>E32/G32</f>
        <v/>
      </c>
      <c r="J32" s="113">
        <f>F32/G32</f>
        <v/>
      </c>
      <c r="M32" s="107" t="n">
        <v>2022</v>
      </c>
      <c r="N32" s="92" t="n">
        <v>14</v>
      </c>
      <c r="O32" s="92" t="n">
        <v>7</v>
      </c>
      <c r="P32" s="92" t="n">
        <v>2</v>
      </c>
      <c r="Q32" s="92">
        <f>Q31+N32-O32-P32</f>
        <v/>
      </c>
      <c r="R32" s="104" t="n">
        <v>13</v>
      </c>
      <c r="S32" s="103">
        <f>N32/R32</f>
        <v/>
      </c>
      <c r="T32" s="103">
        <f>P32/R32</f>
        <v/>
      </c>
      <c r="U32" s="103">
        <f>Q32/R32</f>
        <v/>
      </c>
    </row>
    <row r="33">
      <c r="B33" s="107" t="n">
        <v>2023</v>
      </c>
      <c r="C33" s="150" t="n"/>
      <c r="D33" s="150" t="n"/>
      <c r="E33" s="150" t="n"/>
      <c r="F33" s="150">
        <f>F32+C33-D33-E33</f>
        <v/>
      </c>
      <c r="G33" s="114" t="n">
        <v>13</v>
      </c>
      <c r="H33" s="113">
        <f>C33/G33</f>
        <v/>
      </c>
      <c r="I33" s="113">
        <f>E33/G33</f>
        <v/>
      </c>
      <c r="J33" s="113">
        <f>F33/G33</f>
        <v/>
      </c>
      <c r="M33" s="107" t="n">
        <v>2023</v>
      </c>
      <c r="N33" s="105">
        <f>R33*S33</f>
        <v/>
      </c>
      <c r="O33" s="105">
        <f>ROUND(0.3*N33,0)</f>
        <v/>
      </c>
      <c r="P33" s="105" t="n">
        <v>25</v>
      </c>
      <c r="Q33" s="105">
        <f>Q32+N33-O33-P33</f>
        <v/>
      </c>
      <c r="R33" s="106" t="n">
        <v>14</v>
      </c>
      <c r="S33" s="109" t="n">
        <v>1.5</v>
      </c>
      <c r="T33" s="103">
        <f>P33/R33</f>
        <v/>
      </c>
      <c r="U33" s="103">
        <f>Q33/R33</f>
        <v/>
      </c>
    </row>
    <row r="34">
      <c r="B34" s="107" t="n">
        <v>2024</v>
      </c>
      <c r="C34" s="150" t="n"/>
      <c r="D34" s="150" t="n"/>
      <c r="E34" s="114" t="n"/>
      <c r="F34" s="150">
        <f>F33+C34-D34-E34</f>
        <v/>
      </c>
      <c r="G34" s="114" t="n">
        <v>13</v>
      </c>
      <c r="H34" s="113">
        <f>C34/G34</f>
        <v/>
      </c>
      <c r="I34" s="113">
        <f>E34/G34</f>
        <v/>
      </c>
      <c r="J34" s="113">
        <f>F34/G34</f>
        <v/>
      </c>
      <c r="M34" s="107" t="n">
        <v>2024</v>
      </c>
      <c r="N34" s="105">
        <f>R34*S34</f>
        <v/>
      </c>
      <c r="O34" s="105">
        <f>ROUND(0.3*N34,0)</f>
        <v/>
      </c>
      <c r="P34" s="106" t="n">
        <v>25</v>
      </c>
      <c r="Q34" s="105">
        <f>Q33+N34-O34-P34</f>
        <v/>
      </c>
      <c r="R34" s="106" t="n">
        <v>16</v>
      </c>
      <c r="S34" s="109" t="n">
        <v>1.5</v>
      </c>
      <c r="T34" s="103">
        <f>P34/R34</f>
        <v/>
      </c>
      <c r="U34" s="103">
        <f>Q34/R34</f>
        <v/>
      </c>
    </row>
    <row r="35">
      <c r="C35" s="110">
        <f>SUM(C31:C34)</f>
        <v/>
      </c>
      <c r="E35" s="111">
        <f>SUM(E31:E34)</f>
        <v/>
      </c>
      <c r="I35" s="112">
        <f>SUM(I31:I34)/4</f>
        <v/>
      </c>
      <c r="N35" s="110">
        <f>SUM(N31:N34)</f>
        <v/>
      </c>
      <c r="P35" s="111">
        <f>SUM(P31:P34)</f>
        <v/>
      </c>
      <c r="T35" s="112">
        <f>SUM(T31:T34)/4</f>
        <v/>
      </c>
    </row>
    <row r="37">
      <c r="M37" s="107" t="n">
        <v>2025</v>
      </c>
      <c r="N37" s="108">
        <f>R37*S37</f>
        <v/>
      </c>
      <c r="O37" s="92">
        <f>ROUND(0.3*N37,0)</f>
        <v/>
      </c>
      <c r="P37" s="108">
        <f>R37*T37</f>
        <v/>
      </c>
      <c r="Q37" s="107">
        <f>Q34+N37-O37-P37</f>
        <v/>
      </c>
      <c r="R37" s="104" t="n">
        <v>16</v>
      </c>
      <c r="S37" s="103" t="n">
        <v>1.5</v>
      </c>
      <c r="T37" s="103" t="n">
        <v>1</v>
      </c>
      <c r="U37" s="103">
        <f>Q37/R37</f>
        <v/>
      </c>
    </row>
    <row r="38">
      <c r="M38" s="107" t="n">
        <v>2026</v>
      </c>
      <c r="N38" s="108">
        <f>R38*S38</f>
        <v/>
      </c>
      <c r="O38" s="92">
        <f>ROUND(0.3*N38,0)</f>
        <v/>
      </c>
      <c r="P38" s="108">
        <f>R38*T38</f>
        <v/>
      </c>
      <c r="Q38" s="107">
        <f>Q37+N38-O38-P38</f>
        <v/>
      </c>
      <c r="R38" s="104" t="n">
        <v>18</v>
      </c>
      <c r="S38" s="103" t="n">
        <v>1.5</v>
      </c>
      <c r="T38" s="103" t="n">
        <v>1</v>
      </c>
      <c r="U38" s="103">
        <f>Q38/R38</f>
        <v/>
      </c>
    </row>
    <row r="39">
      <c r="M39" s="107" t="n">
        <v>2027</v>
      </c>
      <c r="N39" s="108">
        <f>R39*S39</f>
        <v/>
      </c>
      <c r="O39" s="92">
        <f>ROUND(0.3*N39,0)</f>
        <v/>
      </c>
      <c r="P39" s="108">
        <f>R39*T39</f>
        <v/>
      </c>
      <c r="Q39" s="107">
        <f>Q38+N39-O39-P39</f>
        <v/>
      </c>
      <c r="R39" s="104" t="n">
        <v>18</v>
      </c>
      <c r="S39" s="103" t="n">
        <v>1.5</v>
      </c>
      <c r="T39" s="103" t="n">
        <v>1</v>
      </c>
      <c r="U39" s="103">
        <f>Q39/R39</f>
        <v/>
      </c>
    </row>
    <row r="40">
      <c r="M40" s="107" t="n">
        <v>2028</v>
      </c>
      <c r="N40" s="108">
        <f>R40*S40</f>
        <v/>
      </c>
      <c r="O40" s="92">
        <f>ROUND(0.3*N40,0)</f>
        <v/>
      </c>
      <c r="P40" s="108">
        <f>R40*T40</f>
        <v/>
      </c>
      <c r="Q40" s="107">
        <f>Q39+N40-O40-P40</f>
        <v/>
      </c>
      <c r="R40" s="104" t="n">
        <v>20</v>
      </c>
      <c r="S40" s="103" t="n">
        <v>1.5</v>
      </c>
      <c r="T40" s="103" t="n">
        <v>1</v>
      </c>
      <c r="U40" s="103">
        <f>Q40/R40</f>
        <v/>
      </c>
    </row>
  </sheetData>
  <mergeCells count="38">
    <mergeCell ref="M20:M21"/>
    <mergeCell ref="H29:H30"/>
    <mergeCell ref="G2:H2"/>
    <mergeCell ref="I2:J2"/>
    <mergeCell ref="T29:T30"/>
    <mergeCell ref="C29:C30"/>
    <mergeCell ref="E29:E30"/>
    <mergeCell ref="Q20:Q21"/>
    <mergeCell ref="F20:F21"/>
    <mergeCell ref="Q29:Q30"/>
    <mergeCell ref="B29:B30"/>
    <mergeCell ref="S2:T2"/>
    <mergeCell ref="U2:V2"/>
    <mergeCell ref="O29:O30"/>
    <mergeCell ref="R20:R21"/>
    <mergeCell ref="N29:N30"/>
    <mergeCell ref="G20:G21"/>
    <mergeCell ref="G29:G30"/>
    <mergeCell ref="C2:D2"/>
    <mergeCell ref="E2:F2"/>
    <mergeCell ref="K2:L2"/>
    <mergeCell ref="AA17:AC17"/>
    <mergeCell ref="I29:I30"/>
    <mergeCell ref="B20:B21"/>
    <mergeCell ref="N20:P20"/>
    <mergeCell ref="D29:D30"/>
    <mergeCell ref="U29:U30"/>
    <mergeCell ref="F29:F30"/>
    <mergeCell ref="O2:P2"/>
    <mergeCell ref="Q2:R2"/>
    <mergeCell ref="W2:X2"/>
    <mergeCell ref="M29:M30"/>
    <mergeCell ref="S29:S30"/>
    <mergeCell ref="H20:H21"/>
    <mergeCell ref="J29:J30"/>
    <mergeCell ref="P29:P30"/>
    <mergeCell ref="C20:E20"/>
    <mergeCell ref="R29:R30"/>
  </mergeCells>
  <pageMargins left="0.7" right="0.7" top="0.75" bottom="0.75" header="0.3" footer="0.3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T47"/>
  <sheetViews>
    <sheetView workbookViewId="0">
      <selection activeCell="C34" sqref="C34"/>
    </sheetView>
  </sheetViews>
  <sheetFormatPr baseColWidth="8" defaultColWidth="11" defaultRowHeight="15.75"/>
  <cols>
    <col width="37.5" customWidth="1" min="1" max="1"/>
    <col width="60.625" bestFit="1" customWidth="1" style="22" min="2" max="2"/>
    <col width="7.125" bestFit="1" customWidth="1" style="8" min="3" max="3"/>
    <col width="3.375" customWidth="1" style="2" min="4" max="20"/>
    <col width="3.375" customWidth="1" min="22" max="22"/>
    <col width="3.375" bestFit="1" customWidth="1" min="23" max="40"/>
  </cols>
  <sheetData>
    <row r="1">
      <c r="A1" s="19" t="inlineStr">
        <is>
          <t>Nome</t>
        </is>
      </c>
      <c r="B1" s="20" t="inlineStr">
        <is>
          <t>Google Scholar</t>
        </is>
      </c>
      <c r="C1" s="19" t="inlineStr">
        <is>
          <t>H-index</t>
        </is>
      </c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</row>
    <row r="2">
      <c r="A2" s="18" t="inlineStr">
        <is>
          <t>Diego Brandão</t>
        </is>
      </c>
      <c r="B2" s="21" t="inlineStr">
        <is>
          <t>https://scholar.google.com.br/citations?user=pBQVTUkAAAAJ</t>
        </is>
      </c>
      <c r="C2" s="8" t="n">
        <v>7</v>
      </c>
    </row>
    <row r="3">
      <c r="A3" s="18" t="inlineStr">
        <is>
          <t>Diogo Mendonça</t>
        </is>
      </c>
      <c r="B3" s="23" t="inlineStr">
        <is>
          <t>https://scholar.google.com/citations?user=bwkYcu4AAAAJ&amp;hl=pt-BR</t>
        </is>
      </c>
      <c r="C3" s="8" t="n">
        <v>0</v>
      </c>
    </row>
    <row r="4">
      <c r="A4" s="18" t="inlineStr">
        <is>
          <t>Eduardo Bezerra</t>
        </is>
      </c>
      <c r="B4" s="21" t="inlineStr">
        <is>
          <t>https://scholar.google.com.br/citations?user=WQflRMIAAAAJ</t>
        </is>
      </c>
      <c r="C4" s="8" t="n">
        <v>11</v>
      </c>
    </row>
    <row r="5">
      <c r="A5" s="18" t="inlineStr">
        <is>
          <t>Eduardo Ogasawara</t>
        </is>
      </c>
      <c r="B5" s="21" t="inlineStr">
        <is>
          <t>https://scholar.google.com.br/citations?user=uloLWtgAAAAJ</t>
        </is>
      </c>
      <c r="C5" s="8" t="n">
        <v>25</v>
      </c>
    </row>
    <row r="6">
      <c r="A6" s="18" t="inlineStr">
        <is>
          <t>Felipe da Rocha Henriques</t>
        </is>
      </c>
      <c r="B6" s="23" t="inlineStr">
        <is>
          <t>https://scholar.google.com.br/citations?user=kJT37q4AAAAJ</t>
        </is>
      </c>
      <c r="C6" s="8" t="n">
        <v>5</v>
      </c>
    </row>
    <row r="7">
      <c r="A7" s="18" t="inlineStr">
        <is>
          <t>Glauco Amorim</t>
        </is>
      </c>
      <c r="B7" s="23" t="inlineStr">
        <is>
          <t>https://scholar.google.com/citations?user=pNL2V2sAAAAJ</t>
        </is>
      </c>
      <c r="C7" s="8" t="n">
        <v>4</v>
      </c>
    </row>
    <row r="8">
      <c r="A8" s="18" t="inlineStr">
        <is>
          <t>Gustavo Guedes</t>
        </is>
      </c>
      <c r="B8" s="21" t="inlineStr">
        <is>
          <t>https://scholar.google.com.br/citations?user=nZfS3qoAAAAJ</t>
        </is>
      </c>
      <c r="C8" s="8" t="n">
        <v>7</v>
      </c>
    </row>
    <row r="9">
      <c r="A9" s="18" t="inlineStr">
        <is>
          <t xml:space="preserve">Joao Quadros </t>
        </is>
      </c>
      <c r="B9" s="21" t="inlineStr">
        <is>
          <t>https://scholar.google.com.br/citations?user=4AwT7X8AAAAJ</t>
        </is>
      </c>
      <c r="C9" s="8" t="n">
        <v>5</v>
      </c>
    </row>
    <row r="10">
      <c r="A10" s="18" t="inlineStr">
        <is>
          <t>Joel dos Santos</t>
        </is>
      </c>
      <c r="B10" s="21" t="inlineStr">
        <is>
          <t>https://scholar.google.com.br/citations?user=fYjzAYMAAAAJ</t>
        </is>
      </c>
      <c r="C10" s="8" t="n">
        <v>8</v>
      </c>
    </row>
    <row r="11">
      <c r="A11" s="18" t="inlineStr">
        <is>
          <t>Jorge Soares</t>
        </is>
      </c>
      <c r="B11" s="21" t="inlineStr">
        <is>
          <t>https://scholar.google.com.br/citations?user=nz-6EN4AAAAJ</t>
        </is>
      </c>
      <c r="C11" s="8" t="n">
        <v>3</v>
      </c>
    </row>
    <row r="12">
      <c r="A12" s="18" t="inlineStr">
        <is>
          <t>Kele Belloze</t>
        </is>
      </c>
      <c r="B12" s="21" t="inlineStr">
        <is>
          <t>https://scholar.google.com.br/citations?user=Fc2hY1AAAAAJ</t>
        </is>
      </c>
      <c r="C12" s="8" t="n">
        <v>5</v>
      </c>
    </row>
    <row r="13">
      <c r="A13" s="18" t="inlineStr">
        <is>
          <t>Laura de Assis</t>
        </is>
      </c>
      <c r="B13" s="21" t="inlineStr">
        <is>
          <t>https://scholar.google.com.br/citations?user=IA70H1UAAAAJ</t>
        </is>
      </c>
      <c r="C13" s="8" t="n">
        <v>5</v>
      </c>
    </row>
    <row r="14">
      <c r="A14" s="18" t="inlineStr">
        <is>
          <t>Pedro Gonzalez</t>
        </is>
      </c>
      <c r="B14" s="21" t="inlineStr">
        <is>
          <t>https://scholar.google.com.br/citations?user=XF-fXTAAAAAJ</t>
        </is>
      </c>
      <c r="C14" s="8" t="n">
        <v>6</v>
      </c>
    </row>
    <row r="15">
      <c r="A15" s="18" t="inlineStr">
        <is>
          <t>Rafaelli Coutinho</t>
        </is>
      </c>
      <c r="B15" s="21" t="inlineStr">
        <is>
          <t>https://scholar.google.com.br/citations?user=KLgK4c4AAAAJ</t>
        </is>
      </c>
      <c r="C15" s="8" t="n">
        <v>5</v>
      </c>
    </row>
    <row r="17">
      <c r="A17" s="19" t="inlineStr">
        <is>
          <t>Nome</t>
        </is>
      </c>
      <c r="B17" s="20" t="inlineStr">
        <is>
          <t>Scopus</t>
        </is>
      </c>
      <c r="C17" s="19" t="inlineStr">
        <is>
          <t>H-index</t>
        </is>
      </c>
    </row>
    <row r="18">
      <c r="A18" s="18" t="inlineStr">
        <is>
          <t>Diego Brandão</t>
        </is>
      </c>
      <c r="B18" s="21" t="inlineStr">
        <is>
          <t>https://www.scopus.com/authid/detail.uri?authorId=32867459900</t>
        </is>
      </c>
      <c r="C18" s="8" t="n">
        <v>5</v>
      </c>
    </row>
    <row r="19">
      <c r="A19" s="18" t="inlineStr">
        <is>
          <t>Diogo Mendonça</t>
        </is>
      </c>
      <c r="B19" s="23" t="inlineStr">
        <is>
          <t>https://www.scopus.com/authid/detail.uri?authorId=57205767413</t>
        </is>
      </c>
      <c r="C19" s="8" t="n">
        <v>2</v>
      </c>
    </row>
    <row r="20">
      <c r="A20" s="18" t="inlineStr">
        <is>
          <t>Eduardo Bezerra</t>
        </is>
      </c>
      <c r="B20" s="21" t="inlineStr">
        <is>
          <t>https://www.scopus.com/authid/detail.uri?authorId=6506097045</t>
        </is>
      </c>
      <c r="C20" s="8" t="n">
        <v>5</v>
      </c>
    </row>
    <row r="21">
      <c r="A21" s="18" t="inlineStr">
        <is>
          <t>Eduardo Ogasawara</t>
        </is>
      </c>
      <c r="B21" s="21" t="inlineStr">
        <is>
          <t>https://www.scopus.com/authid/detail.uri?authorId=33368211600</t>
        </is>
      </c>
      <c r="C21" s="8" t="n">
        <v>16</v>
      </c>
    </row>
    <row r="22">
      <c r="A22" s="18" t="inlineStr">
        <is>
          <t>Glauco Amorim</t>
        </is>
      </c>
      <c r="B22" s="23" t="inlineStr">
        <is>
          <t>https://www.scopus.com/authid/detail.uri?authorId=55953969800</t>
        </is>
      </c>
      <c r="C22" s="8" t="n">
        <v>3</v>
      </c>
    </row>
    <row r="23">
      <c r="A23" s="18" t="inlineStr">
        <is>
          <t>Felipe da Rocha Henriques</t>
        </is>
      </c>
      <c r="B23" s="21" t="inlineStr">
        <is>
          <t>https://www.scopus.com/authid/detail.uri?authorId=57204646715</t>
        </is>
      </c>
      <c r="C23" s="8" t="n">
        <v>3</v>
      </c>
    </row>
    <row r="24">
      <c r="A24" s="18" t="inlineStr">
        <is>
          <t>Gustavo Guedes</t>
        </is>
      </c>
      <c r="B24" s="21" t="inlineStr">
        <is>
          <t>https://www.scopus.com/authid/detail.uri?authorId=57076135000</t>
        </is>
      </c>
      <c r="C24" s="8" t="n">
        <v>0</v>
      </c>
    </row>
    <row r="25">
      <c r="A25" s="18" t="inlineStr">
        <is>
          <t xml:space="preserve">Joao Quadros </t>
        </is>
      </c>
      <c r="B25" s="21" t="inlineStr">
        <is>
          <t>https://www.scopus.com/authid/detail.uri?authorId=56119522800</t>
        </is>
      </c>
      <c r="C25" s="8" t="n">
        <v>2</v>
      </c>
    </row>
    <row r="26">
      <c r="A26" s="18" t="inlineStr">
        <is>
          <t>Joel dos Santos</t>
        </is>
      </c>
      <c r="B26" s="21" t="inlineStr">
        <is>
          <t>https://www.scopus.com/authid/detail.uri?authorId=36175635600</t>
        </is>
      </c>
      <c r="C26" s="8" t="n">
        <v>7</v>
      </c>
    </row>
    <row r="27">
      <c r="A27" s="18" t="inlineStr">
        <is>
          <t>Jorge Soares</t>
        </is>
      </c>
      <c r="B27" s="21" t="inlineStr">
        <is>
          <t>https://www.scopus.com/authid/detail.uri?authorId=56121141300</t>
        </is>
      </c>
      <c r="C27" s="8" t="n">
        <v>4</v>
      </c>
    </row>
    <row r="28">
      <c r="A28" s="18" t="inlineStr">
        <is>
          <t>Kele Belloze</t>
        </is>
      </c>
      <c r="B28" s="21" t="inlineStr">
        <is>
          <t>https://www.scopus.com/authid/detail.uri?authorId=56019958100</t>
        </is>
      </c>
      <c r="C28" s="8" t="n">
        <v>4</v>
      </c>
    </row>
    <row r="29">
      <c r="A29" s="18" t="inlineStr">
        <is>
          <t>Laura de Assis</t>
        </is>
      </c>
      <c r="B29" s="21" t="inlineStr">
        <is>
          <t>https://www.scopus.com/authid/detail.uri?authorId=6603959869</t>
        </is>
      </c>
      <c r="C29" s="8" t="n">
        <v>4</v>
      </c>
    </row>
    <row r="30">
      <c r="A30" s="18" t="inlineStr">
        <is>
          <t>Pedro Gonzalez</t>
        </is>
      </c>
      <c r="B30" s="21" t="inlineStr">
        <is>
          <t>https://www.scopus.com/authid/detail.uri?authorId=15753781000</t>
        </is>
      </c>
      <c r="C30" s="8" t="n">
        <v>5</v>
      </c>
    </row>
    <row r="31">
      <c r="A31" s="18" t="inlineStr">
        <is>
          <t>Rafaelli Coutinho</t>
        </is>
      </c>
      <c r="B31" s="21" t="inlineStr">
        <is>
          <t>https://www.scopus.com/authid/detail.uri?authorId=56160998600</t>
        </is>
      </c>
      <c r="C31" s="8" t="n">
        <v>4</v>
      </c>
    </row>
    <row r="33">
      <c r="A33" s="19" t="inlineStr">
        <is>
          <t>Nome</t>
        </is>
      </c>
      <c r="B33" s="20" t="inlineStr">
        <is>
          <t>ResearchID/Publons</t>
        </is>
      </c>
      <c r="C33" s="19" t="inlineStr">
        <is>
          <t>H-index</t>
        </is>
      </c>
    </row>
    <row r="34">
      <c r="A34" s="18" t="inlineStr">
        <is>
          <t>Diego Brandão</t>
        </is>
      </c>
      <c r="B34" s="21" t="inlineStr">
        <is>
          <t>http://www.researcherid.com/rid/P-4281-2016</t>
        </is>
      </c>
      <c r="C34" s="8" t="n">
        <v>4</v>
      </c>
    </row>
    <row r="35">
      <c r="A35" s="18" t="inlineStr">
        <is>
          <t>Diogo Mendonça</t>
        </is>
      </c>
      <c r="B35" s="23" t="inlineStr">
        <is>
          <t>https://publons.com/researcher/5118168/diogo-silveira-mendonca</t>
        </is>
      </c>
      <c r="C35" s="8" t="n">
        <v>1</v>
      </c>
    </row>
    <row r="36">
      <c r="A36" s="18" t="inlineStr">
        <is>
          <t>Eduardo Bezerra</t>
        </is>
      </c>
      <c r="B36" s="21" t="inlineStr">
        <is>
          <t>http://www.researcherid.com/rid/H-2402-2018</t>
        </is>
      </c>
      <c r="C36" s="8" t="n">
        <v>3</v>
      </c>
    </row>
    <row r="37">
      <c r="A37" s="18" t="inlineStr">
        <is>
          <t>Eduardo Ogasawara</t>
        </is>
      </c>
      <c r="B37" s="21" t="inlineStr">
        <is>
          <t>http://www.researcherid.com/rid/N-6438-2014</t>
        </is>
      </c>
      <c r="C37" s="8" t="n">
        <v>11</v>
      </c>
    </row>
    <row r="38">
      <c r="A38" s="18" t="inlineStr">
        <is>
          <t>Felipe da Rocha Henriques</t>
        </is>
      </c>
      <c r="B38" s="21" t="inlineStr">
        <is>
          <t>http://www.researcherid.com/rid/AAC-4169-2019</t>
        </is>
      </c>
      <c r="C38" s="8" t="n">
        <v>2</v>
      </c>
    </row>
    <row r="39">
      <c r="A39" s="18" t="inlineStr">
        <is>
          <t>Glauco Amorim</t>
        </is>
      </c>
      <c r="B39" s="23" t="inlineStr">
        <is>
          <t>https://publons.com/researcher/V-2663-2018/</t>
        </is>
      </c>
      <c r="C39" s="8" t="n">
        <v>2</v>
      </c>
    </row>
    <row r="40">
      <c r="A40" s="18" t="inlineStr">
        <is>
          <t>Gustavo Guedes</t>
        </is>
      </c>
      <c r="B40" s="21" t="inlineStr">
        <is>
          <t>http://www.researcherid.com/rid/H-3227-2018</t>
        </is>
      </c>
      <c r="C40" s="8" t="n">
        <v>3</v>
      </c>
    </row>
    <row r="41">
      <c r="A41" s="18" t="inlineStr">
        <is>
          <t xml:space="preserve">Joao Quadros </t>
        </is>
      </c>
      <c r="B41" s="21" t="inlineStr">
        <is>
          <t>http://www.researcherid.com/rid/O-8069-2016</t>
        </is>
      </c>
      <c r="C41" s="8" t="n">
        <v>1</v>
      </c>
    </row>
    <row r="42">
      <c r="A42" s="18" t="inlineStr">
        <is>
          <t>Joel dos Santos</t>
        </is>
      </c>
      <c r="B42" s="21" t="inlineStr">
        <is>
          <t>http://www.researcherid.com/rid/O-6246-2016</t>
        </is>
      </c>
      <c r="C42" s="8" t="n">
        <v>4</v>
      </c>
    </row>
    <row r="43">
      <c r="A43" s="18" t="inlineStr">
        <is>
          <t>Jorge Soares</t>
        </is>
      </c>
      <c r="B43" s="21" t="inlineStr">
        <is>
          <t>http://www.researcherid.com/rid/A-5553-2018</t>
        </is>
      </c>
      <c r="C43" s="8" t="n">
        <v>1</v>
      </c>
    </row>
    <row r="44">
      <c r="A44" s="18" t="inlineStr">
        <is>
          <t>Kele Belloze</t>
        </is>
      </c>
      <c r="B44" s="21" t="inlineStr">
        <is>
          <t>http://www.researcherid.com/rid/H-3218-2018</t>
        </is>
      </c>
      <c r="C44" s="8" t="n">
        <v>2</v>
      </c>
    </row>
    <row r="45">
      <c r="A45" s="18" t="inlineStr">
        <is>
          <t>Laura de Assis</t>
        </is>
      </c>
      <c r="B45" s="23" t="inlineStr">
        <is>
          <t>http://www.researcherid.com/rid/O-3981-2018</t>
        </is>
      </c>
      <c r="C45" s="8" t="n">
        <v>4</v>
      </c>
    </row>
    <row r="46">
      <c r="A46" s="18" t="inlineStr">
        <is>
          <t>Pedro Gonzalez</t>
        </is>
      </c>
      <c r="B46" s="23" t="inlineStr">
        <is>
          <t>http://www.researcherid.com/rid/F-6102-2015</t>
        </is>
      </c>
      <c r="C46" s="8" t="n">
        <v>4</v>
      </c>
    </row>
    <row r="47">
      <c r="A47" s="18" t="inlineStr">
        <is>
          <t>Rafaelli Coutinho</t>
        </is>
      </c>
      <c r="B47" s="23" t="inlineStr">
        <is>
          <t>http://www.researcherid.com/rid/Q-4514-2017</t>
        </is>
      </c>
      <c r="C47" s="8" t="n">
        <v>3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8" r:id="rId15"/>
    <hyperlink ref="B19" r:id="rId16"/>
    <hyperlink ref="B20" r:id="rId17"/>
    <hyperlink ref="B21" r:id="rId18"/>
    <hyperlink ref="B22" r:id="rId19"/>
    <hyperlink ref="B23" r:id="rId20"/>
    <hyperlink ref="B24" r:id="rId21"/>
    <hyperlink ref="B25" r:id="rId22"/>
    <hyperlink ref="B26" r:id="rId23"/>
    <hyperlink ref="B27" r:id="rId24"/>
    <hyperlink ref="B28" r:id="rId25"/>
    <hyperlink ref="B29" r:id="rId26"/>
    <hyperlink ref="B30" r:id="rId27"/>
    <hyperlink ref="B31" r:id="rId28"/>
    <hyperlink ref="B34" r:id="rId29"/>
    <hyperlink ref="B35" r:id="rId30"/>
    <hyperlink ref="B36" r:id="rId31"/>
    <hyperlink ref="B37" r:id="rId32"/>
    <hyperlink ref="B38" r:id="rId33"/>
    <hyperlink ref="B39" r:id="rId34"/>
    <hyperlink ref="B40" r:id="rId35"/>
    <hyperlink ref="B41" r:id="rId36"/>
    <hyperlink ref="B42" r:id="rId37"/>
    <hyperlink ref="B43" r:id="rId38"/>
    <hyperlink ref="B44" r:id="rId39"/>
    <hyperlink ref="B45" r:id="rId40"/>
    <hyperlink ref="B46" r:id="rId41"/>
    <hyperlink ref="B47" r:id="rId42"/>
  </hyperlinks>
  <pageMargins left="0.511811024" right="0.511811024" top="0.787401575" bottom="0.787401575" header="0.31496062" footer="0.31496062"/>
  <pageSetup orientation="portrait" scale="8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28"/>
  <sheetViews>
    <sheetView topLeftCell="A22" workbookViewId="0">
      <selection activeCell="B53" sqref="B53"/>
    </sheetView>
  </sheetViews>
  <sheetFormatPr baseColWidth="8" defaultColWidth="11" defaultRowHeight="15.75"/>
  <cols>
    <col width="50.875" bestFit="1" customWidth="1" min="1" max="1"/>
    <col width="18.625" customWidth="1" min="3" max="3"/>
  </cols>
  <sheetData>
    <row r="1">
      <c r="A1" s="83" t="inlineStr">
        <is>
          <t>NOME</t>
        </is>
      </c>
      <c r="B1" s="83" t="inlineStr">
        <is>
          <t>SITUAÇÃO</t>
        </is>
      </c>
      <c r="C1" s="84" t="inlineStr">
        <is>
          <t>ATUALIZADO EM:</t>
        </is>
      </c>
      <c r="D1" s="85" t="n">
        <v>44551</v>
      </c>
    </row>
    <row r="2">
      <c r="A2" t="inlineStr">
        <is>
          <t>ABEL SOARES DE QUEIROZ JUNIOR</t>
        </is>
      </c>
      <c r="B2" t="inlineStr">
        <is>
          <t>Desligado</t>
        </is>
      </c>
    </row>
    <row r="3">
      <c r="A3" t="inlineStr">
        <is>
          <t>ADALBERTO MINEIRO DE ANDRADE</t>
        </is>
      </c>
      <c r="B3" t="inlineStr">
        <is>
          <t>Formado</t>
        </is>
      </c>
    </row>
    <row r="4">
      <c r="A4" t="inlineStr">
        <is>
          <t>ADRIELE CELINA SILVA DE MEDEIROS RIBEIRO</t>
        </is>
      </c>
      <c r="B4" t="inlineStr">
        <is>
          <t>Desligado</t>
        </is>
      </c>
    </row>
    <row r="5">
      <c r="A5" t="inlineStr">
        <is>
          <t>AÍQUES RODRIGUES GOMES</t>
        </is>
      </c>
      <c r="B5" t="inlineStr">
        <is>
          <t>Formado</t>
        </is>
      </c>
    </row>
    <row r="6">
      <c r="A6" t="inlineStr">
        <is>
          <t>ALAN RODRIGUES FONTOURA</t>
        </is>
      </c>
      <c r="B6" t="inlineStr">
        <is>
          <t>Formado</t>
        </is>
      </c>
    </row>
    <row r="7">
      <c r="A7" t="inlineStr">
        <is>
          <t>ALEXANDER BARROS DA SILVA</t>
        </is>
      </c>
      <c r="B7" t="inlineStr">
        <is>
          <t>Ativo</t>
        </is>
      </c>
    </row>
    <row r="8">
      <c r="A8" t="inlineStr">
        <is>
          <t>ALEXANDRE EMILIO MANHÃES PARDELINHA</t>
        </is>
      </c>
      <c r="B8" t="inlineStr">
        <is>
          <t>Ativo</t>
        </is>
      </c>
    </row>
    <row r="9">
      <c r="A9" t="inlineStr">
        <is>
          <t>ALEXANDRE MARTINS DA CUNHA</t>
        </is>
      </c>
      <c r="B9" t="inlineStr">
        <is>
          <t>Formado</t>
        </is>
      </c>
    </row>
    <row r="10">
      <c r="A10" t="inlineStr">
        <is>
          <t>ANA ELISA DO NASCIMENTO BRAZ</t>
        </is>
      </c>
      <c r="B10" t="inlineStr">
        <is>
          <t>Ativo</t>
        </is>
      </c>
    </row>
    <row r="11">
      <c r="A11" t="inlineStr">
        <is>
          <t>ANDERSON DE FARIA PINTO</t>
        </is>
      </c>
      <c r="B11" t="inlineStr">
        <is>
          <t>Desligado</t>
        </is>
      </c>
    </row>
    <row r="12">
      <c r="A12" t="inlineStr">
        <is>
          <t>ANDERSON NASCIMENTO MANHÃES</t>
        </is>
      </c>
      <c r="B12" t="inlineStr">
        <is>
          <t>Ativo</t>
        </is>
      </c>
    </row>
    <row r="13">
      <c r="A13" t="inlineStr">
        <is>
          <t>ANDRÉ CARLOS TEIXEIRA VASCONCELOS</t>
        </is>
      </c>
      <c r="B13" t="inlineStr">
        <is>
          <t>Ativo</t>
        </is>
      </c>
    </row>
    <row r="14">
      <c r="A14" t="inlineStr">
        <is>
          <t>ANDRÉ LUÍS NUNES</t>
        </is>
      </c>
      <c r="B14" t="inlineStr">
        <is>
          <t>Ativo</t>
        </is>
      </c>
    </row>
    <row r="15">
      <c r="A15" t="inlineStr">
        <is>
          <t>ANDREA CARLA VARGAS RODRIGUES</t>
        </is>
      </c>
      <c r="B15" t="inlineStr">
        <is>
          <t>Ativo</t>
        </is>
      </c>
    </row>
    <row r="16">
      <c r="A16" t="inlineStr">
        <is>
          <t>ANGELLICA CARDOSO DE ARAUJO</t>
        </is>
      </c>
      <c r="B16" t="inlineStr">
        <is>
          <t>Desligado</t>
        </is>
      </c>
    </row>
    <row r="17">
      <c r="A17" t="inlineStr">
        <is>
          <t>ANTONIO JOSE DE CASTRO FILHO</t>
        </is>
      </c>
      <c r="B17" t="inlineStr">
        <is>
          <t>Formado</t>
        </is>
      </c>
    </row>
    <row r="18">
      <c r="A18" t="inlineStr">
        <is>
          <t>ARTHUR RONALD FERREIRA DIOGENES GARCIA</t>
        </is>
      </c>
      <c r="B18" t="inlineStr">
        <is>
          <t>Ativo</t>
        </is>
      </c>
    </row>
    <row r="19">
      <c r="A19" t="inlineStr">
        <is>
          <t>ARTHUR SILVEIRA</t>
        </is>
      </c>
      <c r="B19" t="inlineStr">
        <is>
          <t>Ativo</t>
        </is>
      </c>
    </row>
    <row r="20">
      <c r="A20" t="inlineStr">
        <is>
          <t>AUGUSTO JOSÉ MOREIRA DA FONSECA</t>
        </is>
      </c>
      <c r="B20" t="inlineStr">
        <is>
          <t>Ativo</t>
        </is>
      </c>
    </row>
    <row r="21">
      <c r="A21" t="inlineStr">
        <is>
          <t>AUGUSTO MAGALHÃES PINTO DE MENDONÇA</t>
        </is>
      </c>
      <c r="B21" t="inlineStr">
        <is>
          <t>Formado</t>
        </is>
      </c>
    </row>
    <row r="22">
      <c r="A22" t="inlineStr">
        <is>
          <t>BRUNO DAS NEVES CUSTÓDIO</t>
        </is>
      </c>
      <c r="B22" t="inlineStr">
        <is>
          <t>Desligado</t>
        </is>
      </c>
    </row>
    <row r="23">
      <c r="A23" t="inlineStr">
        <is>
          <t>CARLOS ALBERTO MARTINS DE SOUZA TELES</t>
        </is>
      </c>
      <c r="B23" t="inlineStr">
        <is>
          <t>Formado</t>
        </is>
      </c>
    </row>
    <row r="24">
      <c r="A24" t="inlineStr">
        <is>
          <t>CARLOS ROBERTO GONÇALVES VIANA FILHO</t>
        </is>
      </c>
      <c r="B24" t="inlineStr">
        <is>
          <t>Formado</t>
        </is>
      </c>
    </row>
    <row r="25">
      <c r="A25" t="inlineStr">
        <is>
          <t>CAROLINA ZAMITH CUNHA</t>
        </is>
      </c>
      <c r="B25" t="inlineStr">
        <is>
          <t>Desligado</t>
        </is>
      </c>
    </row>
    <row r="26">
      <c r="A26" t="inlineStr">
        <is>
          <t>CEDRIC MONTEIRO</t>
        </is>
      </c>
      <c r="B26" t="inlineStr">
        <is>
          <t>Desligado</t>
        </is>
      </c>
    </row>
    <row r="27">
      <c r="A27" t="inlineStr">
        <is>
          <t>CRISTIANE GEA</t>
        </is>
      </c>
      <c r="B27" t="inlineStr">
        <is>
          <t>Ativo</t>
        </is>
      </c>
    </row>
    <row r="28">
      <c r="A28" t="inlineStr">
        <is>
          <t>DANIEL FERREIRA DE OLIVEIRA</t>
        </is>
      </c>
      <c r="B28" t="inlineStr">
        <is>
          <t>Formado</t>
        </is>
      </c>
    </row>
    <row r="29">
      <c r="A29" t="inlineStr">
        <is>
          <t>DANIELLE FONTES DE ALBUQUERQUE</t>
        </is>
      </c>
      <c r="B29" t="inlineStr">
        <is>
          <t>Ativo</t>
        </is>
      </c>
    </row>
    <row r="30">
      <c r="A30" t="inlineStr">
        <is>
          <t>DANIELLE RODRIGUES PINNA</t>
        </is>
      </c>
      <c r="B30" t="inlineStr">
        <is>
          <t>Ativo</t>
        </is>
      </c>
    </row>
    <row r="31">
      <c r="A31" t="inlineStr">
        <is>
          <t>DAVI BORTOLOTTI BATISTA</t>
        </is>
      </c>
      <c r="B31" t="inlineStr">
        <is>
          <t>Ativo</t>
        </is>
      </c>
    </row>
    <row r="32">
      <c r="A32" t="inlineStr">
        <is>
          <t>DIEGO GUIMARAES PEREIRA</t>
        </is>
      </c>
      <c r="B32" t="inlineStr">
        <is>
          <t>Desligado</t>
        </is>
      </c>
    </row>
    <row r="33">
      <c r="A33" t="inlineStr">
        <is>
          <t>DIEGO RODRIGUES MOREIRA TOTTE</t>
        </is>
      </c>
      <c r="B33" t="inlineStr">
        <is>
          <t>Ativo</t>
        </is>
      </c>
    </row>
    <row r="34">
      <c r="A34" t="inlineStr">
        <is>
          <t>DIEGO SILVA DE SALLES</t>
        </is>
      </c>
      <c r="B34" t="inlineStr">
        <is>
          <t>Ativo</t>
        </is>
      </c>
    </row>
    <row r="35">
      <c r="A35" t="inlineStr">
        <is>
          <t>EDUARDO PRIMO DE SOUZA</t>
        </is>
      </c>
      <c r="B35" t="inlineStr">
        <is>
          <t>Desligado</t>
        </is>
      </c>
    </row>
    <row r="36">
      <c r="A36" t="inlineStr">
        <is>
          <t>ELLEN PAIXÃO SILVA</t>
        </is>
      </c>
      <c r="B36" t="inlineStr">
        <is>
          <t>Formado</t>
        </is>
      </c>
    </row>
    <row r="37">
      <c r="A37" t="inlineStr">
        <is>
          <t>ÉRICA CARNEIRO QUEIROZ DA SILVA</t>
        </is>
      </c>
      <c r="B37" t="inlineStr">
        <is>
          <t>Ativo</t>
        </is>
      </c>
    </row>
    <row r="38">
      <c r="A38" t="inlineStr">
        <is>
          <t>FELIPE DE AVILA TAVARES</t>
        </is>
      </c>
      <c r="B38" t="inlineStr">
        <is>
          <t>Desligado</t>
        </is>
      </c>
    </row>
    <row r="39">
      <c r="A39" t="inlineStr">
        <is>
          <t>FELIPE DE PAULA NOBREGA SENA DA SILVA</t>
        </is>
      </c>
      <c r="B39" t="inlineStr">
        <is>
          <t>Desligado</t>
        </is>
      </c>
    </row>
    <row r="40">
      <c r="A40" t="inlineStr">
        <is>
          <t>FELIPE MELLO FONSECA</t>
        </is>
      </c>
      <c r="B40" t="inlineStr">
        <is>
          <t>Ativo</t>
        </is>
      </c>
    </row>
    <row r="41">
      <c r="A41" t="inlineStr">
        <is>
          <t>FELIPE OLIVEIRA FEDER</t>
        </is>
      </c>
      <c r="B41" t="inlineStr">
        <is>
          <t>Ativo</t>
        </is>
      </c>
    </row>
    <row r="42">
      <c r="A42" t="inlineStr">
        <is>
          <t>FERNANDO PEREIRA GONÇALVES DE SÁ</t>
        </is>
      </c>
      <c r="B42" t="inlineStr">
        <is>
          <t>Formado</t>
        </is>
      </c>
    </row>
    <row r="43">
      <c r="A43" t="inlineStr">
        <is>
          <t>FLAVIO MATIAS DAMASCENO DE CARVALHO</t>
        </is>
      </c>
      <c r="B43" t="inlineStr">
        <is>
          <t>Formado</t>
        </is>
      </c>
    </row>
    <row r="44">
      <c r="A44" t="inlineStr">
        <is>
          <t>FLAVIO PINHEIRO MARQUES</t>
        </is>
      </c>
      <c r="B44" t="inlineStr">
        <is>
          <t>Ativo</t>
        </is>
      </c>
    </row>
    <row r="45">
      <c r="A45" t="inlineStr">
        <is>
          <t>FRANCIMARY PROCÓPIO GARCIA DE OLIVEIRA</t>
        </is>
      </c>
      <c r="B45" t="inlineStr">
        <is>
          <t>Formado</t>
        </is>
      </c>
    </row>
    <row r="46">
      <c r="A46" t="inlineStr">
        <is>
          <t>GABRIEL EDUARDO FEITOSA LIMA</t>
        </is>
      </c>
      <c r="B46" t="inlineStr">
        <is>
          <t>Desligado</t>
        </is>
      </c>
    </row>
    <row r="47">
      <c r="A47" t="inlineStr">
        <is>
          <t>GABRIEL NASCIMENTO DO SANTOS</t>
        </is>
      </c>
      <c r="B47" t="inlineStr">
        <is>
          <t>Formado</t>
        </is>
      </c>
    </row>
    <row r="48">
      <c r="A48" t="inlineStr">
        <is>
          <t>GABRIEL PORTUGAL GUADELUPE DOS SANTOS</t>
        </is>
      </c>
      <c r="B48" t="inlineStr">
        <is>
          <t>Ativo</t>
        </is>
      </c>
    </row>
    <row r="49">
      <c r="A49" t="inlineStr">
        <is>
          <t>GABRIELLE DA SILVA PEREIRA</t>
        </is>
      </c>
      <c r="B49" t="inlineStr">
        <is>
          <t>Ativo</t>
        </is>
      </c>
    </row>
    <row r="50">
      <c r="A50" t="inlineStr">
        <is>
          <t>GUSTAVO ALEXANDRE SOUSA SANTOS</t>
        </is>
      </c>
      <c r="B50" t="inlineStr">
        <is>
          <t>Formado</t>
        </is>
      </c>
    </row>
    <row r="51">
      <c r="A51" t="inlineStr">
        <is>
          <t>GUSTAVO PACHECO EPIFANIO</t>
        </is>
      </c>
      <c r="B51" t="inlineStr">
        <is>
          <t>Formado</t>
        </is>
      </c>
    </row>
    <row r="52">
      <c r="A52" t="inlineStr">
        <is>
          <t>HELDER YUKIO OKUNO</t>
        </is>
      </c>
      <c r="B52" t="inlineStr">
        <is>
          <t>Ativo</t>
        </is>
      </c>
    </row>
    <row r="53">
      <c r="A53" t="inlineStr">
        <is>
          <t>IGOR DA SILVA MORAIS</t>
        </is>
      </c>
      <c r="B53" t="inlineStr">
        <is>
          <t>Formado</t>
        </is>
      </c>
    </row>
    <row r="54">
      <c r="A54" t="inlineStr">
        <is>
          <t>IRAN DE ALVARENGA CIDADE</t>
        </is>
      </c>
      <c r="B54" t="inlineStr">
        <is>
          <t>Ativo</t>
        </is>
      </c>
    </row>
    <row r="55">
      <c r="A55" t="inlineStr">
        <is>
          <t>IVAIR NOBREGA LUQUES</t>
        </is>
      </c>
      <c r="B55" t="inlineStr">
        <is>
          <t>Formado</t>
        </is>
      </c>
    </row>
    <row r="56">
      <c r="A56" t="inlineStr">
        <is>
          <t>IVSON GONÇALVES DA SILVA</t>
        </is>
      </c>
      <c r="B56" t="inlineStr">
        <is>
          <t>Ativo</t>
        </is>
      </c>
    </row>
    <row r="57">
      <c r="A57" t="inlineStr">
        <is>
          <t>JANIO DE SOUZA LIMA</t>
        </is>
      </c>
      <c r="B57" t="inlineStr">
        <is>
          <t>Ativo</t>
        </is>
      </c>
    </row>
    <row r="58">
      <c r="A58" t="inlineStr">
        <is>
          <t>JEFERSON COLARES DE PAULA</t>
        </is>
      </c>
      <c r="B58" t="inlineStr">
        <is>
          <t>Formado</t>
        </is>
      </c>
    </row>
    <row r="59">
      <c r="A59" t="inlineStr">
        <is>
          <t>JÉSSICA DA SILVA COSTA</t>
        </is>
      </c>
      <c r="B59" t="inlineStr">
        <is>
          <t>Ativo</t>
        </is>
      </c>
    </row>
    <row r="60">
      <c r="A60" t="inlineStr">
        <is>
          <t>JOÃO ANTONIO FERREIRA</t>
        </is>
      </c>
      <c r="B60" t="inlineStr">
        <is>
          <t>Formado</t>
        </is>
      </c>
    </row>
    <row r="61">
      <c r="A61" t="inlineStr">
        <is>
          <t>JOÃO VICTOR GUINELLI DA SILVA</t>
        </is>
      </c>
      <c r="B61" t="inlineStr">
        <is>
          <t>Ativo</t>
        </is>
      </c>
    </row>
    <row r="62">
      <c r="A62" t="inlineStr">
        <is>
          <t>JOMAR FERREIRA MONSORES</t>
        </is>
      </c>
      <c r="B62" t="inlineStr">
        <is>
          <t>Formado</t>
        </is>
      </c>
    </row>
    <row r="63">
      <c r="A63" t="inlineStr">
        <is>
          <t>JORGE AUGUSTO GOMES DE BRITO</t>
        </is>
      </c>
      <c r="B63" t="inlineStr">
        <is>
          <t>Desligado</t>
        </is>
      </c>
    </row>
    <row r="64">
      <c r="A64" t="inlineStr">
        <is>
          <t>JORGE EUGENIO MEDEIROS ANSELMO</t>
        </is>
      </c>
      <c r="B64" t="inlineStr">
        <is>
          <t>Ativo</t>
        </is>
      </c>
    </row>
    <row r="65">
      <c r="A65" t="inlineStr">
        <is>
          <t>KARINA BRANDÃO CANDIDO DA SILVA</t>
        </is>
      </c>
      <c r="B65" t="inlineStr">
        <is>
          <t>Ativo</t>
        </is>
      </c>
    </row>
    <row r="66">
      <c r="A66" t="inlineStr">
        <is>
          <t>LEANDRO DE SOUZA LIMA CHERNICHARO</t>
        </is>
      </c>
      <c r="B66" t="inlineStr">
        <is>
          <t>Ativo</t>
        </is>
      </c>
    </row>
    <row r="67">
      <c r="A67" t="inlineStr">
        <is>
          <t>LEANDRO MAIA GONÇALVES</t>
        </is>
      </c>
      <c r="B67" t="inlineStr">
        <is>
          <t>Formado</t>
        </is>
      </c>
    </row>
    <row r="68">
      <c r="A68" t="inlineStr">
        <is>
          <t>LEON VICTOR MEDEIROS DE LIMA</t>
        </is>
      </c>
      <c r="B68" t="inlineStr">
        <is>
          <t>Ativo</t>
        </is>
      </c>
    </row>
    <row r="69">
      <c r="A69" t="inlineStr">
        <is>
          <t>LEONARDO DA SILVA MOREIRA</t>
        </is>
      </c>
      <c r="B69" t="inlineStr">
        <is>
          <t>Formado</t>
        </is>
      </c>
    </row>
    <row r="70">
      <c r="A70" t="inlineStr">
        <is>
          <t>LEONARDO DE SOUZA PREUSS</t>
        </is>
      </c>
      <c r="B70" t="inlineStr">
        <is>
          <t>Formado</t>
        </is>
      </c>
    </row>
    <row r="71">
      <c r="A71" t="inlineStr">
        <is>
          <t>LEONARDO FERREIRA DOS SANTOS</t>
        </is>
      </c>
      <c r="B71" t="inlineStr">
        <is>
          <t>Formado</t>
        </is>
      </c>
    </row>
    <row r="72">
      <c r="A72" t="inlineStr">
        <is>
          <t>LISS DE FATIMA FRANCOISE MOREIRA GRILLO FAULHABER</t>
        </is>
      </c>
      <c r="B72" t="inlineStr">
        <is>
          <t>Ativo</t>
        </is>
      </c>
    </row>
    <row r="73">
      <c r="A73" t="inlineStr">
        <is>
          <t>LUCAS FERREIRA PINHEIRO</t>
        </is>
      </c>
      <c r="B73" t="inlineStr">
        <is>
          <t>Ativo</t>
        </is>
      </c>
    </row>
    <row r="74">
      <c r="A74" t="inlineStr">
        <is>
          <t>LUCAS GIUSTI TAVARES</t>
        </is>
      </c>
      <c r="B74" t="inlineStr">
        <is>
          <t>Formado</t>
        </is>
      </c>
    </row>
    <row r="75">
      <c r="A75" t="inlineStr">
        <is>
          <t>LUCAS VITAL MOREIRA</t>
        </is>
      </c>
      <c r="B75" t="inlineStr">
        <is>
          <t>Desligado</t>
        </is>
      </c>
    </row>
    <row r="76">
      <c r="A76" t="inlineStr">
        <is>
          <t>LUCIANA DA COSTA VARJOLO</t>
        </is>
      </c>
      <c r="B76" t="inlineStr">
        <is>
          <t>Ativo</t>
        </is>
      </c>
    </row>
    <row r="77">
      <c r="A77" t="inlineStr">
        <is>
          <t>LUCIANA ESCOBAR GONÇALVES VIGNOLI</t>
        </is>
      </c>
      <c r="B77" t="inlineStr">
        <is>
          <t>Formado</t>
        </is>
      </c>
    </row>
    <row r="78">
      <c r="A78" t="inlineStr">
        <is>
          <t>LUIS BARBOSA DE ASSIS JUNIOR</t>
        </is>
      </c>
      <c r="B78" t="inlineStr">
        <is>
          <t>Ativo</t>
        </is>
      </c>
    </row>
    <row r="79">
      <c r="A79" t="inlineStr">
        <is>
          <t>LUIS CARLOS RAMOS ALVARENGA</t>
        </is>
      </c>
      <c r="B79" t="inlineStr">
        <is>
          <t>Ativo</t>
        </is>
      </c>
    </row>
    <row r="80">
      <c r="A80" t="inlineStr">
        <is>
          <t>LUIZ AUGUSTO DE SOUZA PERCILIANO</t>
        </is>
      </c>
      <c r="B80" t="inlineStr">
        <is>
          <t>Ativo</t>
        </is>
      </c>
    </row>
    <row r="81">
      <c r="A81" t="inlineStr">
        <is>
          <t>LUIZ GUSTAVO MILFONT PEREIRA</t>
        </is>
      </c>
      <c r="B81" t="inlineStr">
        <is>
          <t>Desligado</t>
        </is>
      </c>
    </row>
    <row r="82">
      <c r="A82" t="inlineStr">
        <is>
          <t>LUIZ VITOR TAVARES VAZ FERREIRA</t>
        </is>
      </c>
      <c r="B82" t="inlineStr">
        <is>
          <t>Desligado</t>
        </is>
      </c>
    </row>
    <row r="83">
      <c r="A83" t="inlineStr">
        <is>
          <t>MANOEL GUILHERME DE FARIA MORAES</t>
        </is>
      </c>
      <c r="B83" t="inlineStr">
        <is>
          <t>Desligado</t>
        </is>
      </c>
    </row>
    <row r="84">
      <c r="A84" t="inlineStr">
        <is>
          <t>MARCELLO ALBERTO SOARES SERQUEIRA</t>
        </is>
      </c>
      <c r="B84" t="inlineStr">
        <is>
          <t>Formado</t>
        </is>
      </c>
    </row>
    <row r="85">
      <c r="A85" t="inlineStr">
        <is>
          <t>MARCELO LUÍS MOREIRA</t>
        </is>
      </c>
      <c r="B85" t="inlineStr">
        <is>
          <t>Ativo</t>
        </is>
      </c>
    </row>
    <row r="86">
      <c r="A86" t="inlineStr">
        <is>
          <t>MARCIO LOPES GONZALEZ</t>
        </is>
      </c>
      <c r="B86" t="inlineStr">
        <is>
          <t>Desligado</t>
        </is>
      </c>
    </row>
    <row r="87">
      <c r="A87" t="inlineStr">
        <is>
          <t>MATEUS DO AMOR DEVINO PEREIRA</t>
        </is>
      </c>
      <c r="B87" t="inlineStr">
        <is>
          <t>Ativo</t>
        </is>
      </c>
    </row>
    <row r="88">
      <c r="A88" t="inlineStr">
        <is>
          <t>MICHEL MORAIS FERREIRA</t>
        </is>
      </c>
      <c r="B88" t="inlineStr">
        <is>
          <t>Ativo</t>
        </is>
      </c>
    </row>
    <row r="89">
      <c r="A89" t="inlineStr">
        <is>
          <t>NADINNE GUIMARAES HOLANDA</t>
        </is>
      </c>
      <c r="B89" t="inlineStr">
        <is>
          <t>Ativo</t>
        </is>
      </c>
    </row>
    <row r="90">
      <c r="A90" t="inlineStr">
        <is>
          <t>NATÁLIA NUNES VIEIRA</t>
        </is>
      </c>
      <c r="B90" t="inlineStr">
        <is>
          <t>Ativo</t>
        </is>
      </c>
    </row>
    <row r="91">
      <c r="A91" t="inlineStr">
        <is>
          <t>PAULO JOSÉ DE CASTRO PESTANA JUNIOR</t>
        </is>
      </c>
      <c r="B91" t="inlineStr">
        <is>
          <t>Ativo</t>
        </is>
      </c>
    </row>
    <row r="92">
      <c r="A92" t="inlineStr">
        <is>
          <t>PEDRO FONTES MONTANO</t>
        </is>
      </c>
      <c r="B92" t="inlineStr">
        <is>
          <t>Desligado</t>
        </is>
      </c>
    </row>
    <row r="93">
      <c r="A93" t="inlineStr">
        <is>
          <t>RAFAEL ASSIS MELLO PEREIRA DIAS</t>
        </is>
      </c>
      <c r="B93" t="inlineStr">
        <is>
          <t>Ativo</t>
        </is>
      </c>
    </row>
    <row r="94">
      <c r="A94" t="inlineStr">
        <is>
          <t>RAFAEL GUIMARÃES RODRIGUES</t>
        </is>
      </c>
      <c r="B94" t="inlineStr">
        <is>
          <t>Formado</t>
        </is>
      </c>
    </row>
    <row r="95">
      <c r="A95" t="inlineStr">
        <is>
          <t>RAFAELA DE CASTRO  DO NASCIMENTO</t>
        </is>
      </c>
      <c r="B95" t="inlineStr">
        <is>
          <t>Formado</t>
        </is>
      </c>
    </row>
    <row r="96">
      <c r="A96" t="inlineStr">
        <is>
          <t>RAMON FERREIRA SILVA</t>
        </is>
      </c>
      <c r="B96" t="inlineStr">
        <is>
          <t>Formado</t>
        </is>
      </c>
    </row>
    <row r="97">
      <c r="A97" t="inlineStr">
        <is>
          <t>RAPHAEL CORREIA DE SOUZA FIALHO</t>
        </is>
      </c>
      <c r="B97" t="inlineStr">
        <is>
          <t>Formado</t>
        </is>
      </c>
    </row>
    <row r="98">
      <c r="A98" t="inlineStr">
        <is>
          <t>RAPHAEL DANTAS DE OLIVEIRA PEREIRA</t>
        </is>
      </c>
      <c r="B98" t="inlineStr">
        <is>
          <t>Desligado</t>
        </is>
      </c>
    </row>
    <row r="99">
      <c r="A99" t="inlineStr">
        <is>
          <t>RAPHAEL DO NASCIMENTO MARTNS</t>
        </is>
      </c>
      <c r="B99" t="inlineStr">
        <is>
          <t>Desligado</t>
        </is>
      </c>
    </row>
    <row r="100">
      <c r="A100" t="inlineStr">
        <is>
          <t>RAPHAEL SILVA DE ABREU</t>
        </is>
      </c>
      <c r="B100" t="inlineStr">
        <is>
          <t>Formado</t>
        </is>
      </c>
    </row>
    <row r="101">
      <c r="A101" t="inlineStr">
        <is>
          <t>REBECCA PONTES SALLES</t>
        </is>
      </c>
      <c r="B101" t="inlineStr">
        <is>
          <t>Formado</t>
        </is>
      </c>
    </row>
    <row r="102">
      <c r="A102" t="inlineStr">
        <is>
          <t>RENATA FONSECA DA SILVA</t>
        </is>
      </c>
      <c r="B102" t="inlineStr">
        <is>
          <t>Ativo</t>
        </is>
      </c>
    </row>
    <row r="103">
      <c r="A103" t="inlineStr">
        <is>
          <t>RENATO DE OLIVEIRA RODRIGUES</t>
        </is>
      </c>
      <c r="B103" t="inlineStr">
        <is>
          <t>Ativo</t>
        </is>
      </c>
    </row>
    <row r="104">
      <c r="A104" t="inlineStr">
        <is>
          <t>RIBAMAR SANTOS FERREIRA MATIAS</t>
        </is>
      </c>
      <c r="B104" t="inlineStr">
        <is>
          <t>Formado</t>
        </is>
      </c>
    </row>
    <row r="105">
      <c r="A105" t="inlineStr">
        <is>
          <t>RICARDO LUIZ PEREIRA MACEIRA</t>
        </is>
      </c>
      <c r="B105" t="inlineStr">
        <is>
          <t>Ativo</t>
        </is>
      </c>
    </row>
    <row r="106">
      <c r="A106" t="inlineStr">
        <is>
          <t>ROBERTO DA SILVA GERVASIO PONTES</t>
        </is>
      </c>
      <c r="B106" t="inlineStr">
        <is>
          <t>Ativo</t>
        </is>
      </c>
    </row>
    <row r="107">
      <c r="A107" t="inlineStr">
        <is>
          <t>ROBERTO DE CASTRO SOUZA PINTO</t>
        </is>
      </c>
      <c r="B107" t="inlineStr">
        <is>
          <t>Formado</t>
        </is>
      </c>
    </row>
    <row r="108">
      <c r="A108" t="inlineStr">
        <is>
          <t>RODOLPHO DA SILVA NASCIMENTO</t>
        </is>
      </c>
      <c r="B108" t="inlineStr">
        <is>
          <t>Formado</t>
        </is>
      </c>
    </row>
    <row r="109">
      <c r="A109" t="inlineStr">
        <is>
          <t>RODRIGO PEREIRA HAMACHER</t>
        </is>
      </c>
      <c r="B109" t="inlineStr">
        <is>
          <t>Ativo</t>
        </is>
      </c>
    </row>
    <row r="110">
      <c r="A110" t="inlineStr">
        <is>
          <t>RODRIGO TAVARES DE SOUZA</t>
        </is>
      </c>
      <c r="B110" t="inlineStr">
        <is>
          <t>Formado</t>
        </is>
      </c>
    </row>
    <row r="111">
      <c r="A111" t="inlineStr">
        <is>
          <t>RYAN DUTRA DE ABREU</t>
        </is>
      </c>
      <c r="B111" t="inlineStr">
        <is>
          <t>Ativo</t>
        </is>
      </c>
    </row>
    <row r="112">
      <c r="A112" t="inlineStr">
        <is>
          <t>SARAH RIBEIRO LISBOA CARNEIRO</t>
        </is>
      </c>
      <c r="B112" t="inlineStr">
        <is>
          <t>Ativo</t>
        </is>
      </c>
    </row>
    <row r="113">
      <c r="A113" t="inlineStr">
        <is>
          <t>SÉRGIO LUIZ MOORE JUNIOR</t>
        </is>
      </c>
      <c r="B113" t="inlineStr">
        <is>
          <t>Desligado</t>
        </is>
      </c>
    </row>
    <row r="114">
      <c r="A114" t="inlineStr">
        <is>
          <t>SIDICLEY GONÇALVES BARBOSA</t>
        </is>
      </c>
      <c r="B114" t="inlineStr">
        <is>
          <t>Desligado</t>
        </is>
      </c>
    </row>
    <row r="115">
      <c r="A115" t="inlineStr">
        <is>
          <t>SIDNEY BASTOS PEREIRA MOTTA</t>
        </is>
      </c>
      <c r="B115" t="inlineStr">
        <is>
          <t>Desligado</t>
        </is>
      </c>
    </row>
    <row r="116">
      <c r="A116" t="inlineStr">
        <is>
          <t>SOLANGE SANTOLIN</t>
        </is>
      </c>
      <c r="B116" t="inlineStr">
        <is>
          <t>Desligado</t>
        </is>
      </c>
    </row>
    <row r="117">
      <c r="A117" t="inlineStr">
        <is>
          <t>TACITO BRAGA ARARIPE</t>
        </is>
      </c>
      <c r="B117" t="inlineStr">
        <is>
          <t>Ativo</t>
        </is>
      </c>
    </row>
    <row r="118">
      <c r="A118" t="inlineStr">
        <is>
          <t>THIAGO BARRAL FERNANDES REIS</t>
        </is>
      </c>
      <c r="B118" t="inlineStr">
        <is>
          <t>Ativo</t>
        </is>
      </c>
    </row>
    <row r="119">
      <c r="A119" t="inlineStr">
        <is>
          <t>THIAGO DA SILVA PEREIRA</t>
        </is>
      </c>
      <c r="B119" t="inlineStr">
        <is>
          <t>Formado</t>
        </is>
      </c>
    </row>
    <row r="120">
      <c r="A120" t="inlineStr">
        <is>
          <t>THIAGO RANGEL PESSET GONZAGA</t>
        </is>
      </c>
      <c r="B120" t="inlineStr">
        <is>
          <t>Ativo</t>
        </is>
      </c>
    </row>
    <row r="121">
      <c r="A121" t="inlineStr">
        <is>
          <t>THIAGO SOARES DE PAULA</t>
        </is>
      </c>
      <c r="B121" t="inlineStr">
        <is>
          <t>Ativo</t>
        </is>
      </c>
    </row>
    <row r="122">
      <c r="A122" t="inlineStr">
        <is>
          <t>URIEL MEROLA MINAGÉ E SILVA</t>
        </is>
      </c>
      <c r="B122" t="inlineStr">
        <is>
          <t>Ativo</t>
        </is>
      </c>
    </row>
    <row r="123">
      <c r="A123" t="inlineStr">
        <is>
          <t>VINICIUS DOS SANTOS VANCELLOTE ALMEIDA</t>
        </is>
      </c>
      <c r="B123" t="inlineStr">
        <is>
          <t>Ativo</t>
        </is>
      </c>
    </row>
    <row r="124">
      <c r="A124" t="inlineStr">
        <is>
          <t>VINICIUS SOARES DOS SANTOS</t>
        </is>
      </c>
      <c r="B124" t="inlineStr">
        <is>
          <t>Ativo</t>
        </is>
      </c>
    </row>
    <row r="125">
      <c r="A125" t="inlineStr">
        <is>
          <t>WELLINGTON SOUZA AMARAL</t>
        </is>
      </c>
      <c r="B125" t="inlineStr">
        <is>
          <t>Formado</t>
        </is>
      </c>
    </row>
    <row r="126">
      <c r="A126" t="inlineStr">
        <is>
          <t>WILLIAN PITTER CARDOSO LIMA</t>
        </is>
      </c>
      <c r="B126" t="inlineStr">
        <is>
          <t>Ativo</t>
        </is>
      </c>
    </row>
    <row r="127">
      <c r="A127" t="inlineStr">
        <is>
          <t>WILSON PAZ DA SILVA</t>
        </is>
      </c>
      <c r="B127" t="inlineStr">
        <is>
          <t>Desligado</t>
        </is>
      </c>
    </row>
    <row r="128">
      <c r="A128" t="inlineStr">
        <is>
          <t>WLADIMIR WANDERLEY PEREIRA</t>
        </is>
      </c>
      <c r="B128" t="inlineStr">
        <is>
          <t>Desligado</t>
        </is>
      </c>
    </row>
  </sheetData>
  <autoFilter ref="A1:B1">
    <sortState ref="A2:B128">
      <sortCondition ref="A1:A128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B9" sqref="B9"/>
    </sheetView>
  </sheetViews>
  <sheetFormatPr baseColWidth="8" defaultColWidth="11" defaultRowHeight="15.75"/>
  <cols>
    <col width="50.875" bestFit="1" customWidth="1" min="1" max="1"/>
    <col width="14.875" bestFit="1" customWidth="1" min="2" max="2"/>
    <col width="14.875" customWidth="1" min="3" max="3"/>
    <col width="18.625" customWidth="1" min="4" max="4"/>
  </cols>
  <sheetData>
    <row r="1">
      <c r="A1" s="83" t="inlineStr">
        <is>
          <t>NOME</t>
        </is>
      </c>
      <c r="B1" s="83" t="inlineStr">
        <is>
          <t>SITUAÇÃO</t>
        </is>
      </c>
      <c r="C1" s="83" t="inlineStr">
        <is>
          <t>ANOS</t>
        </is>
      </c>
      <c r="D1" s="84" t="inlineStr">
        <is>
          <t>ATUALIZADO EM:</t>
        </is>
      </c>
      <c r="E1" s="85" t="n">
        <v>44717</v>
      </c>
    </row>
    <row r="2">
      <c r="A2" t="inlineStr">
        <is>
          <t>Diego Brandão</t>
        </is>
      </c>
      <c r="B2" t="inlineStr">
        <is>
          <t>Permanente</t>
        </is>
      </c>
      <c r="C2" s="71" t="inlineStr">
        <is>
          <t xml:space="preserve">2016 - </t>
        </is>
      </c>
    </row>
    <row r="3">
      <c r="A3" t="inlineStr">
        <is>
          <t>Diego Haddad</t>
        </is>
      </c>
      <c r="B3" t="inlineStr">
        <is>
          <t>-</t>
        </is>
      </c>
      <c r="C3" s="71" t="inlineStr">
        <is>
          <t>2016 - 2021</t>
        </is>
      </c>
    </row>
    <row r="4">
      <c r="A4" t="inlineStr">
        <is>
          <t>Diogo Mendonça</t>
        </is>
      </c>
      <c r="B4" t="inlineStr">
        <is>
          <t>Colaborador</t>
        </is>
      </c>
      <c r="C4" s="86" t="inlineStr">
        <is>
          <t xml:space="preserve">2021 - </t>
        </is>
      </c>
    </row>
    <row r="5">
      <c r="A5" t="inlineStr">
        <is>
          <t>Eduardo Bezerra</t>
        </is>
      </c>
      <c r="B5" t="inlineStr">
        <is>
          <t>Permanente</t>
        </is>
      </c>
      <c r="C5" s="71" t="inlineStr">
        <is>
          <t xml:space="preserve">2016 - </t>
        </is>
      </c>
    </row>
    <row r="6">
      <c r="A6" t="inlineStr">
        <is>
          <t>Eduardo Ogasawara</t>
        </is>
      </c>
      <c r="B6" t="inlineStr">
        <is>
          <t>Permanente</t>
        </is>
      </c>
      <c r="C6" s="71" t="inlineStr">
        <is>
          <t xml:space="preserve">2016 - </t>
        </is>
      </c>
    </row>
    <row r="7">
      <c r="A7" t="inlineStr">
        <is>
          <t>Felipe Henriques</t>
        </is>
      </c>
      <c r="B7" t="inlineStr">
        <is>
          <t>Permanente</t>
        </is>
      </c>
      <c r="C7" s="71" t="inlineStr">
        <is>
          <t xml:space="preserve">2020 - </t>
        </is>
      </c>
    </row>
    <row r="8">
      <c r="A8" t="inlineStr">
        <is>
          <t>Glauco Amorim</t>
        </is>
      </c>
      <c r="B8" t="inlineStr">
        <is>
          <t>Colaborador</t>
        </is>
      </c>
      <c r="C8" s="86" t="inlineStr">
        <is>
          <t xml:space="preserve">2021 - </t>
        </is>
      </c>
    </row>
    <row r="9">
      <c r="A9" t="inlineStr">
        <is>
          <t>Gustavo Guedes</t>
        </is>
      </c>
      <c r="B9" t="inlineStr">
        <is>
          <t>Permanente</t>
        </is>
      </c>
      <c r="C9" s="86" t="inlineStr">
        <is>
          <t xml:space="preserve">2016 - </t>
        </is>
      </c>
    </row>
    <row r="10">
      <c r="A10" t="inlineStr">
        <is>
          <t>João Quadros</t>
        </is>
      </c>
      <c r="B10" t="inlineStr">
        <is>
          <t>Permanente</t>
        </is>
      </c>
      <c r="C10" s="86" t="inlineStr">
        <is>
          <t xml:space="preserve">2016 - </t>
        </is>
      </c>
    </row>
    <row r="11">
      <c r="A11" t="inlineStr">
        <is>
          <t>Joel Santos</t>
        </is>
      </c>
      <c r="B11" t="inlineStr">
        <is>
          <t>Permanente</t>
        </is>
      </c>
      <c r="C11" s="86" t="inlineStr">
        <is>
          <t xml:space="preserve">2016 - </t>
        </is>
      </c>
    </row>
    <row r="12">
      <c r="A12" t="inlineStr">
        <is>
          <t>Jorge Soares</t>
        </is>
      </c>
      <c r="B12" t="inlineStr">
        <is>
          <t>Permanente</t>
        </is>
      </c>
      <c r="C12" s="86" t="inlineStr">
        <is>
          <t xml:space="preserve">2016 - </t>
        </is>
      </c>
    </row>
    <row r="13">
      <c r="A13" t="inlineStr">
        <is>
          <t>Kele Belloze</t>
        </is>
      </c>
      <c r="B13" t="inlineStr">
        <is>
          <t>Permanente</t>
        </is>
      </c>
      <c r="C13" s="86" t="inlineStr">
        <is>
          <t xml:space="preserve">2016 - </t>
        </is>
      </c>
    </row>
    <row r="14">
      <c r="A14" t="inlineStr">
        <is>
          <t>Laura Assis</t>
        </is>
      </c>
      <c r="B14" t="inlineStr">
        <is>
          <t>Permanente</t>
        </is>
      </c>
      <c r="C14" s="86" t="inlineStr">
        <is>
          <t xml:space="preserve">2016 - </t>
        </is>
      </c>
    </row>
    <row r="15">
      <c r="A15" t="inlineStr">
        <is>
          <t>Leonardo Lima</t>
        </is>
      </c>
      <c r="B15" t="inlineStr">
        <is>
          <t>-</t>
        </is>
      </c>
      <c r="C15" s="71" t="inlineStr">
        <is>
          <t>2016 - 2021</t>
        </is>
      </c>
    </row>
    <row r="16">
      <c r="A16" t="inlineStr">
        <is>
          <t>Pedro Gonzalez</t>
        </is>
      </c>
      <c r="B16" t="inlineStr">
        <is>
          <t>Permanente</t>
        </is>
      </c>
      <c r="C16" s="86" t="inlineStr">
        <is>
          <t xml:space="preserve">2019 - </t>
        </is>
      </c>
    </row>
    <row r="17">
      <c r="A17" t="inlineStr">
        <is>
          <t>Rafaelli Coutinho</t>
        </is>
      </c>
      <c r="B17" t="inlineStr">
        <is>
          <t>Permanente</t>
        </is>
      </c>
      <c r="C17" s="86" t="inlineStr">
        <is>
          <t xml:space="preserve">2019 - </t>
        </is>
      </c>
    </row>
    <row r="18">
      <c r="A18" t="inlineStr">
        <is>
          <t>Raphael Machado</t>
        </is>
      </c>
      <c r="B18" t="inlineStr">
        <is>
          <t>-</t>
        </is>
      </c>
      <c r="C18" s="86" t="inlineStr">
        <is>
          <t>2016 - 2020</t>
        </is>
      </c>
    </row>
  </sheetData>
  <autoFilter ref="A1:C1">
    <sortState ref="A2:C18">
      <sortCondition ref="A1:A1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X49"/>
  <sheetViews>
    <sheetView tabSelected="1" zoomScale="80" zoomScaleNormal="80" workbookViewId="0">
      <pane xSplit="1" ySplit="1" topLeftCell="B19" activePane="bottomRight" state="frozen"/>
      <selection pane="topRight" activeCell="B1" sqref="B1"/>
      <selection pane="bottomLeft" activeCell="A2" sqref="A2"/>
      <selection pane="bottomRight" activeCell="K31" sqref="K31"/>
    </sheetView>
  </sheetViews>
  <sheetFormatPr baseColWidth="8" defaultColWidth="11" defaultRowHeight="15.75"/>
  <cols>
    <col width="46.125" bestFit="1" customWidth="1" min="1" max="1"/>
    <col width="5.875" customWidth="1" style="2" min="2" max="17"/>
    <col width="14.875" customWidth="1" style="2" min="18" max="18"/>
    <col width="5.375" bestFit="1" customWidth="1" style="2" min="19" max="19"/>
    <col width="5.375" customWidth="1" min="20" max="20"/>
    <col width="4.625" bestFit="1" customWidth="1" min="21" max="21"/>
    <col width="5.625" bestFit="1" customWidth="1" min="22" max="22"/>
    <col width="12.375" bestFit="1" customWidth="1" min="30" max="30"/>
  </cols>
  <sheetData>
    <row r="1" ht="117.75" customHeight="1">
      <c r="A1" s="5" t="inlineStr">
        <is>
          <t>Item</t>
        </is>
      </c>
      <c r="B1" s="94" t="inlineStr">
        <is>
          <t>Diego Haddad</t>
        </is>
      </c>
      <c r="C1" s="94" t="inlineStr">
        <is>
          <t>Diego Brandão</t>
        </is>
      </c>
      <c r="D1" s="94" t="inlineStr">
        <is>
          <t>Diogo Mendonça</t>
        </is>
      </c>
      <c r="E1" s="94" t="inlineStr">
        <is>
          <t>Douglas Cardoso</t>
        </is>
      </c>
      <c r="F1" s="94" t="inlineStr">
        <is>
          <t>Eduardo Bezerra</t>
        </is>
      </c>
      <c r="G1" s="94" t="inlineStr">
        <is>
          <t>Eduardo Ogasawara</t>
        </is>
      </c>
      <c r="H1" s="94" t="inlineStr">
        <is>
          <t>Felipe Henriques</t>
        </is>
      </c>
      <c r="I1" s="94" t="inlineStr">
        <is>
          <t>Glauco Amorim</t>
        </is>
      </c>
      <c r="J1" s="94" t="inlineStr">
        <is>
          <t>Gustavo Guedes</t>
        </is>
      </c>
      <c r="K1" s="94" t="inlineStr">
        <is>
          <t xml:space="preserve">Joao Quadros </t>
        </is>
      </c>
      <c r="L1" s="94" t="inlineStr">
        <is>
          <t>Joel dos Santos</t>
        </is>
      </c>
      <c r="M1" s="94" t="inlineStr">
        <is>
          <t>Jorge Soares</t>
        </is>
      </c>
      <c r="N1" s="94" t="inlineStr">
        <is>
          <t>Kele Belloze</t>
        </is>
      </c>
      <c r="O1" s="94" t="inlineStr">
        <is>
          <t>Laura de Assis</t>
        </is>
      </c>
      <c r="P1" s="94" t="inlineStr">
        <is>
          <t>Pedro Gonzalez</t>
        </is>
      </c>
      <c r="Q1" s="94" t="inlineStr">
        <is>
          <t>Rafaelli Coutinho</t>
        </is>
      </c>
      <c r="R1" s="35" t="inlineStr">
        <is>
          <t>Programa/
(ano*docente)</t>
        </is>
      </c>
      <c r="S1" s="29" t="inlineStr">
        <is>
          <t>Programa Quadrienal</t>
        </is>
      </c>
      <c r="U1" s="29" t="inlineStr">
        <is>
          <t>2017-2020</t>
        </is>
      </c>
    </row>
    <row r="2">
      <c r="A2" s="5" t="inlineStr">
        <is>
          <t>Anos</t>
        </is>
      </c>
      <c r="B2" s="77" t="n">
        <v>1</v>
      </c>
      <c r="C2" s="77" t="n">
        <v>2</v>
      </c>
      <c r="D2" s="77" t="n"/>
      <c r="E2" s="77" t="n"/>
      <c r="F2" s="77" t="n">
        <v>2</v>
      </c>
      <c r="G2" s="77" t="n">
        <v>2</v>
      </c>
      <c r="H2" s="77" t="n">
        <v>2</v>
      </c>
      <c r="I2" s="77" t="n">
        <v>1</v>
      </c>
      <c r="J2" s="77" t="n">
        <v>2</v>
      </c>
      <c r="K2" s="77" t="n">
        <v>2</v>
      </c>
      <c r="L2" s="77" t="n">
        <v>2</v>
      </c>
      <c r="M2" s="77" t="n">
        <v>2</v>
      </c>
      <c r="N2" s="77" t="n">
        <v>2</v>
      </c>
      <c r="O2" s="77" t="n">
        <v>2</v>
      </c>
      <c r="P2" s="77" t="n">
        <v>2</v>
      </c>
      <c r="Q2" s="77" t="n">
        <v>2</v>
      </c>
      <c r="S2" s="9">
        <f>SUM(B2:Q2)/4</f>
        <v/>
      </c>
      <c r="T2" s="101" t="n"/>
    </row>
    <row r="3">
      <c r="A3" s="33" t="inlineStr">
        <is>
          <t>Conferências (2021-2024)</t>
        </is>
      </c>
    </row>
    <row r="4">
      <c r="A4" s="10" t="inlineStr">
        <is>
          <t>Geral</t>
        </is>
      </c>
      <c r="B4" s="14">
        <f>SUMIFS(Conferencias!$AB:$AB,Conferencias!K:K,1)</f>
        <v/>
      </c>
      <c r="C4" s="14">
        <f>SUMIFS(Conferencias!$AB:$AB,Conferencias!L:L,1)</f>
        <v/>
      </c>
      <c r="D4" s="14">
        <f>SUMIFS(Conferencias!$AB:$AB,Conferencias!M:M,1)</f>
        <v/>
      </c>
      <c r="E4" s="14">
        <f>SUMIFS(Conferencias!$AB:$AB,Conferencias!N:N,1)</f>
        <v/>
      </c>
      <c r="F4" s="14">
        <f>SUMIFS(Conferencias!$AB:$AB,Conferencias!O:O,1)</f>
        <v/>
      </c>
      <c r="G4" s="14">
        <f>SUMIFS(Conferencias!$AB:$AB,Conferencias!P:P,1)</f>
        <v/>
      </c>
      <c r="H4" s="14">
        <f>SUMIFS(Conferencias!$AB:$AB,Conferencias!Q:Q,1)</f>
        <v/>
      </c>
      <c r="I4" s="14">
        <f>SUMIFS(Conferencias!$AB:$AB,Conferencias!R:R,1)</f>
        <v/>
      </c>
      <c r="J4" s="14">
        <f>SUMIFS(Conferencias!$AB:$AB,Conferencias!S:S,1)</f>
        <v/>
      </c>
      <c r="K4" s="14">
        <f>SUMIFS(Conferencias!$AB:$AB,Conferencias!T:T,1)</f>
        <v/>
      </c>
      <c r="L4" s="14">
        <f>SUMIFS(Conferencias!$AB:$AB,Conferencias!U:U,1)</f>
        <v/>
      </c>
      <c r="M4" s="14">
        <f>SUMIFS(Conferencias!$AB:$AB,Conferencias!V:V,1)</f>
        <v/>
      </c>
      <c r="N4" s="14">
        <f>SUMIFS(Conferencias!$AB:$AB,Conferencias!W:W,1)</f>
        <v/>
      </c>
      <c r="O4" s="14">
        <f>SUMIFS(Conferencias!$AB:$AB,Conferencias!X:X,1)</f>
        <v/>
      </c>
      <c r="P4" s="14">
        <f>SUMIFS(Conferencias!$AB:$AB,Conferencias!Y:Y,1)</f>
        <v/>
      </c>
      <c r="Q4" s="14">
        <f>SUMIFS(Conferencias!$AB:$AB,Conferencias!Z:Z,1)</f>
        <v/>
      </c>
      <c r="R4" s="26">
        <f>SUM(Conferencias!$AB:$AB)/SUM(B$2:Q$2)</f>
        <v/>
      </c>
      <c r="S4" s="26">
        <f>R4*4</f>
        <v/>
      </c>
      <c r="U4" s="26" t="n">
        <v>3.86</v>
      </c>
      <c r="V4" s="102">
        <f>S4/U4</f>
        <v/>
      </c>
    </row>
    <row r="5">
      <c r="A5" s="4" t="inlineStr">
        <is>
          <t>Restrito</t>
        </is>
      </c>
      <c r="B5" s="13">
        <f>SUMIFS(Conferencias!$AB:$AB,Conferencias!K:K,1,Conferencias!$H:$H,1)</f>
        <v/>
      </c>
      <c r="C5" s="13">
        <f>SUMIFS(Conferencias!$AB:$AB,Conferencias!L:L,1,Conferencias!$H:$H,1)</f>
        <v/>
      </c>
      <c r="D5" s="13">
        <f>SUMIFS(Conferencias!$AB:$AB,Conferencias!M:M,1,Conferencias!$H:$H,1)</f>
        <v/>
      </c>
      <c r="E5" s="13">
        <f>SUMIFS(Conferencias!$AB:$AB,Conferencias!N:N,1,Conferencias!$H:$H,1)</f>
        <v/>
      </c>
      <c r="F5" s="13">
        <f>SUMIFS(Conferencias!$AB:$AB,Conferencias!O:O,1,Conferencias!$H:$H,1)</f>
        <v/>
      </c>
      <c r="G5" s="13">
        <f>SUMIFS(Conferencias!$AB:$AB,Conferencias!P:P,1,Conferencias!$H:$H,1)</f>
        <v/>
      </c>
      <c r="H5" s="13">
        <f>SUMIFS(Conferencias!$AB:$AB,Conferencias!Q:Q,1,Conferencias!$H:$H,1)</f>
        <v/>
      </c>
      <c r="I5" s="13">
        <f>SUMIFS(Conferencias!$AB:$AB,Conferencias!R:R,1,Conferencias!$H:$H,1)</f>
        <v/>
      </c>
      <c r="J5" s="13">
        <f>SUMIFS(Conferencias!$AB:$AB,Conferencias!S:S,1,Conferencias!$H:$H,1)</f>
        <v/>
      </c>
      <c r="K5" s="13">
        <f>SUMIFS(Conferencias!$AB:$AB,Conferencias!T:T,1,Conferencias!$H:$H,1)</f>
        <v/>
      </c>
      <c r="L5" s="13">
        <f>SUMIFS(Conferencias!$AB:$AB,Conferencias!U:U,1,Conferencias!$H:$H,1)</f>
        <v/>
      </c>
      <c r="M5" s="13">
        <f>SUMIFS(Conferencias!$AB:$AB,Conferencias!V:V,1,Conferencias!$H:$H,1)</f>
        <v/>
      </c>
      <c r="N5" s="13">
        <f>SUMIFS(Conferencias!$AB:$AB,Conferencias!W:W,1,Conferencias!$H:$H,1)</f>
        <v/>
      </c>
      <c r="O5" s="13">
        <f>SUMIFS(Conferencias!$AB:$AB,Conferencias!X:X,1,Conferencias!$H:$H,1)</f>
        <v/>
      </c>
      <c r="P5" s="13">
        <f>SUMIFS(Conferencias!$AB:$AB,Conferencias!Y:Y,1,Conferencias!$H:$H,1)</f>
        <v/>
      </c>
      <c r="Q5" s="13">
        <f>SUMIFS(Conferencias!$AB:$AB,Conferencias!Z:Z,1,Conferencias!$H:$H,1)</f>
        <v/>
      </c>
      <c r="R5" s="27">
        <f>SUMIFS(Conferencias!$AB:$AB,Conferencias!$H:$H,1)/SUM(B$2:Q$2)</f>
        <v/>
      </c>
      <c r="S5" s="27">
        <f>R5*4</f>
        <v/>
      </c>
      <c r="U5" s="27" t="n">
        <v>2.76</v>
      </c>
      <c r="V5" s="102">
        <f>S5/U5</f>
        <v/>
      </c>
    </row>
    <row r="6">
      <c r="A6" s="10" t="inlineStr">
        <is>
          <t>Geral com discente</t>
        </is>
      </c>
      <c r="B6" s="14">
        <f>SUMIFS(Conferencias!$AB:$AB,Conferencias!K:K,1,Conferencias!$I:$I,1)</f>
        <v/>
      </c>
      <c r="C6" s="14">
        <f>SUMIFS(Conferencias!$AB:$AB,Conferencias!L:L,1,Conferencias!$I:$I,1)</f>
        <v/>
      </c>
      <c r="D6" s="14">
        <f>SUMIFS(Conferencias!$AB:$AB,Conferencias!M:M,1,Conferencias!$I:$I,1)</f>
        <v/>
      </c>
      <c r="E6" s="14">
        <f>SUMIFS(Conferencias!$AB:$AB,Conferencias!N:N,1,Conferencias!$I:$I,1)</f>
        <v/>
      </c>
      <c r="F6" s="14">
        <f>SUMIFS(Conferencias!$AB:$AB,Conferencias!O:O,1,Conferencias!$I:$I,1)</f>
        <v/>
      </c>
      <c r="G6" s="14">
        <f>SUMIFS(Conferencias!$AB:$AB,Conferencias!P:P,1,Conferencias!$I:$I,1)</f>
        <v/>
      </c>
      <c r="H6" s="14">
        <f>SUMIFS(Conferencias!$AB:$AB,Conferencias!Q:Q,1,Conferencias!$I:$I,1)</f>
        <v/>
      </c>
      <c r="I6" s="14">
        <f>SUMIFS(Conferencias!$AB:$AB,Conferencias!R:R,1)</f>
        <v/>
      </c>
      <c r="J6" s="14">
        <f>SUMIFS(Conferencias!$AB:$AB,Conferencias!S:S,1,Conferencias!$I:$I,1)</f>
        <v/>
      </c>
      <c r="K6" s="14">
        <f>SUMIFS(Conferencias!$AB:$AB,Conferencias!T:T,1,Conferencias!$I:$I,1)</f>
        <v/>
      </c>
      <c r="L6" s="14">
        <f>SUMIFS(Conferencias!$AB:$AB,Conferencias!U:U,1,Conferencias!$I:$I,1)</f>
        <v/>
      </c>
      <c r="M6" s="14">
        <f>SUMIFS(Conferencias!$AB:$AB,Conferencias!V:V,1,Conferencias!$I:$I,1)</f>
        <v/>
      </c>
      <c r="N6" s="14">
        <f>SUMIFS(Conferencias!$AB:$AB,Conferencias!W:W,1,Conferencias!$I:$I,1)</f>
        <v/>
      </c>
      <c r="O6" s="14">
        <f>SUMIFS(Conferencias!$AB:$AB,Conferencias!X:X,1,Conferencias!$I:$I,1)</f>
        <v/>
      </c>
      <c r="P6" s="14">
        <f>SUMIFS(Conferencias!$AB:$AB,Conferencias!Y:Y,1,Conferencias!$I:$I,1)</f>
        <v/>
      </c>
      <c r="Q6" s="14">
        <f>SUMIFS(Conferencias!$AB:$AB,Conferencias!Z:Z,1,Conferencias!$I:$I,1)</f>
        <v/>
      </c>
      <c r="R6" s="26">
        <f>SUMIFS(Conferencias!$AB:$AB,Conferencias!$I:$I,1)/SUM(B$2:Q$2)</f>
        <v/>
      </c>
      <c r="S6" s="26">
        <f>R6*4</f>
        <v/>
      </c>
      <c r="U6" s="26" t="n">
        <v>2.07</v>
      </c>
      <c r="V6" s="102">
        <f>S6/U6</f>
        <v/>
      </c>
    </row>
    <row r="7">
      <c r="A7" s="24" t="inlineStr">
        <is>
          <t>Restrito com discente</t>
        </is>
      </c>
      <c r="B7" s="25">
        <f>SUMIFS(Conferencias!$AB:$AB,Conferencias!K:K,1,Conferencias!$H:$H,1,Conferencias!$I:$I,1)</f>
        <v/>
      </c>
      <c r="C7" s="25">
        <f>SUMIFS(Conferencias!$AB:$AB,Conferencias!L:L,1,Conferencias!$H:$H,1,Conferencias!$I:$I,1)</f>
        <v/>
      </c>
      <c r="D7" s="25">
        <f>SUMIFS(Conferencias!$AB:$AB,Conferencias!M:M,1,Conferencias!$H:$H,1,Conferencias!$I:$I,1)</f>
        <v/>
      </c>
      <c r="E7" s="25">
        <f>SUMIFS(Conferencias!$AB:$AB,Conferencias!N:N,1,Conferencias!$H:$H,1,Conferencias!$I:$I,1)</f>
        <v/>
      </c>
      <c r="F7" s="25">
        <f>SUMIFS(Conferencias!$AB:$AB,Conferencias!O:O,1,Conferencias!$H:$H,1,Conferencias!$I:$I,1)</f>
        <v/>
      </c>
      <c r="G7" s="25">
        <f>SUMIFS(Conferencias!$AB:$AB,Conferencias!P:P,1,Conferencias!$H:$H,1,Conferencias!$I:$I,1)</f>
        <v/>
      </c>
      <c r="H7" s="25">
        <f>SUMIFS(Conferencias!$AB:$AB,Conferencias!Q:Q,1,Conferencias!$H:$H,1,Conferencias!$I:$I,1)</f>
        <v/>
      </c>
      <c r="I7" s="25">
        <f>SUMIFS(Conferencias!$AB:$AB,Conferencias!R:R,1,Conferencias!$H:$H,1,Conferencias!$I:$I,1)</f>
        <v/>
      </c>
      <c r="J7" s="25">
        <f>SUMIFS(Conferencias!$AB:$AB,Conferencias!S:S,1,Conferencias!$H:$H,1,Conferencias!$I:$I,1)</f>
        <v/>
      </c>
      <c r="K7" s="25">
        <f>SUMIFS(Conferencias!$AB:$AB,Conferencias!T:T,1,Conferencias!$H:$H,1,Conferencias!$I:$I,1)</f>
        <v/>
      </c>
      <c r="L7" s="25">
        <f>SUMIFS(Conferencias!$AB:$AB,Conferencias!U:U,1,Conferencias!$H:$H,1,Conferencias!$I:$I,1)</f>
        <v/>
      </c>
      <c r="M7" s="25">
        <f>SUMIFS(Conferencias!$AB:$AB,Conferencias!V:V,1,Conferencias!$H:$H,1,Conferencias!$I:$I,1)</f>
        <v/>
      </c>
      <c r="N7" s="25">
        <f>SUMIFS(Conferencias!$AB:$AB,Conferencias!W:W,1,Conferencias!$H:$H,1,Conferencias!$I:$I,1)</f>
        <v/>
      </c>
      <c r="O7" s="25">
        <f>SUMIFS(Conferencias!$AB:$AB,Conferencias!X:X,1,Conferencias!$H:$H,1,Conferencias!$I:$I,1)</f>
        <v/>
      </c>
      <c r="P7" s="25">
        <f>SUMIFS(Conferencias!$AB:$AB,Conferencias!Y:Y,1,Conferencias!$H:$H,1,Conferencias!$I:$I,1)</f>
        <v/>
      </c>
      <c r="Q7" s="25">
        <f>SUMIFS(Conferencias!$AB:$AB,Conferencias!Z:Z,1,Conferencias!$H:$H,1,Conferencias!$I:$I,1)</f>
        <v/>
      </c>
      <c r="R7" s="28">
        <f>SUMIFS(Conferencias!$AB:$AB,Conferencias!$H:$H,1,Conferencias!$I:$I,1)/SUM(B$2:Q$2)</f>
        <v/>
      </c>
      <c r="S7" s="28">
        <f>R7*4</f>
        <v/>
      </c>
      <c r="U7" s="28" t="n">
        <v>1.48</v>
      </c>
      <c r="V7" s="102">
        <f>S7/U7</f>
        <v/>
      </c>
    </row>
    <row r="8">
      <c r="A8" s="4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3" t="n"/>
      <c r="S8" s="3" t="n"/>
    </row>
    <row r="9">
      <c r="A9" s="33" t="inlineStr">
        <is>
          <t>Periódicos (2021-2024)</t>
        </is>
      </c>
    </row>
    <row r="10">
      <c r="A10" s="10" t="inlineStr">
        <is>
          <t>Geral</t>
        </is>
      </c>
      <c r="B10" s="14">
        <f>SUMIFS(Periodicos!$AB:$AB,Periodicos!K:K,1)</f>
        <v/>
      </c>
      <c r="C10" s="14">
        <f>SUMIFS(Periodicos!$AB:$AB,Periodicos!L:L,1)</f>
        <v/>
      </c>
      <c r="D10" s="14">
        <f>SUMIFS(Periodicos!$AB:$AB,Periodicos!M:M,1)</f>
        <v/>
      </c>
      <c r="E10" s="14">
        <f>SUMIFS(Periodicos!$AB:$AB,Periodicos!N:N,1)</f>
        <v/>
      </c>
      <c r="F10" s="14">
        <f>SUMIFS(Periodicos!$AB:$AB,Periodicos!O:O,1)</f>
        <v/>
      </c>
      <c r="G10" s="14">
        <f>SUMIFS(Periodicos!$AB:$AB,Periodicos!P:P,1)</f>
        <v/>
      </c>
      <c r="H10" s="14">
        <f>SUMIFS(Periodicos!$AB:$AB,Periodicos!Q:Q,1)</f>
        <v/>
      </c>
      <c r="I10" s="14">
        <f>SUMIFS(Periodicos!$AB:$AB,Periodicos!R:R,1)</f>
        <v/>
      </c>
      <c r="J10" s="14">
        <f>SUMIFS(Periodicos!$AB:$AB,Periodicos!S:S,1)</f>
        <v/>
      </c>
      <c r="K10" s="14">
        <f>SUMIFS(Periodicos!$AB:$AB,Periodicos!T:T,1)</f>
        <v/>
      </c>
      <c r="L10" s="14">
        <f>SUMIFS(Periodicos!$AB:$AB,Periodicos!U:U,1)</f>
        <v/>
      </c>
      <c r="M10" s="14">
        <f>SUMIFS(Periodicos!$AB:$AB,Periodicos!V:V,1)</f>
        <v/>
      </c>
      <c r="N10" s="14">
        <f>SUMIFS(Periodicos!$AB:$AB,Periodicos!W:W,1)</f>
        <v/>
      </c>
      <c r="O10" s="14">
        <f>SUMIFS(Periodicos!$AB:$AB,Periodicos!X:X,1)</f>
        <v/>
      </c>
      <c r="P10" s="14">
        <f>SUMIFS(Periodicos!$AB:$AB,Periodicos!Y:Y,1)</f>
        <v/>
      </c>
      <c r="Q10" s="14">
        <f>SUMIFS(Periodicos!$AB:$AB,Periodicos!Z:Z,1)</f>
        <v/>
      </c>
      <c r="R10" s="26">
        <f>SUM(Periodicos!$AB:$AB)/SUM(B$2:Q$2)</f>
        <v/>
      </c>
      <c r="S10" s="26">
        <f>R10*4</f>
        <v/>
      </c>
      <c r="U10" s="26" t="n">
        <v>4.44</v>
      </c>
      <c r="V10" s="102">
        <f>S10/U10</f>
        <v/>
      </c>
    </row>
    <row r="11">
      <c r="A11" s="4" t="inlineStr">
        <is>
          <t>Restrito</t>
        </is>
      </c>
      <c r="B11" s="13">
        <f>SUMIFS(Periodicos!$AB:$AB,Periodicos!K:K,1,Periodicos!$H:$H,1)</f>
        <v/>
      </c>
      <c r="C11" s="13">
        <f>SUMIFS(Periodicos!$AB:$AB,Periodicos!L:L,1,Periodicos!$H:$H,1)</f>
        <v/>
      </c>
      <c r="D11" s="13">
        <f>SUMIFS(Periodicos!$AB:$AB,Periodicos!M:M,1,Periodicos!$H:$H,1)</f>
        <v/>
      </c>
      <c r="E11" s="13">
        <f>SUMIFS(Periodicos!$AB:$AB,Periodicos!N:N,1,Periodicos!$H:$H,1)</f>
        <v/>
      </c>
      <c r="F11" s="13">
        <f>SUMIFS(Periodicos!$AB:$AB,Periodicos!O:O,1,Periodicos!$H:$H,1)</f>
        <v/>
      </c>
      <c r="G11" s="13">
        <f>SUMIFS(Periodicos!$AB:$AB,Periodicos!P:P,1,Periodicos!$H:$H,1)</f>
        <v/>
      </c>
      <c r="H11" s="13">
        <f>SUMIFS(Periodicos!$AB:$AB,Periodicos!Q:Q,1,Periodicos!$H:$H,1)</f>
        <v/>
      </c>
      <c r="I11" s="13">
        <f>SUMIFS(Periodicos!$AB:$AB,Periodicos!R:R,1,Periodicos!$H:$H,1)</f>
        <v/>
      </c>
      <c r="J11" s="13">
        <f>SUMIFS(Periodicos!$AB:$AB,Periodicos!S:S,1,Periodicos!$H:$H,1)</f>
        <v/>
      </c>
      <c r="K11" s="13">
        <f>SUMIFS(Periodicos!$AB:$AB,Periodicos!T:T,1,Periodicos!$H:$H,1)</f>
        <v/>
      </c>
      <c r="L11" s="13">
        <f>SUMIFS(Periodicos!$AB:$AB,Periodicos!U:U,1,Periodicos!$H:$H,1)</f>
        <v/>
      </c>
      <c r="M11" s="13">
        <f>SUMIFS(Periodicos!$AB:$AB,Periodicos!V:V,1,Periodicos!$H:$H,1)</f>
        <v/>
      </c>
      <c r="N11" s="13">
        <f>SUMIFS(Periodicos!$AB:$AB,Periodicos!W:W,1,Periodicos!$H:$H,1)</f>
        <v/>
      </c>
      <c r="O11" s="13">
        <f>SUMIFS(Periodicos!$AB:$AB,Periodicos!X:X,1,Periodicos!$H:$H,1)</f>
        <v/>
      </c>
      <c r="P11" s="13">
        <f>SUMIFS(Periodicos!$AB:$AB,Periodicos!Y:Y,1,Periodicos!$H:$H,1)</f>
        <v/>
      </c>
      <c r="Q11" s="13">
        <f>SUMIFS(Periodicos!$AB:$AB,Periodicos!Z:Z,1,Periodicos!$H:$H,1)</f>
        <v/>
      </c>
      <c r="R11" s="27">
        <f>SUMIFS(Periodicos!$AB:$AB,Periodicos!$H:$H,1)/SUM(B$2:Q$2)</f>
        <v/>
      </c>
      <c r="S11" s="27">
        <f>R11*4</f>
        <v/>
      </c>
      <c r="U11" s="27" t="n">
        <v>4.26</v>
      </c>
      <c r="V11" s="102">
        <f>S11/U11</f>
        <v/>
      </c>
    </row>
    <row r="12">
      <c r="A12" s="10" t="inlineStr">
        <is>
          <t>Geral na área</t>
        </is>
      </c>
      <c r="B12" s="14">
        <f>SUMIFS(Periodicos!$AB:$AB,Periodicos!K:K,1,Periodicos!$G:$G,1)</f>
        <v/>
      </c>
      <c r="C12" s="14">
        <f>SUMIFS(Periodicos!$AB:$AB,Periodicos!L:L,1,Periodicos!$G:$G,1)</f>
        <v/>
      </c>
      <c r="D12" s="14">
        <f>SUMIFS(Periodicos!$AB:$AB,Periodicos!M:M,1,Periodicos!$G:$G,1)</f>
        <v/>
      </c>
      <c r="E12" s="14">
        <f>SUMIFS(Periodicos!$AB:$AB,Periodicos!N:N,1,Periodicos!$G:$G,1)</f>
        <v/>
      </c>
      <c r="F12" s="14">
        <f>SUMIFS(Periodicos!$AB:$AB,Periodicos!O:O,1,Periodicos!$G:$G,1)</f>
        <v/>
      </c>
      <c r="G12" s="14">
        <f>SUMIFS(Periodicos!$AB:$AB,Periodicos!P:P,1,Periodicos!$G:$G,1)</f>
        <v/>
      </c>
      <c r="H12" s="14">
        <f>SUMIFS(Periodicos!$AB:$AB,Periodicos!Q:Q,1,Periodicos!$G:$G,1)</f>
        <v/>
      </c>
      <c r="I12" s="14">
        <f>SUMIFS(Periodicos!$AB:$AB,Periodicos!R:R,1,Periodicos!$G:$G,1)</f>
        <v/>
      </c>
      <c r="J12" s="14">
        <f>SUMIFS(Periodicos!$AB:$AB,Periodicos!S:S,1,Periodicos!$G:$G,1)</f>
        <v/>
      </c>
      <c r="K12" s="14">
        <f>SUMIFS(Periodicos!$AB:$AB,Periodicos!T:T,1,Periodicos!$G:$G,1)</f>
        <v/>
      </c>
      <c r="L12" s="14">
        <f>SUMIFS(Periodicos!$AB:$AB,Periodicos!U:U,1,Periodicos!$G:$G,1)</f>
        <v/>
      </c>
      <c r="M12" s="14">
        <f>SUMIFS(Periodicos!$AB:$AB,Periodicos!V:V,1,Periodicos!$G:$G,1)</f>
        <v/>
      </c>
      <c r="N12" s="14">
        <f>SUMIFS(Periodicos!$AB:$AB,Periodicos!W:W,1,Periodicos!$G:$G,1)</f>
        <v/>
      </c>
      <c r="O12" s="14">
        <f>SUMIFS(Periodicos!$AB:$AB,Periodicos!X:X,1,Periodicos!$G:$G,1)</f>
        <v/>
      </c>
      <c r="P12" s="14">
        <f>SUMIFS(Periodicos!$AB:$AB,Periodicos!Y:Y,1,Periodicos!$G:$G,1)</f>
        <v/>
      </c>
      <c r="Q12" s="14">
        <f>SUMIFS(Periodicos!$AB:$AB,Periodicos!Z:Z,1,Periodicos!$G:$G,1)</f>
        <v/>
      </c>
      <c r="R12" s="26">
        <f>SUMIFS(Periodicos!$AB:$AB,Periodicos!$G:$G,1)/SUM(B$2:Q$2)</f>
        <v/>
      </c>
      <c r="S12" s="26">
        <f>R12*4</f>
        <v/>
      </c>
      <c r="U12" s="26" t="n">
        <v>3.6</v>
      </c>
      <c r="V12" s="102">
        <f>S12/U12</f>
        <v/>
      </c>
    </row>
    <row r="13">
      <c r="A13" s="4" t="inlineStr">
        <is>
          <t>Restrito na área</t>
        </is>
      </c>
      <c r="B13" s="13">
        <f>SUMIFS(Periodicos!$AB:$AB,Periodicos!K:K,1,Periodicos!$H:$H,1,Periodicos!$G:$G,1)</f>
        <v/>
      </c>
      <c r="C13" s="13">
        <f>SUMIFS(Periodicos!$AB:$AB,Periodicos!L:L,1,Periodicos!$H:$H,1,Periodicos!$G:$G,1)</f>
        <v/>
      </c>
      <c r="D13" s="13">
        <f>SUMIFS(Periodicos!$AB:$AB,Periodicos!M:M,1,Periodicos!$H:$H,1,Periodicos!$G:$G,1)</f>
        <v/>
      </c>
      <c r="E13" s="13">
        <f>SUMIFS(Periodicos!$AB:$AB,Periodicos!N:N,1,Periodicos!$H:$H,1,Periodicos!$G:$G,1)</f>
        <v/>
      </c>
      <c r="F13" s="13">
        <f>SUMIFS(Periodicos!$AB:$AB,Periodicos!O:O,1,Periodicos!$H:$H,1,Periodicos!$G:$G,1)</f>
        <v/>
      </c>
      <c r="G13" s="13">
        <f>SUMIFS(Periodicos!$AB:$AB,Periodicos!P:P,1,Periodicos!$H:$H,1,Periodicos!$G:$G,1)</f>
        <v/>
      </c>
      <c r="H13" s="13">
        <f>SUMIFS(Periodicos!$AB:$AB,Periodicos!Q:Q,1,Periodicos!$H:$H,1,Periodicos!$G:$G,1)</f>
        <v/>
      </c>
      <c r="I13" s="13">
        <f>SUMIFS(Periodicos!$AB:$AB,Periodicos!R:R,1,Periodicos!$H:$H,1,Periodicos!$G:$G,1)</f>
        <v/>
      </c>
      <c r="J13" s="13">
        <f>SUMIFS(Periodicos!$AB:$AB,Periodicos!S:S,1,Periodicos!$H:$H,1,Periodicos!$G:$G,1)</f>
        <v/>
      </c>
      <c r="K13" s="13">
        <f>SUMIFS(Periodicos!$AB:$AB,Periodicos!T:T,1,Periodicos!$H:$H,1,Periodicos!$G:$G,1)</f>
        <v/>
      </c>
      <c r="L13" s="13">
        <f>SUMIFS(Periodicos!$AB:$AB,Periodicos!U:U,1,Periodicos!$H:$H,1,Periodicos!$G:$G,1)</f>
        <v/>
      </c>
      <c r="M13" s="13">
        <f>SUMIFS(Periodicos!$AB:$AB,Periodicos!V:V,1,Periodicos!$H:$H,1,Periodicos!$G:$G,1)</f>
        <v/>
      </c>
      <c r="N13" s="13">
        <f>SUMIFS(Periodicos!$AB:$AB,Periodicos!W:W,1,Periodicos!$H:$H,1,Periodicos!$G:$G,1)</f>
        <v/>
      </c>
      <c r="O13" s="13">
        <f>SUMIFS(Periodicos!$AB:$AB,Periodicos!X:X,1,Periodicos!$H:$H,1,Periodicos!$G:$G,1)</f>
        <v/>
      </c>
      <c r="P13" s="13">
        <f>SUMIFS(Periodicos!$AB:$AB,Periodicos!Y:Y,1,Periodicos!$H:$H,1,Periodicos!$G:$G,1)</f>
        <v/>
      </c>
      <c r="Q13" s="13">
        <f>SUMIFS(Periodicos!$AB:$AB,Periodicos!Z:Z,1,Periodicos!$H:$H,1,Periodicos!$G:$G,1)</f>
        <v/>
      </c>
      <c r="R13" s="27">
        <f>SUMIFS(Periodicos!$AB:$AB,Periodicos!$H:$H,1,Periodicos!$G:$G,1)/SUM(B$2:Q$2)</f>
        <v/>
      </c>
      <c r="S13" s="27">
        <f>R13*4</f>
        <v/>
      </c>
      <c r="U13" s="27" t="n">
        <v>3.52</v>
      </c>
      <c r="V13" s="102">
        <f>S13/U13</f>
        <v/>
      </c>
    </row>
    <row r="14">
      <c r="A14" s="10" t="inlineStr">
        <is>
          <t>Geral com discente</t>
        </is>
      </c>
      <c r="B14" s="14">
        <f>SUMIFS(Periodicos!$AB:$AB,Periodicos!K:K,1,Periodicos!$I:$I,1)</f>
        <v/>
      </c>
      <c r="C14" s="14">
        <f>SUMIFS(Periodicos!$AB:$AB,Periodicos!L:L,1,Periodicos!$I:$I,1)</f>
        <v/>
      </c>
      <c r="D14" s="14">
        <f>SUMIFS(Periodicos!$AB:$AB,Periodicos!M:M,1,Periodicos!$I:$I,1)</f>
        <v/>
      </c>
      <c r="E14" s="14">
        <f>SUMIFS(Periodicos!$AB:$AB,Periodicos!N:N,1,Periodicos!$I:$I,1)</f>
        <v/>
      </c>
      <c r="F14" s="14">
        <f>SUMIFS(Periodicos!$AB:$AB,Periodicos!O:O,1,Periodicos!$I:$I,1)</f>
        <v/>
      </c>
      <c r="G14" s="14">
        <f>SUMIFS(Periodicos!$AB:$AB,Periodicos!P:P,1,Periodicos!$I:$I,1)</f>
        <v/>
      </c>
      <c r="H14" s="14">
        <f>SUMIFS(Periodicos!$AB:$AB,Periodicos!Q:Q,1,Periodicos!$I:$I,1)</f>
        <v/>
      </c>
      <c r="I14" s="14">
        <f>SUMIFS(Periodicos!$AB:$AB,Periodicos!R:R,1,Periodicos!$I:$I,1)</f>
        <v/>
      </c>
      <c r="J14" s="14">
        <f>SUMIFS(Periodicos!$AB:$AB,Periodicos!S:S,1,Periodicos!$I:$I,1)</f>
        <v/>
      </c>
      <c r="K14" s="14">
        <f>SUMIFS(Periodicos!$AB:$AB,Periodicos!T:T,1,Periodicos!$I:$I,1)</f>
        <v/>
      </c>
      <c r="L14" s="14">
        <f>SUMIFS(Periodicos!$AB:$AB,Periodicos!U:U,1,Periodicos!$I:$I,1)</f>
        <v/>
      </c>
      <c r="M14" s="14">
        <f>SUMIFS(Periodicos!$AB:$AB,Periodicos!V:V,1,Periodicos!$I:$I,1)</f>
        <v/>
      </c>
      <c r="N14" s="14">
        <f>SUMIFS(Periodicos!$AB:$AB,Periodicos!W:W,1,Periodicos!$I:$I,1)</f>
        <v/>
      </c>
      <c r="O14" s="14">
        <f>SUMIFS(Periodicos!$AB:$AB,Periodicos!X:X,1,Periodicos!$I:$I,1)</f>
        <v/>
      </c>
      <c r="P14" s="14">
        <f>SUMIFS(Periodicos!$AB:$AB,Periodicos!Y:Y,1,Periodicos!$I:$I,1)</f>
        <v/>
      </c>
      <c r="Q14" s="14">
        <f>SUMIFS(Periodicos!$AB:$AB,Periodicos!Z:Z,1,Periodicos!$I:$I,1)</f>
        <v/>
      </c>
      <c r="R14" s="26">
        <f>SUMIFS(Periodicos!$AB:$AB,Periodicos!$I:$I,1)/SUM(B$2:Q$2)</f>
        <v/>
      </c>
      <c r="S14" s="26">
        <f>R14*4</f>
        <v/>
      </c>
      <c r="U14" s="26" t="n">
        <v>0.9399999999999999</v>
      </c>
      <c r="V14" s="102">
        <f>S14/U14</f>
        <v/>
      </c>
    </row>
    <row r="15">
      <c r="A15" s="24" t="inlineStr">
        <is>
          <t>Restrito com discente</t>
        </is>
      </c>
      <c r="B15" s="25">
        <f>SUMIFS(Periodicos!$AB:$AB,Periodicos!K:K,1,Periodicos!$I:$I,1,Periodicos!$H:$H,1)</f>
        <v/>
      </c>
      <c r="C15" s="25">
        <f>SUMIFS(Periodicos!$AB:$AB,Periodicos!L:L,1,Periodicos!$I:$I,1,Periodicos!$H:$H,1)</f>
        <v/>
      </c>
      <c r="D15" s="25">
        <f>SUMIFS(Periodicos!$AB:$AB,Periodicos!M:M,1,Periodicos!$I:$I,1,Periodicos!$H:$H,1)</f>
        <v/>
      </c>
      <c r="E15" s="25">
        <f>SUMIFS(Periodicos!$AB:$AB,Periodicos!N:N,1,Periodicos!$I:$I,1,Periodicos!$H:$H,1)</f>
        <v/>
      </c>
      <c r="F15" s="25">
        <f>SUMIFS(Periodicos!$AB:$AB,Periodicos!O:O,1,Periodicos!$I:$I,1,Periodicos!$H:$H,1)</f>
        <v/>
      </c>
      <c r="G15" s="25">
        <f>SUMIFS(Periodicos!$AB:$AB,Periodicos!P:P,1,Periodicos!$I:$I,1,Periodicos!$H:$H,1)</f>
        <v/>
      </c>
      <c r="H15" s="25">
        <f>SUMIFS(Periodicos!$AB:$AB,Periodicos!Q:Q,1,Periodicos!$I:$I,1,Periodicos!$H:$H,1)</f>
        <v/>
      </c>
      <c r="I15" s="25">
        <f>SUMIFS(Periodicos!$AB:$AB,Periodicos!R:R,1,Periodicos!$I:$I,1,Periodicos!$H:$H,1)</f>
        <v/>
      </c>
      <c r="J15" s="25">
        <f>SUMIFS(Periodicos!$AB:$AB,Periodicos!S:S,1,Periodicos!$I:$I,1,Periodicos!$H:$H,1)</f>
        <v/>
      </c>
      <c r="K15" s="25">
        <f>SUMIFS(Periodicos!$AB:$AB,Periodicos!T:T,1,Periodicos!$I:$I,1,Periodicos!$H:$H,1)</f>
        <v/>
      </c>
      <c r="L15" s="25">
        <f>SUMIFS(Periodicos!$AB:$AB,Periodicos!U:U,1,Periodicos!$I:$I,1,Periodicos!$H:$H,1)</f>
        <v/>
      </c>
      <c r="M15" s="25">
        <f>SUMIFS(Periodicos!$AB:$AB,Periodicos!V:V,1,Periodicos!$I:$I,1,Periodicos!$H:$H,1)</f>
        <v/>
      </c>
      <c r="N15" s="25">
        <f>SUMIFS(Periodicos!$AB:$AB,Periodicos!W:W,1,Periodicos!$I:$I,1,Periodicos!$H:$H,1)</f>
        <v/>
      </c>
      <c r="O15" s="25">
        <f>SUMIFS(Periodicos!$AB:$AB,Periodicos!X:X,1,Periodicos!$I:$I,1,Periodicos!$H:$H,1)</f>
        <v/>
      </c>
      <c r="P15" s="25">
        <f>SUMIFS(Periodicos!$AB:$AB,Periodicos!Y:Y,1,Periodicos!$I:$I,1,Periodicos!$H:$H,1)</f>
        <v/>
      </c>
      <c r="Q15" s="25">
        <f>SUMIFS(Periodicos!$AB:$AB,Periodicos!Z:Z,1,Periodicos!$I:$I,1,Periodicos!$H:$H,1)</f>
        <v/>
      </c>
      <c r="R15" s="28">
        <f>SUMIFS(Periodicos!$AB:$AB,Periodicos!$I:$I,1,Periodicos!$H:$H,1)/SUM(B$2:Q$2)</f>
        <v/>
      </c>
      <c r="S15" s="28">
        <f>R15*4</f>
        <v/>
      </c>
      <c r="U15" s="28" t="n">
        <v>0.86</v>
      </c>
      <c r="V15" s="102">
        <f>S15/U15</f>
        <v/>
      </c>
    </row>
    <row r="16">
      <c r="A16" s="4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3" t="n"/>
      <c r="S16" s="3" t="n"/>
    </row>
    <row r="17">
      <c r="A17" s="19" t="inlineStr">
        <is>
          <t>Total  (2021-2024)</t>
        </is>
      </c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3" t="n"/>
      <c r="S17" s="3" t="n"/>
    </row>
    <row r="18" ht="16.5" customHeight="1">
      <c r="A18" s="10" t="inlineStr">
        <is>
          <t>Geral</t>
        </is>
      </c>
      <c r="B18" s="14">
        <f>SUM(B4,B10)</f>
        <v/>
      </c>
      <c r="C18" s="14">
        <f>SUM(C4,C10)</f>
        <v/>
      </c>
      <c r="D18" s="14">
        <f>SUM(D4,D10)</f>
        <v/>
      </c>
      <c r="E18" s="14">
        <f>SUM(E4,E10)</f>
        <v/>
      </c>
      <c r="F18" s="14">
        <f>SUM(F4,F10)</f>
        <v/>
      </c>
      <c r="G18" s="14">
        <f>SUM(G4,G10)</f>
        <v/>
      </c>
      <c r="H18" s="14">
        <f>SUM(H4,H10)</f>
        <v/>
      </c>
      <c r="I18" s="14">
        <f>SUM(I4,I10)</f>
        <v/>
      </c>
      <c r="J18" s="14">
        <f>SUM(J4,J10)</f>
        <v/>
      </c>
      <c r="K18" s="14">
        <f>SUM(K4,K10)</f>
        <v/>
      </c>
      <c r="L18" s="14">
        <f>SUM(L4,L10)</f>
        <v/>
      </c>
      <c r="M18" s="14">
        <f>SUM(M4,M10)</f>
        <v/>
      </c>
      <c r="N18" s="14">
        <f>SUM(N4,N10)</f>
        <v/>
      </c>
      <c r="O18" s="14">
        <f>SUM(O4,O10)</f>
        <v/>
      </c>
      <c r="P18" s="14">
        <f>SUM(P4,P10)</f>
        <v/>
      </c>
      <c r="Q18" s="14">
        <f>SUM(Q4,Q10)</f>
        <v/>
      </c>
      <c r="R18" s="30">
        <f>SUM(R4,R10)</f>
        <v/>
      </c>
      <c r="S18" s="30">
        <f>R18*4</f>
        <v/>
      </c>
      <c r="U18" s="26" t="n">
        <v>8.300000000000001</v>
      </c>
      <c r="V18" s="102">
        <f>S18/U18</f>
        <v/>
      </c>
    </row>
    <row r="19">
      <c r="A19" s="4" t="inlineStr">
        <is>
          <t>Restrito</t>
        </is>
      </c>
      <c r="B19" s="13">
        <f>SUM(B5,B11)</f>
        <v/>
      </c>
      <c r="C19" s="13">
        <f>SUM(C5,C11)</f>
        <v/>
      </c>
      <c r="D19" s="13">
        <f>SUM(D5,D11)</f>
        <v/>
      </c>
      <c r="E19" s="13">
        <f>SUM(E5,E11)</f>
        <v/>
      </c>
      <c r="F19" s="13">
        <f>SUM(F5,F11)</f>
        <v/>
      </c>
      <c r="G19" s="13">
        <f>SUM(G5,G11)</f>
        <v/>
      </c>
      <c r="H19" s="13">
        <f>SUM(H5,H11)</f>
        <v/>
      </c>
      <c r="I19" s="13">
        <f>SUM(I5,I11)</f>
        <v/>
      </c>
      <c r="J19" s="13">
        <f>SUM(J5,J11)</f>
        <v/>
      </c>
      <c r="K19" s="13">
        <f>SUM(K5,K11)</f>
        <v/>
      </c>
      <c r="L19" s="13">
        <f>SUM(L5,L11)</f>
        <v/>
      </c>
      <c r="M19" s="13">
        <f>SUM(M5,M11)</f>
        <v/>
      </c>
      <c r="N19" s="13">
        <f>SUM(N5,N11)</f>
        <v/>
      </c>
      <c r="O19" s="13">
        <f>SUM(O5,O11)</f>
        <v/>
      </c>
      <c r="P19" s="13">
        <f>SUM(P5,P11)</f>
        <v/>
      </c>
      <c r="Q19" s="13">
        <f>SUM(Q5,Q11)</f>
        <v/>
      </c>
      <c r="R19" s="31">
        <f>SUM(R5,R11)</f>
        <v/>
      </c>
      <c r="S19" s="31">
        <f>R19*4</f>
        <v/>
      </c>
      <c r="U19" s="27" t="n">
        <v>7.02</v>
      </c>
      <c r="V19" s="102">
        <f>S19/U19</f>
        <v/>
      </c>
    </row>
    <row r="20">
      <c r="A20" s="10" t="inlineStr">
        <is>
          <t>Geral com Discente</t>
        </is>
      </c>
      <c r="B20" s="14">
        <f>SUM(B6,B14)</f>
        <v/>
      </c>
      <c r="C20" s="14">
        <f>SUM(C6,C14)</f>
        <v/>
      </c>
      <c r="D20" s="14">
        <f>SUM(D6,D14)</f>
        <v/>
      </c>
      <c r="E20" s="14">
        <f>SUM(E6,E14)</f>
        <v/>
      </c>
      <c r="F20" s="14">
        <f>SUM(F6,F14)</f>
        <v/>
      </c>
      <c r="G20" s="14">
        <f>SUM(G6,G14)</f>
        <v/>
      </c>
      <c r="H20" s="14">
        <f>SUM(H6,H14)</f>
        <v/>
      </c>
      <c r="I20" s="14">
        <f>SUM(I6,I14)</f>
        <v/>
      </c>
      <c r="J20" s="14">
        <f>SUM(J6,J14)</f>
        <v/>
      </c>
      <c r="K20" s="14">
        <f>SUM(K6,K14)</f>
        <v/>
      </c>
      <c r="L20" s="14">
        <f>SUM(L6,L14)</f>
        <v/>
      </c>
      <c r="M20" s="14">
        <f>SUM(M6,M14)</f>
        <v/>
      </c>
      <c r="N20" s="14">
        <f>SUM(N6,N14)</f>
        <v/>
      </c>
      <c r="O20" s="14">
        <f>SUM(O6,O14)</f>
        <v/>
      </c>
      <c r="P20" s="14">
        <f>SUM(P6,P14)</f>
        <v/>
      </c>
      <c r="Q20" s="14">
        <f>SUM(Q6,Q14)</f>
        <v/>
      </c>
      <c r="R20" s="30">
        <f>SUM(R6,R14)</f>
        <v/>
      </c>
      <c r="S20" s="30">
        <f>R20*4</f>
        <v/>
      </c>
      <c r="U20" s="26" t="n">
        <v>3.02</v>
      </c>
      <c r="V20" s="102">
        <f>S20/U20</f>
        <v/>
      </c>
    </row>
    <row r="21">
      <c r="A21" s="24" t="inlineStr">
        <is>
          <t>Restrito com Discente</t>
        </is>
      </c>
      <c r="B21" s="25">
        <f>SUM(B7,B15)</f>
        <v/>
      </c>
      <c r="C21" s="25">
        <f>SUM(C7,C15)</f>
        <v/>
      </c>
      <c r="D21" s="25">
        <f>SUM(D7,D15)</f>
        <v/>
      </c>
      <c r="E21" s="25">
        <f>SUM(E7,E15)</f>
        <v/>
      </c>
      <c r="F21" s="25">
        <f>SUM(F7,F15)</f>
        <v/>
      </c>
      <c r="G21" s="25">
        <f>SUM(G7,G15)</f>
        <v/>
      </c>
      <c r="H21" s="25">
        <f>SUM(H7,H15)</f>
        <v/>
      </c>
      <c r="I21" s="25">
        <f>SUM(I7,I15)</f>
        <v/>
      </c>
      <c r="J21" s="25">
        <f>SUM(J7,J15)</f>
        <v/>
      </c>
      <c r="K21" s="25">
        <f>SUM(K7,K15)</f>
        <v/>
      </c>
      <c r="L21" s="25">
        <f>SUM(L7,L15)</f>
        <v/>
      </c>
      <c r="M21" s="25">
        <f>SUM(M7,M15)</f>
        <v/>
      </c>
      <c r="N21" s="25">
        <f>SUM(N7,N15)</f>
        <v/>
      </c>
      <c r="O21" s="25">
        <f>SUM(O7,O15)</f>
        <v/>
      </c>
      <c r="P21" s="25">
        <f>SUM(P7,P15)</f>
        <v/>
      </c>
      <c r="Q21" s="25">
        <f>SUM(Q7,Q15)</f>
        <v/>
      </c>
      <c r="R21" s="32">
        <f>SUM(R7,R15)</f>
        <v/>
      </c>
      <c r="S21" s="32">
        <f>R21*4</f>
        <v/>
      </c>
      <c r="U21" s="28" t="n">
        <v>2.34</v>
      </c>
      <c r="V21" s="102">
        <f>S21/U21</f>
        <v/>
      </c>
    </row>
    <row r="22">
      <c r="A22" s="4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3" t="n"/>
      <c r="S22" s="3" t="n"/>
    </row>
    <row r="23">
      <c r="A23" s="34" t="inlineStr">
        <is>
          <t>Produção Técnica</t>
        </is>
      </c>
      <c r="R23" s="3" t="n"/>
      <c r="S23" s="3" t="n"/>
    </row>
    <row r="24">
      <c r="A24" s="95" t="inlineStr">
        <is>
          <t>Patente Depositada</t>
        </is>
      </c>
      <c r="B24" s="98" t="n"/>
      <c r="C24" s="98" t="n"/>
      <c r="D24" s="98" t="n"/>
      <c r="E24" s="98" t="n"/>
      <c r="F24" s="98" t="n"/>
      <c r="G24" s="98" t="n"/>
      <c r="H24" s="98" t="n"/>
      <c r="I24" s="98" t="n"/>
      <c r="J24" s="98" t="n"/>
      <c r="K24" s="98" t="n">
        <v>1</v>
      </c>
      <c r="L24" s="98" t="n"/>
      <c r="M24" s="98" t="n"/>
      <c r="N24" s="98" t="n"/>
      <c r="O24" s="98" t="n"/>
      <c r="P24" s="98" t="n"/>
      <c r="Q24" s="98" t="n"/>
      <c r="R24" s="3" t="n"/>
      <c r="S24" s="3" t="n"/>
    </row>
    <row r="25">
      <c r="A25" s="97" t="inlineStr">
        <is>
          <t>Patente Concedida</t>
        </is>
      </c>
      <c r="B25" s="99" t="n"/>
      <c r="C25" s="99" t="n"/>
      <c r="D25" s="99" t="n"/>
      <c r="E25" s="99" t="n"/>
      <c r="F25" s="99" t="n"/>
      <c r="G25" s="99" t="n"/>
      <c r="H25" s="99" t="n"/>
      <c r="I25" s="99" t="n"/>
      <c r="J25" s="99" t="n"/>
      <c r="K25" s="99" t="n"/>
      <c r="L25" s="99" t="n"/>
      <c r="M25" s="99" t="n"/>
      <c r="N25" s="99" t="n"/>
      <c r="O25" s="99" t="n"/>
      <c r="P25" s="99" t="n"/>
      <c r="Q25" s="99" t="n"/>
      <c r="R25" s="3" t="n"/>
      <c r="S25" s="3" t="n"/>
    </row>
    <row r="26">
      <c r="A26" s="96" t="inlineStr">
        <is>
          <t>Produto Técnico</t>
        </is>
      </c>
      <c r="B26" s="100">
        <f>SUM(Tecnica!H:H)</f>
        <v/>
      </c>
      <c r="C26" s="100">
        <f>SUM(Tecnica!I:I)</f>
        <v/>
      </c>
      <c r="D26" s="100">
        <f>SUM(Tecnica!J:J)</f>
        <v/>
      </c>
      <c r="E26" s="100">
        <f>SUM(Tecnica!K:K)</f>
        <v/>
      </c>
      <c r="F26" s="100">
        <f>SUM(Tecnica!L:L)</f>
        <v/>
      </c>
      <c r="G26" s="100">
        <f>SUM(Tecnica!M:M)</f>
        <v/>
      </c>
      <c r="H26" s="100">
        <f>SUM(Tecnica!N:N)</f>
        <v/>
      </c>
      <c r="I26" s="100">
        <f>SUM(Tecnica!O:O)</f>
        <v/>
      </c>
      <c r="J26" s="100">
        <f>SUM(Tecnica!P:P)</f>
        <v/>
      </c>
      <c r="K26" s="100">
        <f>SUM(Tecnica!Q:Q)</f>
        <v/>
      </c>
      <c r="L26" s="100">
        <f>SUM(Tecnica!R:R)</f>
        <v/>
      </c>
      <c r="M26" s="100">
        <f>SUM(Tecnica!S:S)</f>
        <v/>
      </c>
      <c r="N26" s="100">
        <f>SUM(Tecnica!T:T)</f>
        <v/>
      </c>
      <c r="O26" s="100">
        <f>SUM(Tecnica!U:U)</f>
        <v/>
      </c>
      <c r="P26" s="100">
        <f>SUM(Tecnica!V:V)</f>
        <v/>
      </c>
      <c r="Q26" s="100">
        <f>SUM(Tecnica!W:W)</f>
        <v/>
      </c>
      <c r="R26" s="3" t="n"/>
      <c r="S26" s="3" t="n"/>
    </row>
    <row r="27">
      <c r="A27" s="4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3" t="n"/>
      <c r="K27" s="13" t="n"/>
      <c r="L27" s="13" t="n"/>
      <c r="M27" s="13" t="n"/>
      <c r="N27" s="13" t="n"/>
      <c r="O27" s="13" t="n"/>
      <c r="P27" s="13" t="n"/>
      <c r="Q27" s="13" t="n"/>
      <c r="R27" s="3" t="n"/>
      <c r="S27" s="3" t="n"/>
    </row>
    <row r="28">
      <c r="A28" s="34" t="inlineStr">
        <is>
          <t>Recredenciamento</t>
        </is>
      </c>
    </row>
    <row r="29">
      <c r="A29" s="6" t="inlineStr">
        <is>
          <t>Conferencias</t>
        </is>
      </c>
      <c r="B29" s="7">
        <f>SUMIFS(Conferencias!$AE:$AE,Conferencias!K:K,1)</f>
        <v/>
      </c>
      <c r="C29" s="7">
        <f>SUMIFS(Conferencias!$AE:$AE,Conferencias!L:L,1)</f>
        <v/>
      </c>
      <c r="D29" s="7">
        <f>SUMIFS(Conferencias!$AE:$AE,Conferencias!M:M,1)</f>
        <v/>
      </c>
      <c r="E29" s="7">
        <f>SUMIFS(Conferencias!$AE:$AE,Conferencias!N:N,1)</f>
        <v/>
      </c>
      <c r="F29" s="7">
        <f>SUMIFS(Conferencias!$AE:$AE,Conferencias!O:O,1)</f>
        <v/>
      </c>
      <c r="G29" s="7">
        <f>SUMIFS(Conferencias!$AE:$AE,Conferencias!P:P,1)</f>
        <v/>
      </c>
      <c r="H29" s="7">
        <f>SUMIFS(Conferencias!$AE:$AE,Conferencias!Q:Q,1)</f>
        <v/>
      </c>
      <c r="I29" s="7">
        <f>SUMIFS(Conferencias!$AE:$AE,Conferencias!R:R,1)</f>
        <v/>
      </c>
      <c r="J29" s="7">
        <f>SUMIFS(Conferencias!$AE:$AE,Conferencias!S:S,1)</f>
        <v/>
      </c>
      <c r="K29" s="7">
        <f>SUMIFS(Conferencias!$AE:$AE,Conferencias!T:T,1)</f>
        <v/>
      </c>
      <c r="L29" s="7">
        <f>SUMIFS(Conferencias!$AE:$AE,Conferencias!U:U,1)</f>
        <v/>
      </c>
      <c r="M29" s="7">
        <f>SUMIFS(Conferencias!$AE:$AE,Conferencias!V:V,1)</f>
        <v/>
      </c>
      <c r="N29" s="7">
        <f>SUMIFS(Conferencias!$AE:$AE,Conferencias!W:W,1)</f>
        <v/>
      </c>
      <c r="O29" s="7">
        <f>SUMIFS(Conferencias!$AE:$AE,Conferencias!X:X,1)</f>
        <v/>
      </c>
      <c r="P29" s="7">
        <f>SUMIFS(Conferencias!$AE:$AE,Conferencias!Y:Y,1)</f>
        <v/>
      </c>
      <c r="Q29" s="7">
        <f>SUMIFS(Conferencias!$AE:$AE,Conferencias!Z:Z,1)</f>
        <v/>
      </c>
    </row>
    <row r="30">
      <c r="A30" s="4" t="inlineStr">
        <is>
          <t>Periódicos</t>
        </is>
      </c>
      <c r="B30" s="3">
        <f>SUMIFS(Periodicos!$AE:$AE,Periodicos!K:K,1)</f>
        <v/>
      </c>
      <c r="C30" s="3">
        <f>SUMIFS(Periodicos!$AE:$AE,Periodicos!L:L,1)</f>
        <v/>
      </c>
      <c r="D30" s="3">
        <f>SUMIFS(Periodicos!$AE:$AE,Periodicos!M:M,1)</f>
        <v/>
      </c>
      <c r="E30" s="3">
        <f>SUMIFS(Periodicos!$AE:$AE,Periodicos!N:N,1)</f>
        <v/>
      </c>
      <c r="F30" s="3">
        <f>SUMIFS(Periodicos!$AE:$AE,Periodicos!O:O,1)</f>
        <v/>
      </c>
      <c r="G30" s="3">
        <f>SUMIFS(Periodicos!$AE:$AE,Periodicos!P:P,1)</f>
        <v/>
      </c>
      <c r="H30" s="3">
        <f>SUMIFS(Periodicos!$AE:$AE,Periodicos!Q:Q,1)</f>
        <v/>
      </c>
      <c r="I30" s="3">
        <f>SUMIFS(Periodicos!$AE:$AE,Periodicos!S:S,1)</f>
        <v/>
      </c>
      <c r="J30" s="3">
        <f>SUMIFS(Periodicos!$AE:$AE,Periodicos!S:S,1)</f>
        <v/>
      </c>
      <c r="K30" s="3">
        <f>SUMIFS(Periodicos!$AE:$AE,Periodicos!T:T,1)</f>
        <v/>
      </c>
      <c r="L30" s="3">
        <f>SUMIFS(Periodicos!$AE:$AE,Periodicos!U:U,1)</f>
        <v/>
      </c>
      <c r="M30" s="3">
        <f>SUMIFS(Periodicos!$AE:$AE,Periodicos!V:V,1)</f>
        <v/>
      </c>
      <c r="N30" s="3">
        <f>SUMIFS(Periodicos!$AE:$AE,Periodicos!W:W,1)</f>
        <v/>
      </c>
      <c r="O30" s="3">
        <f>SUMIFS(Periodicos!$AE:$AE,Periodicos!X:X,1)</f>
        <v/>
      </c>
      <c r="P30" s="3">
        <f>SUMIFS(Periodicos!$AE:$AE,Periodicos!Y:Y,1)</f>
        <v/>
      </c>
      <c r="Q30" s="3">
        <f>SUMIFS(Periodicos!$AE:$AE,Periodicos!Z:Z,1)</f>
        <v/>
      </c>
      <c r="S30" s="2" t="inlineStr">
        <is>
          <t>&gt;= 1,4</t>
        </is>
      </c>
    </row>
    <row r="31">
      <c r="A31" s="10" t="inlineStr">
        <is>
          <t>Restrito</t>
        </is>
      </c>
      <c r="B31" s="15">
        <f>SUMIFS(Conferencias!$AB:$AB,Conferencias!K:K,1,Conferencias!$H:$H,1)+SUMIFS(Periodicos!$AB:$AB,Periodicos!K:K,1,Periodicos!$H:$H,1)</f>
        <v/>
      </c>
      <c r="C31" s="15">
        <f>SUMIFS(Conferencias!$AB:$AB,Conferencias!L:L,1,Conferencias!$H:$H,1)+SUMIFS(Periodicos!$AB:$AB,Periodicos!L:L,1,Periodicos!$H:$H,1)</f>
        <v/>
      </c>
      <c r="D31" s="15">
        <f>SUMIFS(Conferencias!$AB:$AB,Conferencias!M:M,1,Conferencias!$H:$H,1)+SUMIFS(Periodicos!$AB:$AB,Periodicos!M:M,1,Periodicos!$H:$H,1)</f>
        <v/>
      </c>
      <c r="E31" s="15">
        <f>SUMIFS(Conferencias!$AB:$AB,Conferencias!N:N,1,Conferencias!$H:$H,1)+SUMIFS(Periodicos!$AB:$AB,Periodicos!N:N,1,Periodicos!$H:$H,1)</f>
        <v/>
      </c>
      <c r="F31" s="15">
        <f>SUMIFS(Conferencias!$AB:$AB,Conferencias!O:O,1,Conferencias!$H:$H,1)+SUMIFS(Periodicos!$AB:$AB,Periodicos!O:O,1,Periodicos!$H:$H,1)</f>
        <v/>
      </c>
      <c r="G31" s="15">
        <f>SUMIFS(Conferencias!$AB:$AB,Conferencias!P:P,1,Conferencias!$H:$H,1)+SUMIFS(Periodicos!$AB:$AB,Periodicos!P:P,1,Periodicos!$H:$H,1)</f>
        <v/>
      </c>
      <c r="H31" s="15">
        <f>SUMIFS(Conferencias!$AB:$AB,Conferencias!Q:Q,1,Conferencias!$H:$H,1)+SUMIFS(Periodicos!$AB:$AB,Periodicos!Q:Q,1,Periodicos!$H:$H,1)</f>
        <v/>
      </c>
      <c r="I31" s="15">
        <f>SUMIFS(Conferencias!$AB:$AB,Conferencias!R:R,1,Conferencias!$H:$H,1)+SUMIFS(Periodicos!$AB:$AB,Periodicos!R:R,1,Periodicos!$H:$H,1)</f>
        <v/>
      </c>
      <c r="J31" s="15">
        <f>SUMIFS(Conferencias!$AB:$AB,Conferencias!S:S,1,Conferencias!$H:$H,1)+SUMIFS(Periodicos!$AB:$AB,Periodicos!S:S,1,Periodicos!$H:$H,1)</f>
        <v/>
      </c>
      <c r="K31" s="15">
        <f>SUMIFS(Conferencias!$AB:$AB,Conferencias!T:T,1,Conferencias!$H:$H,1)+SUMIFS(Periodicos!$AB:$AB,Periodicos!T:T,1,Periodicos!$H:$H,1)</f>
        <v/>
      </c>
      <c r="L31" s="15">
        <f>SUMIFS(Conferencias!$AB:$AB,Conferencias!U:U,1,Conferencias!$H:$H,1)+SUMIFS(Periodicos!$AB:$AB,Periodicos!U:U,1,Periodicos!$H:$H,1)</f>
        <v/>
      </c>
      <c r="M31" s="15">
        <f>SUMIFS(Conferencias!$AB:$AB,Conferencias!V:V,1,Conferencias!$H:$H,1)+SUMIFS(Periodicos!$AB:$AB,Periodicos!V:V,1,Periodicos!$H:$H,1)</f>
        <v/>
      </c>
      <c r="N31" s="15">
        <f>SUMIFS(Conferencias!$AB:$AB,Conferencias!W:W,1,Conferencias!$H:$H,1)+SUMIFS(Periodicos!$AB:$AB,Periodicos!W:W,1,Periodicos!$H:$H,1)</f>
        <v/>
      </c>
      <c r="O31" s="15">
        <f>SUMIFS(Conferencias!$AB:$AB,Conferencias!X:X,1,Conferencias!$H:$H,1)+SUMIFS(Periodicos!$AB:$AB,Periodicos!X:X,1,Periodicos!$H:$H,1)</f>
        <v/>
      </c>
      <c r="P31" s="15">
        <f>SUMIFS(Conferencias!$AB:$AB,Conferencias!Y:Y,1,Conferencias!$H:$H,1)+SUMIFS(Periodicos!$AB:$AB,Periodicos!Y:Y,1,Periodicos!$H:$H,1)</f>
        <v/>
      </c>
      <c r="Q31" s="15">
        <f>SUMIFS(Conferencias!$AB:$AB,Conferencias!Z:Z,1,Conferencias!$H:$H,1)+SUMIFS(Periodicos!$AB:$AB,Periodicos!Z:Z,1,Periodicos!$H:$H,1)</f>
        <v/>
      </c>
      <c r="S31" s="2" t="inlineStr">
        <is>
          <t>&gt;= 2,8</t>
        </is>
      </c>
    </row>
    <row r="32">
      <c r="A32" s="16" t="inlineStr">
        <is>
          <t>Total Geral</t>
        </is>
      </c>
      <c r="B32" s="17">
        <f>B29+B30+2*B24+3*B25+MIN(B26*0.2,0.8)</f>
        <v/>
      </c>
      <c r="C32" s="17">
        <f>C29+C30+2*C24+3*C25+MIN(C26*0.2,0.8)</f>
        <v/>
      </c>
      <c r="D32" s="17">
        <f>D29+D30+2*D24+3*D25+MIN(D26*0.2,0.8)</f>
        <v/>
      </c>
      <c r="E32" s="17">
        <f>E29+E30+2*E24+3*E25+MIN(E26*0.2,0.8)</f>
        <v/>
      </c>
      <c r="F32" s="17">
        <f>F29+F30+2*F24+3*F25+MIN(F26*0.2,0.8)</f>
        <v/>
      </c>
      <c r="G32" s="17">
        <f>G29+G30+2*G24+3*G25+MIN(G26*0.2,0.8)</f>
        <v/>
      </c>
      <c r="H32" s="17">
        <f>H29+H30+2*H24+3*H25+MIN(H26*0.2,0.8)</f>
        <v/>
      </c>
      <c r="I32" s="17">
        <f>I29+I30+2*I24+3*I25+MIN(I26*0.2,0.8)</f>
        <v/>
      </c>
      <c r="J32" s="17">
        <f>J29+J30+2*J24+3*J25+MIN(J26*0.2,0.8)</f>
        <v/>
      </c>
      <c r="K32" s="17">
        <f>K29+K30+2*K24+3*K25+MIN(K26*0.2,0.8)</f>
        <v/>
      </c>
      <c r="L32" s="17">
        <f>L29+L30+2*L24+3*L25+MIN(L26*0.2,0.8)</f>
        <v/>
      </c>
      <c r="M32" s="17">
        <f>M29+M30+2*M24+3*M25+MIN(M26*0.2,0.8)</f>
        <v/>
      </c>
      <c r="N32" s="17">
        <f>N29+N30+2*N24+3*N25+MIN(N26*0.2,0.8)</f>
        <v/>
      </c>
      <c r="O32" s="17">
        <f>O29+O30+2*O24+3*O25+MIN(O26*0.2,0.8)</f>
        <v/>
      </c>
      <c r="P32" s="17">
        <f>P29+P30+2*P24+3*P25+MIN(P26*0.2,0.8)</f>
        <v/>
      </c>
      <c r="Q32" s="17">
        <f>Q29+Q30+2*Q24+3*Q25+MIN(Q26*0.2,0.8)</f>
        <v/>
      </c>
      <c r="S32" s="2" t="inlineStr">
        <is>
          <t>&gt;= 4,0</t>
        </is>
      </c>
      <c r="X32" s="2" t="n"/>
    </row>
    <row r="33">
      <c r="X33" s="2" t="n"/>
    </row>
    <row r="35">
      <c r="A35" s="6" t="inlineStr">
        <is>
          <t>Orientações PPCIC (andamento)</t>
        </is>
      </c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</row>
    <row r="36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</row>
    <row r="37">
      <c r="A37" s="6" t="inlineStr">
        <is>
          <t>Defesas 2021</t>
        </is>
      </c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</row>
    <row r="38">
      <c r="A38" s="4" t="inlineStr">
        <is>
          <t>Defesas 2022</t>
        </is>
      </c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</row>
    <row r="39">
      <c r="A39" s="10" t="inlineStr">
        <is>
          <t>Defesas 2023</t>
        </is>
      </c>
      <c r="B39" s="10" t="n"/>
      <c r="C39" s="10" t="n"/>
      <c r="D39" s="10" t="n"/>
      <c r="E39" s="10" t="n"/>
      <c r="F39" s="10" t="n"/>
      <c r="G39" s="10" t="n"/>
      <c r="H39" s="10" t="n"/>
      <c r="I39" s="10" t="n"/>
      <c r="J39" s="10" t="n"/>
      <c r="K39" s="10" t="n"/>
      <c r="L39" s="10" t="n"/>
      <c r="M39" s="10" t="n"/>
      <c r="N39" s="10" t="n"/>
      <c r="O39" s="10" t="n"/>
      <c r="P39" s="10" t="n"/>
      <c r="Q39" s="10" t="n"/>
    </row>
    <row r="40">
      <c r="A40" s="4" t="inlineStr">
        <is>
          <t>Defesas 2024</t>
        </is>
      </c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</row>
    <row r="41">
      <c r="A41" s="6" t="inlineStr">
        <is>
          <t>IC 2021</t>
        </is>
      </c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</row>
    <row r="42">
      <c r="A42" s="4" t="inlineStr">
        <is>
          <t>IC 2022</t>
        </is>
      </c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</row>
    <row r="43">
      <c r="A43" s="10" t="inlineStr">
        <is>
          <t>IC 2023</t>
        </is>
      </c>
      <c r="B43" s="10" t="n"/>
      <c r="C43" s="10" t="n"/>
      <c r="D43" s="10" t="n"/>
      <c r="E43" s="10" t="n"/>
      <c r="F43" s="10" t="n"/>
      <c r="G43" s="10" t="n"/>
      <c r="H43" s="10" t="n"/>
      <c r="I43" s="10" t="n"/>
      <c r="J43" s="10" t="n"/>
      <c r="K43" s="10" t="n"/>
      <c r="L43" s="10" t="n"/>
      <c r="M43" s="10" t="n"/>
      <c r="N43" s="10" t="n"/>
      <c r="O43" s="10" t="n"/>
      <c r="P43" s="10" t="n"/>
      <c r="Q43" s="10" t="n"/>
    </row>
    <row r="44">
      <c r="A44" s="4" t="inlineStr">
        <is>
          <t>IC 2024</t>
        </is>
      </c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</row>
    <row r="45">
      <c r="A45" s="6" t="inlineStr">
        <is>
          <t>TCC 2021</t>
        </is>
      </c>
      <c r="B45" s="6" t="n"/>
      <c r="C45" s="6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</row>
    <row r="46">
      <c r="A46" s="4" t="inlineStr">
        <is>
          <t>TCC 2022</t>
        </is>
      </c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</row>
    <row r="47">
      <c r="A47" s="10" t="inlineStr">
        <is>
          <t>TCC 2023</t>
        </is>
      </c>
      <c r="B47" s="10" t="n"/>
      <c r="C47" s="10" t="n"/>
      <c r="D47" s="10" t="n"/>
      <c r="E47" s="10" t="n"/>
      <c r="F47" s="10" t="n"/>
      <c r="G47" s="10" t="n"/>
      <c r="H47" s="10" t="n"/>
      <c r="I47" s="10" t="n"/>
      <c r="J47" s="10" t="n"/>
      <c r="K47" s="10" t="n"/>
      <c r="L47" s="10" t="n"/>
      <c r="M47" s="10" t="n"/>
      <c r="N47" s="10" t="n"/>
      <c r="O47" s="10" t="n"/>
      <c r="P47" s="10" t="n"/>
      <c r="Q47" s="10" t="n"/>
    </row>
    <row r="48">
      <c r="A48" s="4" t="inlineStr">
        <is>
          <t>TCC 2024</t>
        </is>
      </c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1" t="n"/>
      <c r="L49" s="11" t="n"/>
      <c r="M49" s="11" t="n"/>
      <c r="N49" s="11" t="n"/>
      <c r="O49" s="11" t="n"/>
      <c r="P49" s="11" t="n"/>
      <c r="Q49" s="11" t="n"/>
      <c r="R49" s="11" t="n"/>
      <c r="S49" s="11" t="n"/>
    </row>
  </sheetData>
  <conditionalFormatting sqref="B30:Q30">
    <cfRule type="cellIs" priority="5" operator="lessThan" dxfId="14">
      <formula>1.4</formula>
    </cfRule>
  </conditionalFormatting>
  <conditionalFormatting sqref="B32:Q32">
    <cfRule type="cellIs" priority="3" operator="lessThan" dxfId="14">
      <formula>4</formula>
    </cfRule>
  </conditionalFormatting>
  <conditionalFormatting sqref="B31:Q31">
    <cfRule type="cellIs" priority="2" operator="lessThan" dxfId="14">
      <formula>2.8</formula>
    </cfRule>
  </conditionalFormatting>
  <printOptions horizontalCentered="1" verticalCentered="1"/>
  <pageMargins left="0.7000000000000001" right="0.7000000000000001" top="0.7500000000000001" bottom="0.7500000000000001" header="0.3" footer="0.3"/>
  <pageSetup orientation="portrait" paperSize="9" scale="7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209"/>
  <sheetViews>
    <sheetView zoomScale="80" zoomScaleNormal="80"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A68" sqref="A68"/>
    </sheetView>
  </sheetViews>
  <sheetFormatPr baseColWidth="8" defaultColWidth="11" defaultRowHeight="15.75"/>
  <cols>
    <col width="5.125" bestFit="1" customWidth="1" style="71" min="1" max="1"/>
    <col width="4.5" bestFit="1" customWidth="1" style="71" min="2" max="2"/>
    <col width="69.375" customWidth="1" min="3" max="3"/>
    <col width="50.625" customWidth="1" min="4" max="4"/>
    <col width="40.125" bestFit="1" customWidth="1" min="5" max="5"/>
    <col width="14.5" bestFit="1" customWidth="1" style="132" min="6" max="6"/>
    <col width="6.875" bestFit="1" customWidth="1" style="133" min="7" max="7"/>
    <col width="9.625" bestFit="1" customWidth="1" style="133" min="8" max="8"/>
    <col width="4.625" bestFit="1" customWidth="1" style="133" min="9" max="9"/>
    <col width="1.875" customWidth="1" min="10" max="10"/>
    <col width="4.625" bestFit="1" customWidth="1" style="92" min="11" max="12"/>
    <col width="4.625" customWidth="1" style="92" min="13" max="13"/>
    <col width="4.625" bestFit="1" customWidth="1" style="92" min="14" max="26"/>
    <col width="1.875" customWidth="1" min="27" max="27"/>
    <col width="5.125" bestFit="1" customWidth="1" style="123" min="28" max="28"/>
    <col width="3.125" customWidth="1" style="124" min="29" max="29"/>
    <col width="4.875" bestFit="1" customWidth="1" style="134" min="30" max="30"/>
    <col width="5.125" bestFit="1" customWidth="1" style="123" min="31" max="31"/>
  </cols>
  <sheetData>
    <row r="1" ht="126.75" customFormat="1" customHeight="1" s="88">
      <c r="A1" s="87" t="inlineStr">
        <is>
          <t>Ano</t>
        </is>
      </c>
      <c r="B1" s="87" t="inlineStr">
        <is>
          <t>Numero</t>
        </is>
      </c>
      <c r="C1" s="88" t="inlineStr">
        <is>
          <t>Artigo</t>
        </is>
      </c>
      <c r="D1" s="88" t="inlineStr">
        <is>
          <t>Fórum</t>
        </is>
      </c>
      <c r="E1" s="88" t="inlineStr">
        <is>
          <t>Discente</t>
        </is>
      </c>
      <c r="F1" s="130" t="inlineStr">
        <is>
          <t>Qualis</t>
        </is>
      </c>
      <c r="G1" s="130" t="inlineStr">
        <is>
          <t>Área</t>
        </is>
      </c>
      <c r="H1" s="130" t="inlineStr">
        <is>
          <t>Restrito</t>
        </is>
      </c>
      <c r="I1" s="131" t="inlineStr">
        <is>
          <t>Discente Programa</t>
        </is>
      </c>
      <c r="J1" s="87" t="n"/>
      <c r="K1" s="135" t="inlineStr">
        <is>
          <t>DIEGO BARRETO HADDAD</t>
        </is>
      </c>
      <c r="L1" s="135" t="inlineStr">
        <is>
          <t>DIEGO NUNES BRANDAO</t>
        </is>
      </c>
      <c r="M1" s="135" t="inlineStr">
        <is>
          <t>DIOGO SILVEIRA MENDONCA</t>
        </is>
      </c>
      <c r="N1" s="135" t="inlineStr">
        <is>
          <t>DOUGLAS DE OLIVEIRA CARDOSO</t>
        </is>
      </c>
      <c r="O1" s="135" t="inlineStr">
        <is>
          <t>EDUARDO BEZERRA DA SILVA</t>
        </is>
      </c>
      <c r="P1" s="135" t="inlineStr">
        <is>
          <t>EDUARDO SOARES OGASAWARA</t>
        </is>
      </c>
      <c r="Q1" s="135" t="inlineStr">
        <is>
          <t>FELIPE DA ROCHA HENRIQUES</t>
        </is>
      </c>
      <c r="R1" s="135" t="inlineStr">
        <is>
          <t>GLAUCO FIOROTT AMORIM</t>
        </is>
      </c>
      <c r="S1" s="135" t="inlineStr">
        <is>
          <t>GUSTAVO PAIVA GUEDES E SILVA</t>
        </is>
      </c>
      <c r="T1" s="135" t="inlineStr">
        <is>
          <t>JOAO ROBERTO DE TOLEDO QUADROS</t>
        </is>
      </c>
      <c r="U1" s="135" t="inlineStr">
        <is>
          <t>JOEL ANDRE FERREIRA DOS SANTOS</t>
        </is>
      </c>
      <c r="V1" s="135" t="inlineStr">
        <is>
          <t>JORGE DE ABREU SOARES</t>
        </is>
      </c>
      <c r="W1" s="135" t="inlineStr">
        <is>
          <t>KELE TEIXEIRA BELLOZE</t>
        </is>
      </c>
      <c r="X1" s="135" t="inlineStr">
        <is>
          <t>LAURA SILVA DE ASSIS</t>
        </is>
      </c>
      <c r="Y1" s="135" t="inlineStr">
        <is>
          <t>PEDRO HENRIQUE GONZALEZ SILVA</t>
        </is>
      </c>
      <c r="Z1" s="135" t="inlineStr">
        <is>
          <t>RAFAELLI DE CARVALHO COUTINHO</t>
        </is>
      </c>
      <c r="AA1" s="87" t="n"/>
      <c r="AB1" s="121" t="inlineStr">
        <is>
          <t>Qualis</t>
        </is>
      </c>
      <c r="AC1" s="122" t="inlineStr">
        <is>
          <t>Docentes</t>
        </is>
      </c>
      <c r="AD1" s="121" t="inlineStr">
        <is>
          <t>Fator</t>
        </is>
      </c>
      <c r="AE1" s="121" t="inlineStr">
        <is>
          <t>Credenciamento</t>
        </is>
      </c>
    </row>
    <row r="2" customFormat="1" s="72">
      <c r="A2" t="inlineStr">
        <is>
          <t>2020</t>
        </is>
      </c>
      <c r="B2" t="n">
        <v>1</v>
      </c>
      <c r="C2" t="inlineStr">
        <is>
          <t>Uso de ciência de dados para predição do consumo de fertilizantes no Brasil</t>
        </is>
      </c>
      <c r="D2" t="inlineStr">
        <is>
          <t>Brazilian e-Science Workshop</t>
        </is>
      </c>
      <c r="E2" t="inlineStr">
        <is>
          <t>ADALBERTO MINEIRO DE ANDRADEREBECCA PONTES SALLESFLAVIO MATIAS DAMASCENO DE CARVALHO</t>
        </is>
      </c>
      <c r="F2">
        <f>VLOOKUP(D2,LConferencias!A:B,2,FALSE)</f>
        <v/>
      </c>
      <c r="G2">
        <f>VLOOKUP(D2,LConferencias!A:C,3,FALSE)</f>
        <v/>
      </c>
      <c r="H2">
        <f>VLOOKUP(D2,LConferencias!A:D,4,FALSE)</f>
        <v/>
      </c>
      <c r="I2">
        <f>IF(E2&lt;&gt;"",1,0)</f>
        <v/>
      </c>
      <c r="O2" t="n">
        <v>1</v>
      </c>
      <c r="V2" t="n">
        <v>1</v>
      </c>
      <c r="AB2">
        <f>VLOOKUP(F2,Tabelas!A:C,2,FALSE)</f>
        <v/>
      </c>
      <c r="AC2">
        <f>SUM(K2:Z2)</f>
        <v/>
      </c>
      <c r="AD2">
        <f>IF(AC2&lt;=2,1,1-LOG(AC2-1))</f>
        <v/>
      </c>
      <c r="AE2">
        <f>VLOOKUP(D2,LConferencias!A:E,5,FALSE)*IF(I2&gt;0,1.1,1)*AD2</f>
        <v/>
      </c>
    </row>
    <row r="3">
      <c r="A3" t="inlineStr">
        <is>
          <t>2020</t>
        </is>
      </c>
      <c r="B3" t="n">
        <v>2</v>
      </c>
      <c r="C3" t="inlineStr">
        <is>
          <t>Algoritmo Genético Aplicado ao Problema da Geometria de Distâncias Moleculares</t>
        </is>
      </c>
      <c r="D3" t="inlineStr">
        <is>
          <t>Simpósio Brasileiro de Pesquisa Operacional</t>
        </is>
      </c>
      <c r="E3" t="inlineStr">
        <is>
          <t>SARAH RIBEIRO LISBOA CARNEIRO</t>
        </is>
      </c>
      <c r="F3">
        <f>VLOOKUP(D3,LConferencias!A:B,2,FALSE)</f>
        <v/>
      </c>
      <c r="G3">
        <f>VLOOKUP(D3,LConferencias!A:C,3,FALSE)</f>
        <v/>
      </c>
      <c r="H3">
        <f>VLOOKUP(D3,LConferencias!A:D,4,FALSE)</f>
        <v/>
      </c>
      <c r="I3">
        <f>IF(E3&lt;&gt;"",1,0)</f>
        <v/>
      </c>
      <c r="AB3">
        <f>VLOOKUP(F3,Tabelas!A:C,2,FALSE)</f>
        <v/>
      </c>
      <c r="AC3">
        <f>SUM(K3:Z3)</f>
        <v/>
      </c>
      <c r="AD3">
        <f>IF(AC3&lt;=2,1,1-LOG(AC3-1))</f>
        <v/>
      </c>
      <c r="AE3">
        <f>VLOOKUP(D3,LConferencias!A:E,5,FALSE)*IF(I3&gt;0,1.1,1)*AD3</f>
        <v/>
      </c>
    </row>
    <row r="4">
      <c r="A4" t="inlineStr">
        <is>
          <t>2020</t>
        </is>
      </c>
      <c r="B4" t="n">
        <v>3</v>
      </c>
      <c r="C4" t="inlineStr">
        <is>
          <t>A Brazilian Portuguese Moral Foundations Dictionary for Fake News classification</t>
        </is>
      </c>
      <c r="D4" t="inlineStr">
        <is>
          <t>International Conference of the Chilean Computer Science Society</t>
        </is>
      </c>
      <c r="E4" t="inlineStr">
        <is>
          <t>HELDER YUKIO OKUNO</t>
        </is>
      </c>
      <c r="F4">
        <f>VLOOKUP(D4,LConferencias!A:B,2,FALSE)</f>
        <v/>
      </c>
      <c r="G4">
        <f>VLOOKUP(D4,LConferencias!A:C,3,FALSE)</f>
        <v/>
      </c>
      <c r="H4">
        <f>VLOOKUP(D4,LConferencias!A:D,4,FALSE)</f>
        <v/>
      </c>
      <c r="I4">
        <f>IF(E4&lt;&gt;"",1,0)</f>
        <v/>
      </c>
      <c r="AB4">
        <f>VLOOKUP(F4,Tabelas!A:C,2,FALSE)</f>
        <v/>
      </c>
      <c r="AC4">
        <f>SUM(K4:Z4)</f>
        <v/>
      </c>
      <c r="AD4">
        <f>IF(AC4&lt;=2,1,1-LOG(AC4-1))</f>
        <v/>
      </c>
      <c r="AE4">
        <f>VLOOKUP(D4,LConferencias!A:E,5,FALSE)*IF(I4&gt;0,1.1,1)*AD4</f>
        <v/>
      </c>
    </row>
    <row r="5">
      <c r="A5" t="inlineStr">
        <is>
          <t>2020</t>
        </is>
      </c>
      <c r="B5" t="n">
        <v>4</v>
      </c>
      <c r="C5" t="inlineStr">
        <is>
          <t>Passiflora edulis and Cocos nucifera extracts as light-harvesters for efficient dye-sensitized solar cells</t>
        </is>
      </c>
      <c r="D5" t="inlineStr">
        <is>
          <t>2020 IEEE ANDESCON</t>
        </is>
      </c>
      <c r="E5" t="inlineStr"/>
      <c r="F5">
        <f>VLOOKUP(D5,LConferencias!A:B,2,FALSE)</f>
        <v/>
      </c>
      <c r="G5">
        <f>VLOOKUP(D5,LConferencias!A:C,3,FALSE)</f>
        <v/>
      </c>
      <c r="H5">
        <f>VLOOKUP(D5,LConferencias!A:D,4,FALSE)</f>
        <v/>
      </c>
      <c r="I5">
        <f>IF(E5&lt;&gt;"",1,0)</f>
        <v/>
      </c>
      <c r="K5" t="n">
        <v>1</v>
      </c>
      <c r="AB5">
        <f>VLOOKUP(F5,Tabelas!A:C,2,FALSE)</f>
        <v/>
      </c>
      <c r="AC5">
        <f>SUM(K5:Z5)</f>
        <v/>
      </c>
      <c r="AD5">
        <f>IF(AC5&lt;=2,1,1-LOG(AC5-1))</f>
        <v/>
      </c>
      <c r="AE5">
        <f>VLOOKUP(D5,LConferencias!A:E,5,FALSE)*IF(I5&gt;0,1.1,1)*AD5</f>
        <v/>
      </c>
    </row>
    <row r="6">
      <c r="A6" t="inlineStr">
        <is>
          <t>2020</t>
        </is>
      </c>
      <c r="B6" t="n">
        <v>5</v>
      </c>
      <c r="C6" t="inlineStr">
        <is>
          <t>Wind Turbine Fault Detection: A Semi-Supervised Learning Approach With Automatic Evolutionary Feature Selection</t>
        </is>
      </c>
      <c r="D6" t="inlineStr">
        <is>
          <t>2020 International Conference on Systems</t>
        </is>
      </c>
      <c r="E6" t="inlineStr"/>
      <c r="F6">
        <f>VLOOKUP(D6,LConferencias!A:B,2,FALSE)</f>
        <v/>
      </c>
      <c r="G6">
        <f>VLOOKUP(D6,LConferencias!A:C,3,FALSE)</f>
        <v/>
      </c>
      <c r="H6">
        <f>VLOOKUP(D6,LConferencias!A:D,4,FALSE)</f>
        <v/>
      </c>
      <c r="I6">
        <f>IF(E6&lt;&gt;"",1,0)</f>
        <v/>
      </c>
      <c r="P6" t="n">
        <v>1</v>
      </c>
      <c r="Z6" t="n">
        <v>1</v>
      </c>
      <c r="AB6">
        <f>VLOOKUP(F6,Tabelas!A:C,2,FALSE)</f>
        <v/>
      </c>
      <c r="AC6">
        <f>SUM(K6:Z6)</f>
        <v/>
      </c>
      <c r="AD6">
        <f>IF(AC6&lt;=2,1,1-LOG(AC6-1))</f>
        <v/>
      </c>
      <c r="AE6">
        <f>VLOOKUP(D6,LConferencias!A:E,5,FALSE)*IF(I6&gt;0,1.1,1)*AD6</f>
        <v/>
      </c>
    </row>
    <row r="7">
      <c r="A7" t="inlineStr">
        <is>
          <t>2020</t>
        </is>
      </c>
      <c r="B7" t="n">
        <v>6</v>
      </c>
      <c r="C7" t="inlineStr">
        <is>
          <t>Revisão Sistemática sobre o Problema de Localização de Sensores em Redes Visando a Redução da Evasão do Tráfego Rodoviário: Abordagens, Algoritmos e Aplicações</t>
        </is>
      </c>
      <c r="D7" t="inlineStr">
        <is>
          <t>Congresso Nacional de Pesquisa e Ensino em Transporte</t>
        </is>
      </c>
      <c r="E7" t="inlineStr"/>
      <c r="F7">
        <f>VLOOKUP(D7,LConferencias!A:B,2,FALSE)</f>
        <v/>
      </c>
      <c r="G7">
        <f>VLOOKUP(D7,LConferencias!A:C,3,FALSE)</f>
        <v/>
      </c>
      <c r="H7">
        <f>VLOOKUP(D7,LConferencias!A:D,4,FALSE)</f>
        <v/>
      </c>
      <c r="I7">
        <f>IF(E7&lt;&gt;"",1,0)</f>
        <v/>
      </c>
      <c r="AB7">
        <f>VLOOKUP(F7,Tabelas!A:C,2,FALSE)</f>
        <v/>
      </c>
      <c r="AC7">
        <f>SUM(K7:Z7)</f>
        <v/>
      </c>
      <c r="AD7">
        <f>IF(AC7&lt;=2,1,1-LOG(AC7-1))</f>
        <v/>
      </c>
      <c r="AE7">
        <f>VLOOKUP(D7,LConferencias!A:E,5,FALSE)*IF(I7&gt;0,1.1,1)*AD7</f>
        <v/>
      </c>
    </row>
    <row r="8">
      <c r="A8" t="inlineStr">
        <is>
          <t>2020</t>
        </is>
      </c>
      <c r="B8" t="n">
        <v>7</v>
      </c>
      <c r="C8" t="inlineStr">
        <is>
          <t>A biased random-key genetic algorithm for bandwidth reduction</t>
        </is>
      </c>
      <c r="D8" t="inlineStr">
        <is>
          <t>20th International Conference on Computational Science and its Applications</t>
        </is>
      </c>
      <c r="E8" t="inlineStr">
        <is>
          <t>IGOR DA SILVA MORAIS</t>
        </is>
      </c>
      <c r="F8">
        <f>VLOOKUP(D8,LConferencias!A:B,2,FALSE)</f>
        <v/>
      </c>
      <c r="G8">
        <f>VLOOKUP(D8,LConferencias!A:C,3,FALSE)</f>
        <v/>
      </c>
      <c r="H8">
        <f>VLOOKUP(D8,LConferencias!A:D,4,FALSE)</f>
        <v/>
      </c>
      <c r="I8">
        <f>IF(E8&lt;&gt;"",1,0)</f>
        <v/>
      </c>
      <c r="AB8">
        <f>VLOOKUP(F8,Tabelas!A:C,2,FALSE)</f>
        <v/>
      </c>
      <c r="AC8">
        <f>SUM(K8:Z8)</f>
        <v/>
      </c>
      <c r="AD8">
        <f>IF(AC8&lt;=2,1,1-LOG(AC8-1))</f>
        <v/>
      </c>
      <c r="AE8">
        <f>VLOOKUP(D8,LConferencias!A:E,5,FALSE)*IF(I8&gt;0,1.1,1)*AD8</f>
        <v/>
      </c>
    </row>
    <row r="9">
      <c r="A9" t="inlineStr">
        <is>
          <t>2020</t>
        </is>
      </c>
      <c r="B9" t="n">
        <v>8</v>
      </c>
      <c r="C9" t="inlineStr">
        <is>
          <t>A Biased Random Key Genetic Algorithm to Solve the Network Sensor Location Problem with Monitored Lanes</t>
        </is>
      </c>
      <c r="D9" t="inlineStr">
        <is>
          <t>Congresso Nacional de Pesquisa e Ensino em Transporte</t>
        </is>
      </c>
      <c r="E9" t="inlineStr"/>
      <c r="F9">
        <f>VLOOKUP(D9,LConferencias!A:B,2,FALSE)</f>
        <v/>
      </c>
      <c r="G9">
        <f>VLOOKUP(D9,LConferencias!A:C,3,FALSE)</f>
        <v/>
      </c>
      <c r="H9">
        <f>VLOOKUP(D9,LConferencias!A:D,4,FALSE)</f>
        <v/>
      </c>
      <c r="I9">
        <f>IF(E9&lt;&gt;"",1,0)</f>
        <v/>
      </c>
      <c r="AB9">
        <f>VLOOKUP(F9,Tabelas!A:C,2,FALSE)</f>
        <v/>
      </c>
      <c r="AC9">
        <f>SUM(K9:Z9)</f>
        <v/>
      </c>
      <c r="AD9">
        <f>IF(AC9&lt;=2,1,1-LOG(AC9-1))</f>
        <v/>
      </c>
      <c r="AE9">
        <f>VLOOKUP(D9,LConferencias!A:E,5,FALSE)*IF(I9&gt;0,1.1,1)*AD9</f>
        <v/>
      </c>
    </row>
    <row r="10">
      <c r="A10" t="inlineStr">
        <is>
          <t>2020</t>
        </is>
      </c>
      <c r="B10" t="n">
        <v>9</v>
      </c>
      <c r="C10" t="inlineStr">
        <is>
          <t>Mapping the environmental criteria for facility location problems</t>
        </is>
      </c>
      <c r="D10" t="inlineStr">
        <is>
          <t>Ibero-American Congress of Smart Cities</t>
        </is>
      </c>
      <c r="E10" t="inlineStr"/>
      <c r="F10">
        <f>VLOOKUP(D10,LConferencias!A:B,2,FALSE)</f>
        <v/>
      </c>
      <c r="G10">
        <f>VLOOKUP(D10,LConferencias!A:C,3,FALSE)</f>
        <v/>
      </c>
      <c r="H10">
        <f>VLOOKUP(D10,LConferencias!A:D,4,FALSE)</f>
        <v/>
      </c>
      <c r="I10">
        <f>IF(E10&lt;&gt;"",1,0)</f>
        <v/>
      </c>
      <c r="AB10">
        <f>VLOOKUP(F10,Tabelas!A:C,2,FALSE)</f>
        <v/>
      </c>
      <c r="AC10">
        <f>SUM(K10:Z10)</f>
        <v/>
      </c>
      <c r="AD10">
        <f>IF(AC10&lt;=2,1,1-LOG(AC10-1))</f>
        <v/>
      </c>
      <c r="AE10">
        <f>VLOOKUP(D10,LConferencias!A:E,5,FALSE)*IF(I10&gt;0,1.1,1)*AD10</f>
        <v/>
      </c>
    </row>
    <row r="11">
      <c r="A11" t="inlineStr">
        <is>
          <t>2020</t>
        </is>
      </c>
      <c r="B11" t="n">
        <v>10</v>
      </c>
      <c r="C11" t="inlineStr">
        <is>
          <t>Carbon regulation policies in transport: a review</t>
        </is>
      </c>
      <c r="D11" t="inlineStr">
        <is>
          <t>Ibero-American Congress of Smart Cities</t>
        </is>
      </c>
      <c r="E11" t="inlineStr"/>
      <c r="F11">
        <f>VLOOKUP(D11,LConferencias!A:B,2,FALSE)</f>
        <v/>
      </c>
      <c r="G11">
        <f>VLOOKUP(D11,LConferencias!A:C,3,FALSE)</f>
        <v/>
      </c>
      <c r="H11">
        <f>VLOOKUP(D11,LConferencias!A:D,4,FALSE)</f>
        <v/>
      </c>
      <c r="I11">
        <f>IF(E11&lt;&gt;"",1,0)</f>
        <v/>
      </c>
      <c r="AB11">
        <f>VLOOKUP(F11,Tabelas!A:C,2,FALSE)</f>
        <v/>
      </c>
      <c r="AC11">
        <f>SUM(K11:Z11)</f>
        <v/>
      </c>
      <c r="AD11">
        <f>IF(AC11&lt;=2,1,1-LOG(AC11-1))</f>
        <v/>
      </c>
      <c r="AE11">
        <f>VLOOKUP(D11,LConferencias!A:E,5,FALSE)*IF(I11&gt;0,1.1,1)*AD11</f>
        <v/>
      </c>
    </row>
    <row r="12">
      <c r="A12" t="inlineStr">
        <is>
          <t>2020</t>
        </is>
      </c>
      <c r="B12" t="n">
        <v>11</v>
      </c>
      <c r="C12" t="inlineStr">
        <is>
          <t>Web Scraping para Coleta de Dados nos Anais do ENEGEP</t>
        </is>
      </c>
      <c r="D12" t="inlineStr">
        <is>
          <t>Encontro Nacional de Engenharia de Produção</t>
        </is>
      </c>
      <c r="E12" t="inlineStr"/>
      <c r="F12">
        <f>VLOOKUP(D12,LConferencias!A:B,2,FALSE)</f>
        <v/>
      </c>
      <c r="G12">
        <f>VLOOKUP(D12,LConferencias!A:C,3,FALSE)</f>
        <v/>
      </c>
      <c r="H12">
        <f>VLOOKUP(D12,LConferencias!A:D,4,FALSE)</f>
        <v/>
      </c>
      <c r="I12">
        <f>IF(E12&lt;&gt;"",1,0)</f>
        <v/>
      </c>
      <c r="X12" t="n">
        <v>1</v>
      </c>
      <c r="AB12">
        <f>VLOOKUP(F12,Tabelas!A:C,2,FALSE)</f>
        <v/>
      </c>
      <c r="AC12">
        <f>SUM(K12:Z12)</f>
        <v/>
      </c>
      <c r="AD12">
        <f>IF(AC12&lt;=2,1,1-LOG(AC12-1))</f>
        <v/>
      </c>
      <c r="AE12">
        <f>VLOOKUP(D12,LConferencias!A:E,5,FALSE)*IF(I12&gt;0,1.1,1)*AD12</f>
        <v/>
      </c>
    </row>
    <row r="13">
      <c r="A13" t="inlineStr">
        <is>
          <t>2020</t>
        </is>
      </c>
      <c r="B13" t="n">
        <v>12</v>
      </c>
      <c r="C13" t="inlineStr">
        <is>
          <t>Converting Symmetric Cryptography to SAT Problems Using Model Checking Tools</t>
        </is>
      </c>
      <c r="D13" t="inlineStr">
        <is>
          <t>XX Simpósio Brasileiro de Segurança da Informação e de Sistemas Computacionais (SBSeg 2020)</t>
        </is>
      </c>
      <c r="E13" t="inlineStr"/>
      <c r="F13">
        <f>VLOOKUP(D13,LConferencias!A:B,2,FALSE)</f>
        <v/>
      </c>
      <c r="G13">
        <f>VLOOKUP(D13,LConferencias!A:C,3,FALSE)</f>
        <v/>
      </c>
      <c r="H13">
        <f>VLOOKUP(D13,LConferencias!A:D,4,FALSE)</f>
        <v/>
      </c>
      <c r="I13">
        <f>IF(E13&lt;&gt;"",1,0)</f>
        <v/>
      </c>
      <c r="Q13" t="n">
        <v>1</v>
      </c>
      <c r="AB13">
        <f>VLOOKUP(F13,Tabelas!A:C,2,FALSE)</f>
        <v/>
      </c>
      <c r="AC13">
        <f>SUM(K13:Z13)</f>
        <v/>
      </c>
      <c r="AD13">
        <f>IF(AC13&lt;=2,1,1-LOG(AC13-1))</f>
        <v/>
      </c>
      <c r="AE13">
        <f>VLOOKUP(D13,LConferencias!A:E,5,FALSE)*IF(I13&gt;0,1.1,1)*AD13</f>
        <v/>
      </c>
    </row>
    <row r="14">
      <c r="A14" t="inlineStr">
        <is>
          <t>2020</t>
        </is>
      </c>
      <c r="B14" t="n">
        <v>13</v>
      </c>
      <c r="C14" t="inlineStr">
        <is>
          <t>Mineração de Opiniões com LIWC: abordagem prática sobre sistemas judiciais eletrônicos brasileiros</t>
        </is>
      </c>
      <c r="D14" t="inlineStr">
        <is>
          <t>Brazilian Workshop on Social Network Analysis and Mining</t>
        </is>
      </c>
      <c r="E14" t="inlineStr">
        <is>
          <t>RAFAELA DE CASTRO  DO NASCIMENTORAFAELA DE CASTRO  DO NASCIMENTOGABRIEL NASCIMENTO DO SANTOSGABRIEL NASCIMENTO DO SANTOSGABRIEL NASCIMENTO DO SANTOS</t>
        </is>
      </c>
      <c r="F14">
        <f>VLOOKUP(D14,LConferencias!A:B,2,FALSE)</f>
        <v/>
      </c>
      <c r="G14">
        <f>VLOOKUP(D14,LConferencias!A:C,3,FALSE)</f>
        <v/>
      </c>
      <c r="H14">
        <f>VLOOKUP(D14,LConferencias!A:D,4,FALSE)</f>
        <v/>
      </c>
      <c r="I14">
        <f>IF(E14&lt;&gt;"",1,0)</f>
        <v/>
      </c>
      <c r="AB14">
        <f>VLOOKUP(F14,Tabelas!A:C,2,FALSE)</f>
        <v/>
      </c>
      <c r="AC14">
        <f>SUM(K14:Z14)</f>
        <v/>
      </c>
      <c r="AD14">
        <f>IF(AC14&lt;=2,1,1-LOG(AC14-1))</f>
        <v/>
      </c>
      <c r="AE14">
        <f>VLOOKUP(D14,LConferencias!A:E,5,FALSE)*IF(I14&gt;0,1.1,1)*AD14</f>
        <v/>
      </c>
    </row>
    <row r="15">
      <c r="A15" t="inlineStr">
        <is>
          <t>2020</t>
        </is>
      </c>
      <c r="B15" t="n">
        <v>14</v>
      </c>
      <c r="C15" t="inlineStr">
        <is>
          <t>Automatic XML creation for Multisensorial Books</t>
        </is>
      </c>
      <c r="D15" t="inlineStr">
        <is>
          <t>Latin American Conference on Learning Objects and Technologies</t>
        </is>
      </c>
      <c r="E15" t="inlineStr">
        <is>
          <t>HELDER YUKIO OKUNO</t>
        </is>
      </c>
      <c r="F15">
        <f>VLOOKUP(D15,LConferencias!A:B,2,FALSE)</f>
        <v/>
      </c>
      <c r="G15">
        <f>VLOOKUP(D15,LConferencias!A:C,3,FALSE)</f>
        <v/>
      </c>
      <c r="H15">
        <f>VLOOKUP(D15,LConferencias!A:D,4,FALSE)</f>
        <v/>
      </c>
      <c r="I15">
        <f>IF(E15&lt;&gt;"",1,0)</f>
        <v/>
      </c>
      <c r="AB15">
        <f>VLOOKUP(F15,Tabelas!A:C,2,FALSE)</f>
        <v/>
      </c>
      <c r="AC15">
        <f>SUM(K15:Z15)</f>
        <v/>
      </c>
      <c r="AD15">
        <f>IF(AC15&lt;=2,1,1-LOG(AC15-1))</f>
        <v/>
      </c>
      <c r="AE15">
        <f>VLOOKUP(D15,LConferencias!A:E,5,FALSE)*IF(I15&gt;0,1.1,1)*AD15</f>
        <v/>
      </c>
    </row>
    <row r="16">
      <c r="A16" t="inlineStr">
        <is>
          <t>2020</t>
        </is>
      </c>
      <c r="B16" t="n">
        <v>15</v>
      </c>
      <c r="C16" t="inlineStr">
        <is>
          <t>Multisensorial Audiobooks</t>
        </is>
      </c>
      <c r="D16" t="inlineStr">
        <is>
          <t>Latin American Conference on Learning Objects and Technologies</t>
        </is>
      </c>
      <c r="E16" t="inlineStr">
        <is>
          <t>HELDER YUKIO OKUNO</t>
        </is>
      </c>
      <c r="F16">
        <f>VLOOKUP(D16,LConferencias!A:B,2,FALSE)</f>
        <v/>
      </c>
      <c r="G16">
        <f>VLOOKUP(D16,LConferencias!A:C,3,FALSE)</f>
        <v/>
      </c>
      <c r="H16">
        <f>VLOOKUP(D16,LConferencias!A:D,4,FALSE)</f>
        <v/>
      </c>
      <c r="I16">
        <f>IF(E16&lt;&gt;"",1,0)</f>
        <v/>
      </c>
      <c r="AB16">
        <f>VLOOKUP(F16,Tabelas!A:C,2,FALSE)</f>
        <v/>
      </c>
      <c r="AC16">
        <f>SUM(K16:Z16)</f>
        <v/>
      </c>
      <c r="AD16">
        <f>IF(AC16&lt;=2,1,1-LOG(AC16-1))</f>
        <v/>
      </c>
      <c r="AE16">
        <f>VLOOKUP(D16,LConferencias!A:E,5,FALSE)*IF(I16&gt;0,1.1,1)*AD16</f>
        <v/>
      </c>
    </row>
    <row r="17">
      <c r="A17" t="inlineStr">
        <is>
          <t>2020</t>
        </is>
      </c>
      <c r="B17" t="n">
        <v>16</v>
      </c>
      <c r="C17" t="inlineStr">
        <is>
          <t>Detecção Inteligente de Vagas de Estacionamento Baseado em Climas Usando Imagens Aéreas e Aprendizado Profundo</t>
        </is>
      </c>
      <c r="D17" t="inlineStr">
        <is>
          <t>Simpósio Brasileiro de Telecomunicações e Processamento de Sinais</t>
        </is>
      </c>
      <c r="E17" t="inlineStr"/>
      <c r="F17">
        <f>VLOOKUP(D17,LConferencias!A:B,2,FALSE)</f>
        <v/>
      </c>
      <c r="G17">
        <f>VLOOKUP(D17,LConferencias!A:C,3,FALSE)</f>
        <v/>
      </c>
      <c r="H17">
        <f>VLOOKUP(D17,LConferencias!A:D,4,FALSE)</f>
        <v/>
      </c>
      <c r="I17">
        <f>IF(E17&lt;&gt;"",1,0)</f>
        <v/>
      </c>
      <c r="AB17">
        <f>VLOOKUP(F17,Tabelas!A:C,2,FALSE)</f>
        <v/>
      </c>
      <c r="AC17">
        <f>SUM(K17:Z17)</f>
        <v/>
      </c>
      <c r="AD17">
        <f>IF(AC17&lt;=2,1,1-LOG(AC17-1))</f>
        <v/>
      </c>
      <c r="AE17">
        <f>VLOOKUP(D17,LConferencias!A:E,5,FALSE)*IF(I17&gt;0,1.1,1)*AD17</f>
        <v/>
      </c>
    </row>
    <row r="18">
      <c r="A18" t="inlineStr">
        <is>
          <t>2020</t>
        </is>
      </c>
      <c r="B18" t="n">
        <v>17</v>
      </c>
      <c r="C18" t="inlineStr">
        <is>
          <t>Um Estudo Comparativo do Uso de Abordagens de Comitês de Regressão para Imputação hot-deck</t>
        </is>
      </c>
      <c r="D18" t="inlineStr">
        <is>
          <t>Simpósio Brasileiro de Banco de Dados</t>
        </is>
      </c>
      <c r="E18" t="inlineStr">
        <is>
          <t>THIAGO DA SILVA PEREIRA</t>
        </is>
      </c>
      <c r="F18">
        <f>VLOOKUP(D18,LConferencias!A:B,2,FALSE)</f>
        <v/>
      </c>
      <c r="G18">
        <f>VLOOKUP(D18,LConferencias!A:C,3,FALSE)</f>
        <v/>
      </c>
      <c r="H18">
        <f>VLOOKUP(D18,LConferencias!A:D,4,FALSE)</f>
        <v/>
      </c>
      <c r="I18">
        <f>IF(E18&lt;&gt;"",1,0)</f>
        <v/>
      </c>
      <c r="O18" t="n">
        <v>1</v>
      </c>
      <c r="AB18">
        <f>VLOOKUP(F18,Tabelas!A:C,2,FALSE)</f>
        <v/>
      </c>
      <c r="AC18">
        <f>SUM(K18:Z18)</f>
        <v/>
      </c>
      <c r="AD18">
        <f>IF(AC18&lt;=2,1,1-LOG(AC18-1))</f>
        <v/>
      </c>
      <c r="AE18">
        <f>VLOOKUP(D18,LConferencias!A:E,5,FALSE)*IF(I18&gt;0,1.1,1)*AD18</f>
        <v/>
      </c>
    </row>
    <row r="19">
      <c r="A19" t="inlineStr">
        <is>
          <t>2020</t>
        </is>
      </c>
      <c r="B19" t="n">
        <v>18</v>
      </c>
      <c r="C19" t="inlineStr">
        <is>
          <t>A Block-Sparsity Induced NLMS Algorithm with Bias Compensation</t>
        </is>
      </c>
      <c r="D19" t="inlineStr">
        <is>
          <t>Simpósio Brasileiro de Telecomunicações e Processamento de Sinais</t>
        </is>
      </c>
      <c r="E19" t="inlineStr"/>
      <c r="F19">
        <f>VLOOKUP(D19,LConferencias!A:B,2,FALSE)</f>
        <v/>
      </c>
      <c r="G19">
        <f>VLOOKUP(D19,LConferencias!A:C,3,FALSE)</f>
        <v/>
      </c>
      <c r="H19">
        <f>VLOOKUP(D19,LConferencias!A:D,4,FALSE)</f>
        <v/>
      </c>
      <c r="I19">
        <f>IF(E19&lt;&gt;"",1,0)</f>
        <v/>
      </c>
      <c r="AB19">
        <f>VLOOKUP(F19,Tabelas!A:C,2,FALSE)</f>
        <v/>
      </c>
      <c r="AC19">
        <f>SUM(K19:Z19)</f>
        <v/>
      </c>
      <c r="AD19">
        <f>IF(AC19&lt;=2,1,1-LOG(AC19-1))</f>
        <v/>
      </c>
      <c r="AE19">
        <f>VLOOKUP(D19,LConferencias!A:E,5,FALSE)*IF(I19&gt;0,1.1,1)*AD19</f>
        <v/>
      </c>
    </row>
    <row r="20">
      <c r="A20" t="inlineStr">
        <is>
          <t>2020</t>
        </is>
      </c>
      <c r="B20" t="n">
        <v>19</v>
      </c>
      <c r="C20" t="inlineStr">
        <is>
          <t>TilBOT: Robotic Tool to Multi Time-Lapse Videos</t>
        </is>
      </c>
      <c r="D20" t="inlineStr">
        <is>
          <t>International Congress Excellence Awards</t>
        </is>
      </c>
      <c r="E20" t="inlineStr"/>
      <c r="F20">
        <f>VLOOKUP(D20,LConferencias!A:B,2,FALSE)</f>
        <v/>
      </c>
      <c r="G20">
        <f>VLOOKUP(D20,LConferencias!A:C,3,FALSE)</f>
        <v/>
      </c>
      <c r="H20">
        <f>VLOOKUP(D20,LConferencias!A:D,4,FALSE)</f>
        <v/>
      </c>
      <c r="I20">
        <f>IF(E20&lt;&gt;"",1,0)</f>
        <v/>
      </c>
      <c r="AB20">
        <f>VLOOKUP(F20,Tabelas!A:C,2,FALSE)</f>
        <v/>
      </c>
      <c r="AC20">
        <f>SUM(K20:Z20)</f>
        <v/>
      </c>
      <c r="AD20">
        <f>IF(AC20&lt;=2,1,1-LOG(AC20-1))</f>
        <v/>
      </c>
      <c r="AE20">
        <f>VLOOKUP(D20,LConferencias!A:E,5,FALSE)*IF(I20&gt;0,1.1,1)*AD20</f>
        <v/>
      </c>
    </row>
    <row r="21">
      <c r="A21" t="inlineStr">
        <is>
          <t>2020</t>
        </is>
      </c>
      <c r="B21" t="n">
        <v>20</v>
      </c>
      <c r="C21" t="inlineStr">
        <is>
          <t>Harbinger: Um framework para integração e análise de métodos de detecção de eventos em séries temporais</t>
        </is>
      </c>
      <c r="D21" t="inlineStr">
        <is>
          <t>XXXV Simpósio Brasileiro de Banco de Dados</t>
        </is>
      </c>
      <c r="E21" t="inlineStr"/>
      <c r="F21">
        <f>VLOOKUP(D21,LConferencias!A:B,2,FALSE)</f>
        <v/>
      </c>
      <c r="G21">
        <f>VLOOKUP(D21,LConferencias!A:C,3,FALSE)</f>
        <v/>
      </c>
      <c r="H21">
        <f>VLOOKUP(D21,LConferencias!A:D,4,FALSE)</f>
        <v/>
      </c>
      <c r="I21">
        <f>IF(E21&lt;&gt;"",1,0)</f>
        <v/>
      </c>
      <c r="Z21" t="n">
        <v>1</v>
      </c>
      <c r="AB21">
        <f>VLOOKUP(F21,Tabelas!A:C,2,FALSE)</f>
        <v/>
      </c>
      <c r="AC21">
        <f>SUM(K21:Z21)</f>
        <v/>
      </c>
      <c r="AD21">
        <f>IF(AC21&lt;=2,1,1-LOG(AC21-1))</f>
        <v/>
      </c>
      <c r="AE21">
        <f>VLOOKUP(D21,LConferencias!A:E,5,FALSE)*IF(I21&gt;0,1.1,1)*AD21</f>
        <v/>
      </c>
    </row>
    <row r="22">
      <c r="A22" t="inlineStr">
        <is>
          <t>2020</t>
        </is>
      </c>
      <c r="B22" t="n">
        <v>21</v>
      </c>
      <c r="C22" t="inlineStr">
        <is>
          <t>EvolveDTree: Analyzing Student Dropout in Universities</t>
        </is>
      </c>
      <c r="D22" t="inlineStr">
        <is>
          <t>2020 International Conference on Systems</t>
        </is>
      </c>
      <c r="E22" t="inlineStr"/>
      <c r="F22">
        <f>VLOOKUP(D22,LConferencias!A:B,2,FALSE)</f>
        <v/>
      </c>
      <c r="G22">
        <f>VLOOKUP(D22,LConferencias!A:C,3,FALSE)</f>
        <v/>
      </c>
      <c r="H22">
        <f>VLOOKUP(D22,LConferencias!A:D,4,FALSE)</f>
        <v/>
      </c>
      <c r="I22">
        <f>IF(E22&lt;&gt;"",1,0)</f>
        <v/>
      </c>
      <c r="K22" t="n">
        <v>1</v>
      </c>
      <c r="AB22">
        <f>VLOOKUP(F22,Tabelas!A:C,2,FALSE)</f>
        <v/>
      </c>
      <c r="AC22">
        <f>SUM(K22:Z22)</f>
        <v/>
      </c>
      <c r="AD22">
        <f>IF(AC22&lt;=2,1,1-LOG(AC22-1))</f>
        <v/>
      </c>
      <c r="AE22">
        <f>VLOOKUP(D22,LConferencias!A:E,5,FALSE)*IF(I22&gt;0,1.1,1)*AD22</f>
        <v/>
      </c>
    </row>
    <row r="23">
      <c r="A23" t="inlineStr">
        <is>
          <t>2020</t>
        </is>
      </c>
      <c r="B23" t="n">
        <v>22</v>
      </c>
      <c r="C23" t="inlineStr">
        <is>
          <t>Análise de Transiente do Algoritmo l2-norm Feature LMS Submodelado</t>
        </is>
      </c>
      <c r="D23" t="inlineStr">
        <is>
          <t>Simpósio Brasileiro de Telecomunicações e Processamento de Sinais</t>
        </is>
      </c>
      <c r="E23" t="inlineStr"/>
      <c r="F23">
        <f>VLOOKUP(D23,LConferencias!A:B,2,FALSE)</f>
        <v/>
      </c>
      <c r="G23">
        <f>VLOOKUP(D23,LConferencias!A:C,3,FALSE)</f>
        <v/>
      </c>
      <c r="H23">
        <f>VLOOKUP(D23,LConferencias!A:D,4,FALSE)</f>
        <v/>
      </c>
      <c r="I23">
        <f>IF(E23&lt;&gt;"",1,0)</f>
        <v/>
      </c>
      <c r="K23" t="n">
        <v>1</v>
      </c>
      <c r="AB23">
        <f>VLOOKUP(F23,Tabelas!A:C,2,FALSE)</f>
        <v/>
      </c>
      <c r="AC23">
        <f>SUM(K23:Z23)</f>
        <v/>
      </c>
      <c r="AD23">
        <f>IF(AC23&lt;=2,1,1-LOG(AC23-1))</f>
        <v/>
      </c>
      <c r="AE23">
        <f>VLOOKUP(D23,LConferencias!A:E,5,FALSE)*IF(I23&gt;0,1.1,1)*AD23</f>
        <v/>
      </c>
    </row>
    <row r="24">
      <c r="A24" t="inlineStr">
        <is>
          <t>2020</t>
        </is>
      </c>
      <c r="B24" t="n">
        <v>23</v>
      </c>
      <c r="C24" t="inlineStr">
        <is>
          <t>Recent Advances in Overcoming the Independence Assumption in Adaptive Filtering Analyses</t>
        </is>
      </c>
      <c r="D24" t="inlineStr">
        <is>
          <t>2020 International Conference on Systems</t>
        </is>
      </c>
      <c r="E24" t="inlineStr"/>
      <c r="F24">
        <f>VLOOKUP(D24,LConferencias!A:B,2,FALSE)</f>
        <v/>
      </c>
      <c r="G24">
        <f>VLOOKUP(D24,LConferencias!A:C,3,FALSE)</f>
        <v/>
      </c>
      <c r="H24">
        <f>VLOOKUP(D24,LConferencias!A:D,4,FALSE)</f>
        <v/>
      </c>
      <c r="I24">
        <f>IF(E24&lt;&gt;"",1,0)</f>
        <v/>
      </c>
      <c r="L24" t="n">
        <v>1</v>
      </c>
      <c r="AB24">
        <f>VLOOKUP(F24,Tabelas!A:C,2,FALSE)</f>
        <v/>
      </c>
      <c r="AC24">
        <f>SUM(K24:Z24)</f>
        <v/>
      </c>
      <c r="AD24">
        <f>IF(AC24&lt;=2,1,1-LOG(AC24-1))</f>
        <v/>
      </c>
      <c r="AE24">
        <f>VLOOKUP(D24,LConferencias!A:E,5,FALSE)*IF(I24&gt;0,1.1,1)*AD24</f>
        <v/>
      </c>
    </row>
    <row r="25">
      <c r="A25" t="inlineStr">
        <is>
          <t>2020</t>
        </is>
      </c>
      <c r="B25" t="n">
        <v>24</v>
      </c>
      <c r="C25" t="inlineStr">
        <is>
          <t>Interactive 360-degree Videos in Ginga-NCL Using Head-Mounted-Displays as Second Screen Devices</t>
        </is>
      </c>
      <c r="D25" t="inlineStr">
        <is>
          <t>Brazilian Symposium on Multimedia and the Web</t>
        </is>
      </c>
      <c r="E25" t="inlineStr">
        <is>
          <t>RENATO DE OLIVEIRA RODRIGUES</t>
        </is>
      </c>
      <c r="F25">
        <f>VLOOKUP(D25,LConferencias!A:B,2,FALSE)</f>
        <v/>
      </c>
      <c r="G25">
        <f>VLOOKUP(D25,LConferencias!A:C,3,FALSE)</f>
        <v/>
      </c>
      <c r="H25">
        <f>VLOOKUP(D25,LConferencias!A:D,4,FALSE)</f>
        <v/>
      </c>
      <c r="I25">
        <f>IF(E25&lt;&gt;"",1,0)</f>
        <v/>
      </c>
      <c r="R25" t="n">
        <v>1</v>
      </c>
      <c r="AB25">
        <f>VLOOKUP(F25,Tabelas!A:C,2,FALSE)</f>
        <v/>
      </c>
      <c r="AC25">
        <f>SUM(K25:Z25)</f>
        <v/>
      </c>
      <c r="AD25">
        <f>IF(AC25&lt;=2,1,1-LOG(AC25-1))</f>
        <v/>
      </c>
      <c r="AE25">
        <f>VLOOKUP(D25,LConferencias!A:E,5,FALSE)*IF(I25&gt;0,1.1,1)*AD25</f>
        <v/>
      </c>
    </row>
    <row r="26">
      <c r="A26" t="inlineStr">
        <is>
          <t>2020</t>
        </is>
      </c>
      <c r="B26" t="n">
        <v>25</v>
      </c>
      <c r="C26" t="inlineStr">
        <is>
          <t>Avaliação do Paralelismo em Python para Otimizar uma Abordagem de Identificação de Máscaras Faciais utilizando Redes Neurais Artificiais</t>
        </is>
      </c>
      <c r="D26" t="inlineStr">
        <is>
          <t>VI Escola Regional de Alto Desempenho do Rio de Janeiro (ERAD-RJ 2020)</t>
        </is>
      </c>
      <c r="E26" t="inlineStr">
        <is>
          <t>VINICIUS SOARES DOS SANTOS</t>
        </is>
      </c>
      <c r="F26">
        <f>VLOOKUP(D26,LConferencias!A:B,2,FALSE)</f>
        <v/>
      </c>
      <c r="G26">
        <f>VLOOKUP(D26,LConferencias!A:C,3,FALSE)</f>
        <v/>
      </c>
      <c r="H26">
        <f>VLOOKUP(D26,LConferencias!A:D,4,FALSE)</f>
        <v/>
      </c>
      <c r="I26">
        <f>IF(E26&lt;&gt;"",1,0)</f>
        <v/>
      </c>
      <c r="AB26">
        <f>VLOOKUP(F26,Tabelas!A:C,2,FALSE)</f>
        <v/>
      </c>
      <c r="AC26">
        <f>SUM(K26:Z26)</f>
        <v/>
      </c>
      <c r="AD26">
        <f>IF(AC26&lt;=2,1,1-LOG(AC26-1))</f>
        <v/>
      </c>
      <c r="AE26">
        <f>VLOOKUP(D26,LConferencias!A:E,5,FALSE)*IF(I26&gt;0,1.1,1)*AD26</f>
        <v/>
      </c>
    </row>
    <row r="27">
      <c r="A27" t="inlineStr">
        <is>
          <t>2020</t>
        </is>
      </c>
      <c r="B27" t="n">
        <v>26</v>
      </c>
      <c r="C27" t="inlineStr">
        <is>
          <t>Determinação de Rota Otimizada para Fiscalização Ambiental por Veículo Aéreo não Tripulado Utilizando Informações de Relevo</t>
        </is>
      </c>
      <c r="D27" t="inlineStr">
        <is>
          <t>LII Simpósio Brasileiro de Pesquisa Operacional</t>
        </is>
      </c>
      <c r="E27" t="inlineStr">
        <is>
          <t>DIEGO RODRIGUES MOREIRA TOTTE</t>
        </is>
      </c>
      <c r="F27">
        <f>VLOOKUP(D27,LConferencias!A:B,2,FALSE)</f>
        <v/>
      </c>
      <c r="G27">
        <f>VLOOKUP(D27,LConferencias!A:C,3,FALSE)</f>
        <v/>
      </c>
      <c r="H27">
        <f>VLOOKUP(D27,LConferencias!A:D,4,FALSE)</f>
        <v/>
      </c>
      <c r="I27">
        <f>IF(E27&lt;&gt;"",1,0)</f>
        <v/>
      </c>
      <c r="AB27">
        <f>VLOOKUP(F27,Tabelas!A:C,2,FALSE)</f>
        <v/>
      </c>
      <c r="AC27">
        <f>SUM(K27:Z27)</f>
        <v/>
      </c>
      <c r="AD27">
        <f>IF(AC27&lt;=2,1,1-LOG(AC27-1))</f>
        <v/>
      </c>
      <c r="AE27">
        <f>VLOOKUP(D27,LConferencias!A:E,5,FALSE)*IF(I27&gt;0,1.1,1)*AD27</f>
        <v/>
      </c>
    </row>
    <row r="28">
      <c r="A28" t="inlineStr">
        <is>
          <t>2020</t>
        </is>
      </c>
      <c r="B28" t="n">
        <v>27</v>
      </c>
      <c r="C28" t="inlineStr">
        <is>
          <t>The role of the electrical vehicle in sustainable supply chains: a review</t>
        </is>
      </c>
      <c r="D28" t="inlineStr">
        <is>
          <t>Ibero-American Congress of Smart Cities</t>
        </is>
      </c>
      <c r="E28" t="inlineStr"/>
      <c r="F28">
        <f>VLOOKUP(D28,LConferencias!A:B,2,FALSE)</f>
        <v/>
      </c>
      <c r="G28">
        <f>VLOOKUP(D28,LConferencias!A:C,3,FALSE)</f>
        <v/>
      </c>
      <c r="H28">
        <f>VLOOKUP(D28,LConferencias!A:D,4,FALSE)</f>
        <v/>
      </c>
      <c r="I28">
        <f>IF(E28&lt;&gt;"",1,0)</f>
        <v/>
      </c>
      <c r="AB28">
        <f>VLOOKUP(F28,Tabelas!A:C,2,FALSE)</f>
        <v/>
      </c>
      <c r="AC28">
        <f>SUM(K28:Z28)</f>
        <v/>
      </c>
      <c r="AD28">
        <f>IF(AC28&lt;=2,1,1-LOG(AC28-1))</f>
        <v/>
      </c>
      <c r="AE28">
        <f>VLOOKUP(D28,LConferencias!A:E,5,FALSE)*IF(I28&gt;0,1.1,1)*AD28</f>
        <v/>
      </c>
    </row>
    <row r="29">
      <c r="A29" t="inlineStr">
        <is>
          <t>2021</t>
        </is>
      </c>
      <c r="B29" t="n">
        <v>28</v>
      </c>
      <c r="C29" t="inlineStr">
        <is>
          <t>Sensory Effect Extraction for 360° Media Content</t>
        </is>
      </c>
      <c r="D29" t="inlineStr">
        <is>
          <t>WebMedia '21: Brazilian Symposium on Multimedia and the Web</t>
        </is>
      </c>
      <c r="E29" t="inlineStr"/>
      <c r="F29">
        <f>VLOOKUP(D29,LConferencias!A:B,2,FALSE)</f>
        <v/>
      </c>
      <c r="G29">
        <f>VLOOKUP(D29,LConferencias!A:C,3,FALSE)</f>
        <v/>
      </c>
      <c r="H29">
        <f>VLOOKUP(D29,LConferencias!A:D,4,FALSE)</f>
        <v/>
      </c>
      <c r="I29">
        <f>IF(E29&lt;&gt;"",1,0)</f>
        <v/>
      </c>
      <c r="U29" t="n">
        <v>1</v>
      </c>
      <c r="AB29">
        <f>VLOOKUP(F29,Tabelas!A:C,2,FALSE)</f>
        <v/>
      </c>
      <c r="AC29">
        <f>SUM(K29:Z29)</f>
        <v/>
      </c>
      <c r="AD29">
        <f>IF(AC29&lt;=2,1,1-LOG(AC29-1))</f>
        <v/>
      </c>
      <c r="AE29">
        <f>VLOOKUP(D29,LConferencias!A:E,5,FALSE)*IF(I29&gt;0,1.1,1)*AD29</f>
        <v/>
      </c>
    </row>
    <row r="30">
      <c r="A30" t="inlineStr">
        <is>
          <t>2021</t>
        </is>
      </c>
      <c r="B30" t="n">
        <v>29</v>
      </c>
      <c r="C30" t="inlineStr">
        <is>
          <t>Um algoritmo genético com função de aptidão flexível para seleção de atributos em dados educacionais</t>
        </is>
      </c>
      <c r="D30" t="inlineStr">
        <is>
          <t>Simpósio Brasileiro de Banco de Dados</t>
        </is>
      </c>
      <c r="E30" t="inlineStr">
        <is>
          <t>DANIELLE FONTES DE ALBUQUERQUE</t>
        </is>
      </c>
      <c r="F30">
        <f>VLOOKUP(D30,LConferencias!A:B,2,FALSE)</f>
        <v/>
      </c>
      <c r="G30">
        <f>VLOOKUP(D30,LConferencias!A:C,3,FALSE)</f>
        <v/>
      </c>
      <c r="H30">
        <f>VLOOKUP(D30,LConferencias!A:D,4,FALSE)</f>
        <v/>
      </c>
      <c r="I30">
        <f>IF(E30&lt;&gt;"",1,0)</f>
        <v/>
      </c>
      <c r="L30" t="n">
        <v>1</v>
      </c>
      <c r="AB30">
        <f>VLOOKUP(F30,Tabelas!A:C,2,FALSE)</f>
        <v/>
      </c>
      <c r="AC30">
        <f>SUM(K30:Z30)</f>
        <v/>
      </c>
      <c r="AD30">
        <f>IF(AC30&lt;=2,1,1-LOG(AC30-1))</f>
        <v/>
      </c>
      <c r="AE30">
        <f>VLOOKUP(D30,LConferencias!A:E,5,FALSE)*IF(I30&gt;0,1.1,1)*AD30</f>
        <v/>
      </c>
    </row>
    <row r="31">
      <c r="A31" t="inlineStr">
        <is>
          <t>2021</t>
        </is>
      </c>
      <c r="B31" t="n">
        <v>30</v>
      </c>
      <c r="C31" t="inlineStr">
        <is>
          <t>Bio-Inspired Protocols for Embodied Multi-Agent Systems</t>
        </is>
      </c>
      <c r="D31" t="inlineStr">
        <is>
          <t>13th International Conference on Agents and Artificial Intelligence</t>
        </is>
      </c>
      <c r="E31" t="inlineStr"/>
      <c r="F31">
        <f>VLOOKUP(D31,LConferencias!A:B,2,FALSE)</f>
        <v/>
      </c>
      <c r="G31">
        <f>VLOOKUP(D31,LConferencias!A:C,3,FALSE)</f>
        <v/>
      </c>
      <c r="H31">
        <f>VLOOKUP(D31,LConferencias!A:D,4,FALSE)</f>
        <v/>
      </c>
      <c r="I31">
        <f>IF(E31&lt;&gt;"",1,0)</f>
        <v/>
      </c>
      <c r="O31" t="n">
        <v>1</v>
      </c>
      <c r="AB31">
        <f>VLOOKUP(F31,Tabelas!A:C,2,FALSE)</f>
        <v/>
      </c>
      <c r="AC31">
        <f>SUM(K31:Z31)</f>
        <v/>
      </c>
      <c r="AD31">
        <f>IF(AC31&lt;=2,1,1-LOG(AC31-1))</f>
        <v/>
      </c>
      <c r="AE31">
        <f>VLOOKUP(D31,LConferencias!A:E,5,FALSE)*IF(I31&gt;0,1.1,1)*AD31</f>
        <v/>
      </c>
    </row>
    <row r="32">
      <c r="A32" t="inlineStr">
        <is>
          <t>2021</t>
        </is>
      </c>
      <c r="B32" t="n">
        <v>31</v>
      </c>
      <c r="C32" t="inlineStr">
        <is>
          <t>NAT: Towards an Emotional Agent</t>
        </is>
      </c>
      <c r="D32" t="inlineStr">
        <is>
          <t>Conferência Ibérica de Sistemas e Tecnologias de Informação</t>
        </is>
      </c>
      <c r="E32" t="inlineStr">
        <is>
          <t>FELIPE OLIVEIRA FEDER</t>
        </is>
      </c>
      <c r="F32">
        <f>VLOOKUP(D32,LConferencias!A:B,2,FALSE)</f>
        <v/>
      </c>
      <c r="G32">
        <f>VLOOKUP(D32,LConferencias!A:C,3,FALSE)</f>
        <v/>
      </c>
      <c r="H32">
        <f>VLOOKUP(D32,LConferencias!A:D,4,FALSE)</f>
        <v/>
      </c>
      <c r="I32">
        <f>IF(E32&lt;&gt;"",1,0)</f>
        <v/>
      </c>
      <c r="AB32">
        <f>VLOOKUP(F32,Tabelas!A:C,2,FALSE)</f>
        <v/>
      </c>
      <c r="AC32">
        <f>SUM(K32:Z32)</f>
        <v/>
      </c>
      <c r="AD32">
        <f>IF(AC32&lt;=2,1,1-LOG(AC32-1))</f>
        <v/>
      </c>
      <c r="AE32">
        <f>VLOOKUP(D32,LConferencias!A:E,5,FALSE)*IF(I32&gt;0,1.1,1)*AD32</f>
        <v/>
      </c>
    </row>
    <row r="33">
      <c r="A33" t="inlineStr">
        <is>
          <t>2021</t>
        </is>
      </c>
      <c r="B33" t="n">
        <v>32</v>
      </c>
      <c r="C33" t="inlineStr">
        <is>
          <t>Wrapper Algorithm for choosing machine learning functions and methods in SSAS</t>
        </is>
      </c>
      <c r="D33" t="inlineStr">
        <is>
          <t>CCSC Northwestern Regional Conference</t>
        </is>
      </c>
      <c r="E33" t="inlineStr"/>
      <c r="F33">
        <f>VLOOKUP(D33,LConferencias!A:B,2,FALSE)</f>
        <v/>
      </c>
      <c r="G33">
        <f>VLOOKUP(D33,LConferencias!A:C,3,FALSE)</f>
        <v/>
      </c>
      <c r="H33">
        <f>VLOOKUP(D33,LConferencias!A:D,4,FALSE)</f>
        <v/>
      </c>
      <c r="I33">
        <f>IF(E33&lt;&gt;"",1,0)</f>
        <v/>
      </c>
      <c r="O33" t="n">
        <v>1</v>
      </c>
      <c r="P33" t="n">
        <v>1</v>
      </c>
      <c r="AB33">
        <f>VLOOKUP(F33,Tabelas!A:C,2,FALSE)</f>
        <v/>
      </c>
      <c r="AC33">
        <f>SUM(K33:Z33)</f>
        <v/>
      </c>
      <c r="AD33">
        <f>IF(AC33&lt;=2,1,1-LOG(AC33-1))</f>
        <v/>
      </c>
      <c r="AE33">
        <f>VLOOKUP(D33,LConferencias!A:E,5,FALSE)*IF(I33&gt;0,1.1,1)*AD33</f>
        <v/>
      </c>
    </row>
    <row r="34">
      <c r="A34" t="inlineStr">
        <is>
          <t>2021</t>
        </is>
      </c>
      <c r="B34" t="n">
        <v>33</v>
      </c>
      <c r="C34" t="inlineStr">
        <is>
          <t>Classificação da Avaliação de Imersão em Aplicações Multissensoriais</t>
        </is>
      </c>
      <c r="D34" t="inlineStr">
        <is>
          <t>Escola Regional de Informática</t>
        </is>
      </c>
      <c r="E34" t="inlineStr"/>
      <c r="F34">
        <f>VLOOKUP(D34,LConferencias!A:B,2,FALSE)</f>
        <v/>
      </c>
      <c r="G34">
        <f>VLOOKUP(D34,LConferencias!A:C,3,FALSE)</f>
        <v/>
      </c>
      <c r="H34">
        <f>VLOOKUP(D34,LConferencias!A:D,4,FALSE)</f>
        <v/>
      </c>
      <c r="I34">
        <f>IF(E34&lt;&gt;"",1,0)</f>
        <v/>
      </c>
      <c r="P34" t="n">
        <v>1</v>
      </c>
      <c r="U34" t="n">
        <v>1</v>
      </c>
      <c r="AB34">
        <f>VLOOKUP(F34,Tabelas!A:C,2,FALSE)</f>
        <v/>
      </c>
      <c r="AC34">
        <f>SUM(K34:Z34)</f>
        <v/>
      </c>
      <c r="AD34">
        <f>IF(AC34&lt;=2,1,1-LOG(AC34-1))</f>
        <v/>
      </c>
      <c r="AE34">
        <f>VLOOKUP(D34,LConferencias!A:E,5,FALSE)*IF(I34&gt;0,1.1,1)*AD34</f>
        <v/>
      </c>
    </row>
    <row r="35">
      <c r="A35" t="inlineStr">
        <is>
          <t>2021</t>
        </is>
      </c>
      <c r="B35" t="n">
        <v>34</v>
      </c>
      <c r="C35" t="inlineStr">
        <is>
          <t>Generalização de Mineração de Sequências Restritas no Espaço e no Tempo</t>
        </is>
      </c>
      <c r="D35" t="inlineStr">
        <is>
          <t>Simpósio Brasileiro de Banco de Dados</t>
        </is>
      </c>
      <c r="E35" t="inlineStr"/>
      <c r="F35">
        <f>VLOOKUP(D35,LConferencias!A:B,2,FALSE)</f>
        <v/>
      </c>
      <c r="G35">
        <f>VLOOKUP(D35,LConferencias!A:C,3,FALSE)</f>
        <v/>
      </c>
      <c r="H35">
        <f>VLOOKUP(D35,LConferencias!A:D,4,FALSE)</f>
        <v/>
      </c>
      <c r="I35">
        <f>IF(E35&lt;&gt;"",1,0)</f>
        <v/>
      </c>
      <c r="Z35" t="n">
        <v>1</v>
      </c>
      <c r="AB35">
        <f>VLOOKUP(F35,Tabelas!A:C,2,FALSE)</f>
        <v/>
      </c>
      <c r="AC35">
        <f>SUM(K35:Z35)</f>
        <v/>
      </c>
      <c r="AD35">
        <f>IF(AC35&lt;=2,1,1-LOG(AC35-1))</f>
        <v/>
      </c>
      <c r="AE35">
        <f>VLOOKUP(D35,LConferencias!A:E,5,FALSE)*IF(I35&gt;0,1.1,1)*AD35</f>
        <v/>
      </c>
    </row>
    <row r="36">
      <c r="A36" t="inlineStr">
        <is>
          <t>2021</t>
        </is>
      </c>
      <c r="B36" t="n">
        <v>35</v>
      </c>
      <c r="C36" t="inlineStr">
        <is>
          <t>Longest Common Subsequence Aplicada à Comparação de Proteínas</t>
        </is>
      </c>
      <c r="D36" t="inlineStr">
        <is>
          <t>Escola Regional de Informática do Rio de Janeiro</t>
        </is>
      </c>
      <c r="E36" t="inlineStr"/>
      <c r="F36">
        <f>VLOOKUP(D36,LConferencias!A:B,2,FALSE)</f>
        <v/>
      </c>
      <c r="G36">
        <f>VLOOKUP(D36,LConferencias!A:C,3,FALSE)</f>
        <v/>
      </c>
      <c r="H36">
        <f>VLOOKUP(D36,LConferencias!A:D,4,FALSE)</f>
        <v/>
      </c>
      <c r="I36">
        <f>IF(E36&lt;&gt;"",1,0)</f>
        <v/>
      </c>
      <c r="W36" t="n">
        <v>1</v>
      </c>
      <c r="AB36">
        <f>VLOOKUP(F36,Tabelas!A:C,2,FALSE)</f>
        <v/>
      </c>
      <c r="AC36">
        <f>SUM(K36:Z36)</f>
        <v/>
      </c>
      <c r="AD36">
        <f>IF(AC36&lt;=2,1,1-LOG(AC36-1))</f>
        <v/>
      </c>
      <c r="AE36">
        <f>VLOOKUP(D36,LConferencias!A:E,5,FALSE)*IF(I36&gt;0,1.1,1)*AD36</f>
        <v/>
      </c>
    </row>
    <row r="37">
      <c r="A37" t="inlineStr">
        <is>
          <t>2021</t>
        </is>
      </c>
      <c r="B37" t="n">
        <v>36</v>
      </c>
      <c r="C37" t="inlineStr">
        <is>
          <t>Análise de Dados de Focos de Calor no Brasil Através de Técnicas de Visualização</t>
        </is>
      </c>
      <c r="D37" t="inlineStr">
        <is>
          <t>Brazilian e-Science Workshop (BreSci)</t>
        </is>
      </c>
      <c r="E37" t="inlineStr"/>
      <c r="F37">
        <f>VLOOKUP(D37,LConferencias!A:B,2,FALSE)</f>
        <v/>
      </c>
      <c r="G37">
        <f>VLOOKUP(D37,LConferencias!A:C,3,FALSE)</f>
        <v/>
      </c>
      <c r="H37">
        <f>VLOOKUP(D37,LConferencias!A:D,4,FALSE)</f>
        <v/>
      </c>
      <c r="I37">
        <f>IF(E37&lt;&gt;"",1,0)</f>
        <v/>
      </c>
      <c r="Q37" t="n">
        <v>1</v>
      </c>
      <c r="AB37">
        <f>VLOOKUP(F37,Tabelas!A:C,2,FALSE)</f>
        <v/>
      </c>
      <c r="AC37">
        <f>SUM(K37:Z37)</f>
        <v/>
      </c>
      <c r="AD37">
        <f>IF(AC37&lt;=2,1,1-LOG(AC37-1))</f>
        <v/>
      </c>
      <c r="AE37">
        <f>VLOOKUP(D37,LConferencias!A:E,5,FALSE)*IF(I37&gt;0,1.1,1)*AD37</f>
        <v/>
      </c>
    </row>
    <row r="38">
      <c r="A38" t="inlineStr">
        <is>
          <t>2021</t>
        </is>
      </c>
      <c r="B38" t="n">
        <v>37</v>
      </c>
      <c r="C38" t="inlineStr">
        <is>
          <t>Prioridade Dinâmica de Mensagens Aplicada a Redes de Sensores Corporais Sem-Fio</t>
        </is>
      </c>
      <c r="D38" t="inlineStr">
        <is>
          <t>XII Computer on the Beach</t>
        </is>
      </c>
      <c r="E38" t="inlineStr"/>
      <c r="F38">
        <f>VLOOKUP(D38,LConferencias!A:B,2,FALSE)</f>
        <v/>
      </c>
      <c r="G38">
        <f>VLOOKUP(D38,LConferencias!A:C,3,FALSE)</f>
        <v/>
      </c>
      <c r="H38">
        <f>VLOOKUP(D38,LConferencias!A:D,4,FALSE)</f>
        <v/>
      </c>
      <c r="I38">
        <f>IF(E38&lt;&gt;"",1,0)</f>
        <v/>
      </c>
      <c r="X38" t="n">
        <v>1</v>
      </c>
      <c r="AB38">
        <f>VLOOKUP(F38,Tabelas!A:C,2,FALSE)</f>
        <v/>
      </c>
      <c r="AC38">
        <f>SUM(K38:Z38)</f>
        <v/>
      </c>
      <c r="AD38">
        <f>IF(AC38&lt;=2,1,1-LOG(AC38-1))</f>
        <v/>
      </c>
      <c r="AE38">
        <f>VLOOKUP(D38,LConferencias!A:E,5,FALSE)*IF(I38&gt;0,1.1,1)*AD38</f>
        <v/>
      </c>
    </row>
    <row r="39">
      <c r="A39" t="inlineStr">
        <is>
          <t>2021</t>
        </is>
      </c>
      <c r="B39" t="n">
        <v>38</v>
      </c>
      <c r="C39" t="inlineStr">
        <is>
          <t>Análise de métodos de tratamento de outliers para predição dos retornos de índices de ações negociados em bolsa</t>
        </is>
      </c>
      <c r="D39" t="inlineStr">
        <is>
          <t>https://sbbd</t>
        </is>
      </c>
      <c r="E39" t="inlineStr">
        <is>
          <t>CRISTIANE GEAJANIO DE SOUZA LIMA</t>
        </is>
      </c>
      <c r="F39">
        <f>VLOOKUP(D39,LConferencias!A:B,2,FALSE)</f>
        <v/>
      </c>
      <c r="G39">
        <f>VLOOKUP(D39,LConferencias!A:C,3,FALSE)</f>
        <v/>
      </c>
      <c r="H39">
        <f>VLOOKUP(D39,LConferencias!A:D,4,FALSE)</f>
        <v/>
      </c>
      <c r="I39">
        <f>IF(E39&lt;&gt;"",1,0)</f>
        <v/>
      </c>
      <c r="O39" t="n">
        <v>1</v>
      </c>
      <c r="AB39">
        <f>VLOOKUP(F39,Tabelas!A:C,2,FALSE)</f>
        <v/>
      </c>
      <c r="AC39">
        <f>SUM(K39:Z39)</f>
        <v/>
      </c>
      <c r="AD39">
        <f>IF(AC39&lt;=2,1,1-LOG(AC39-1))</f>
        <v/>
      </c>
      <c r="AE39">
        <f>VLOOKUP(D39,LConferencias!A:E,5,FALSE)*IF(I39&gt;0,1.1,1)*AD39</f>
        <v/>
      </c>
    </row>
    <row r="40">
      <c r="A40" t="inlineStr">
        <is>
          <t>2021</t>
        </is>
      </c>
      <c r="B40" t="n">
        <v>39</v>
      </c>
      <c r="C40" t="inlineStr">
        <is>
          <t>Detecção automática de arritmia cardíaca em procedimento de Hemodiálise usando Random Forests</t>
        </is>
      </c>
      <c r="D40" t="inlineStr">
        <is>
          <t>XV Congresso Brasileiro de Inteligência Computacional</t>
        </is>
      </c>
      <c r="E40" t="inlineStr"/>
      <c r="F40">
        <f>VLOOKUP(D40,LConferencias!A:B,2,FALSE)</f>
        <v/>
      </c>
      <c r="G40">
        <f>VLOOKUP(D40,LConferencias!A:C,3,FALSE)</f>
        <v/>
      </c>
      <c r="H40">
        <f>VLOOKUP(D40,LConferencias!A:D,4,FALSE)</f>
        <v/>
      </c>
      <c r="I40">
        <f>IF(E40&lt;&gt;"",1,0)</f>
        <v/>
      </c>
      <c r="Q40" t="n">
        <v>1</v>
      </c>
      <c r="AB40">
        <f>VLOOKUP(F40,Tabelas!A:C,2,FALSE)</f>
        <v/>
      </c>
      <c r="AC40">
        <f>SUM(K40:Z40)</f>
        <v/>
      </c>
      <c r="AD40">
        <f>IF(AC40&lt;=2,1,1-LOG(AC40-1))</f>
        <v/>
      </c>
      <c r="AE40">
        <f>VLOOKUP(D40,LConferencias!A:E,5,FALSE)*IF(I40&gt;0,1.1,1)*AD40</f>
        <v/>
      </c>
    </row>
    <row r="41">
      <c r="A41" t="inlineStr">
        <is>
          <t>2021</t>
        </is>
      </c>
      <c r="B41" t="n">
        <v>40</v>
      </c>
      <c r="C41" t="inlineStr">
        <is>
          <t>SisCoV-BR: Sistema de informação de Casos de COVID-19 no Brasil</t>
        </is>
      </c>
      <c r="D41" t="inlineStr">
        <is>
          <t>Escola Regional de Informática do Rio de Janeiro</t>
        </is>
      </c>
      <c r="E41" t="inlineStr"/>
      <c r="F41">
        <f>VLOOKUP(D41,LConferencias!A:B,2,FALSE)</f>
        <v/>
      </c>
      <c r="G41">
        <f>VLOOKUP(D41,LConferencias!A:C,3,FALSE)</f>
        <v/>
      </c>
      <c r="H41">
        <f>VLOOKUP(D41,LConferencias!A:D,4,FALSE)</f>
        <v/>
      </c>
      <c r="I41">
        <f>IF(E41&lt;&gt;"",1,0)</f>
        <v/>
      </c>
      <c r="AB41">
        <f>VLOOKUP(F41,Tabelas!A:C,2,FALSE)</f>
        <v/>
      </c>
      <c r="AC41">
        <f>SUM(K41:Z41)</f>
        <v/>
      </c>
      <c r="AD41">
        <f>IF(AC41&lt;=2,1,1-LOG(AC41-1))</f>
        <v/>
      </c>
      <c r="AE41">
        <f>VLOOKUP(D41,LConferencias!A:E,5,FALSE)*IF(I41&gt;0,1.1,1)*AD41</f>
        <v/>
      </c>
    </row>
    <row r="42">
      <c r="A42" t="inlineStr">
        <is>
          <t>2021</t>
        </is>
      </c>
      <c r="B42" t="n">
        <v>41</v>
      </c>
      <c r="C42" t="inlineStr">
        <is>
          <t>Uma implementação da busca em largura com estrutura bag e OpenMP</t>
        </is>
      </c>
      <c r="D42" t="inlineStr">
        <is>
          <t>Simpósio em Sistemas Computacionais de Alto Desempenho (WSCAD)</t>
        </is>
      </c>
      <c r="E42" t="inlineStr"/>
      <c r="F42">
        <f>VLOOKUP(D42,LConferencias!A:B,2,FALSE)</f>
        <v/>
      </c>
      <c r="G42">
        <f>VLOOKUP(D42,LConferencias!A:C,3,FALSE)</f>
        <v/>
      </c>
      <c r="H42">
        <f>VLOOKUP(D42,LConferencias!A:D,4,FALSE)</f>
        <v/>
      </c>
      <c r="I42">
        <f>IF(E42&lt;&gt;"",1,0)</f>
        <v/>
      </c>
      <c r="AB42">
        <f>VLOOKUP(F42,Tabelas!A:C,2,FALSE)</f>
        <v/>
      </c>
      <c r="AC42">
        <f>SUM(K42:Z42)</f>
        <v/>
      </c>
      <c r="AD42">
        <f>IF(AC42&lt;=2,1,1-LOG(AC42-1))</f>
        <v/>
      </c>
      <c r="AE42">
        <f>VLOOKUP(D42,LConferencias!A:E,5,FALSE)*IF(I42&gt;0,1.1,1)*AD42</f>
        <v/>
      </c>
    </row>
    <row r="43">
      <c r="A43" t="inlineStr">
        <is>
          <t>2021</t>
        </is>
      </c>
      <c r="B43" t="n">
        <v>42</v>
      </c>
      <c r="C43" t="inlineStr">
        <is>
          <t>Captura de Fluxo Evasivo via Decomposição de Benders</t>
        </is>
      </c>
      <c r="D43" t="inlineStr">
        <is>
          <t>Congresso Nacional de Pesquisa e Ensino em Transporte</t>
        </is>
      </c>
      <c r="E43" t="inlineStr"/>
      <c r="F43">
        <f>VLOOKUP(D43,LConferencias!A:B,2,FALSE)</f>
        <v/>
      </c>
      <c r="G43">
        <f>VLOOKUP(D43,LConferencias!A:C,3,FALSE)</f>
        <v/>
      </c>
      <c r="H43">
        <f>VLOOKUP(D43,LConferencias!A:D,4,FALSE)</f>
        <v/>
      </c>
      <c r="I43">
        <f>IF(E43&lt;&gt;"",1,0)</f>
        <v/>
      </c>
      <c r="AB43">
        <f>VLOOKUP(F43,Tabelas!A:C,2,FALSE)</f>
        <v/>
      </c>
      <c r="AC43">
        <f>SUM(K43:Z43)</f>
        <v/>
      </c>
      <c r="AD43">
        <f>IF(AC43&lt;=2,1,1-LOG(AC43-1))</f>
        <v/>
      </c>
      <c r="AE43">
        <f>VLOOKUP(D43,LConferencias!A:E,5,FALSE)*IF(I43&gt;0,1.1,1)*AD43</f>
        <v/>
      </c>
    </row>
    <row r="44">
      <c r="A44" t="inlineStr">
        <is>
          <t>2021</t>
        </is>
      </c>
      <c r="B44" t="n">
        <v>43</v>
      </c>
      <c r="C44" t="inlineStr">
        <is>
          <t>Funções Executivas e Idade Relativa como Preditores de Sucesso no Futebol</t>
        </is>
      </c>
      <c r="D44" t="inlineStr">
        <is>
          <t>Escola Regional de Informática do Rio de Janeiro (ERI-RJ)</t>
        </is>
      </c>
      <c r="E44" t="inlineStr"/>
      <c r="F44">
        <f>VLOOKUP(D44,LConferencias!A:B,2,FALSE)</f>
        <v/>
      </c>
      <c r="G44">
        <f>VLOOKUP(D44,LConferencias!A:C,3,FALSE)</f>
        <v/>
      </c>
      <c r="H44">
        <f>VLOOKUP(D44,LConferencias!A:D,4,FALSE)</f>
        <v/>
      </c>
      <c r="I44">
        <f>IF(E44&lt;&gt;"",1,0)</f>
        <v/>
      </c>
      <c r="P44" t="n">
        <v>1</v>
      </c>
      <c r="V44" t="n">
        <v>1</v>
      </c>
      <c r="AB44">
        <f>VLOOKUP(F44,Tabelas!A:C,2,FALSE)</f>
        <v/>
      </c>
      <c r="AC44">
        <f>SUM(K44:Z44)</f>
        <v/>
      </c>
      <c r="AD44">
        <f>IF(AC44&lt;=2,1,1-LOG(AC44-1))</f>
        <v/>
      </c>
      <c r="AE44">
        <f>VLOOKUP(D44,LConferencias!A:E,5,FALSE)*IF(I44&gt;0,1.1,1)*AD44</f>
        <v/>
      </c>
    </row>
    <row r="45">
      <c r="A45" t="inlineStr">
        <is>
          <t>2021</t>
        </is>
      </c>
      <c r="B45" t="n">
        <v>44</v>
      </c>
      <c r="C45" t="inlineStr">
        <is>
          <t>Prescriptive Analytics in Rescue Operations: A Combinatorial Optimization approach</t>
        </is>
      </c>
      <c r="D45" t="inlineStr">
        <is>
          <t>Ibero-American Congress of Smart Cities</t>
        </is>
      </c>
      <c r="E45" t="inlineStr">
        <is>
          <t>IGOR DA SILVA MORAIS</t>
        </is>
      </c>
      <c r="F45">
        <f>VLOOKUP(D45,LConferencias!A:B,2,FALSE)</f>
        <v/>
      </c>
      <c r="G45">
        <f>VLOOKUP(D45,LConferencias!A:C,3,FALSE)</f>
        <v/>
      </c>
      <c r="H45">
        <f>VLOOKUP(D45,LConferencias!A:D,4,FALSE)</f>
        <v/>
      </c>
      <c r="I45">
        <f>IF(E45&lt;&gt;"",1,0)</f>
        <v/>
      </c>
      <c r="O45" t="n">
        <v>1</v>
      </c>
      <c r="AB45">
        <f>VLOOKUP(F45,Tabelas!A:C,2,FALSE)</f>
        <v/>
      </c>
      <c r="AC45">
        <f>SUM(K45:Z45)</f>
        <v/>
      </c>
      <c r="AD45">
        <f>IF(AC45&lt;=2,1,1-LOG(AC45-1))</f>
        <v/>
      </c>
      <c r="AE45">
        <f>VLOOKUP(D45,LConferencias!A:E,5,FALSE)*IF(I45&gt;0,1.1,1)*AD45</f>
        <v/>
      </c>
    </row>
    <row r="46">
      <c r="A46" t="inlineStr">
        <is>
          <t>2021</t>
        </is>
      </c>
      <c r="B46" t="n">
        <v>45</v>
      </c>
      <c r="C46" t="inlineStr">
        <is>
          <t>Uma heurística baseada em GRASP-VND para o Problema de Roteamento de Mula de Dados em Redes Mistas</t>
        </is>
      </c>
      <c r="D46" t="inlineStr">
        <is>
          <t>Simpósio Brasileiro de Pesquisa Operacional</t>
        </is>
      </c>
      <c r="E46" t="inlineStr">
        <is>
          <t>IGOR DA SILVA MORAIS</t>
        </is>
      </c>
      <c r="F46">
        <f>VLOOKUP(D46,LConferencias!A:B,2,FALSE)</f>
        <v/>
      </c>
      <c r="G46">
        <f>VLOOKUP(D46,LConferencias!A:C,3,FALSE)</f>
        <v/>
      </c>
      <c r="H46">
        <f>VLOOKUP(D46,LConferencias!A:D,4,FALSE)</f>
        <v/>
      </c>
      <c r="I46">
        <f>IF(E46&lt;&gt;"",1,0)</f>
        <v/>
      </c>
      <c r="AB46">
        <f>VLOOKUP(F46,Tabelas!A:C,2,FALSE)</f>
        <v/>
      </c>
      <c r="AC46">
        <f>SUM(K46:Z46)</f>
        <v/>
      </c>
      <c r="AD46">
        <f>IF(AC46&lt;=2,1,1-LOG(AC46-1))</f>
        <v/>
      </c>
      <c r="AE46">
        <f>VLOOKUP(D46,LConferencias!A:E,5,FALSE)*IF(I46&gt;0,1.1,1)*AD46</f>
        <v/>
      </c>
    </row>
    <row r="47">
      <c r="A47" t="inlineStr">
        <is>
          <t>2021</t>
        </is>
      </c>
      <c r="B47" t="n">
        <v>46</v>
      </c>
      <c r="C47" t="inlineStr">
        <is>
          <t>A GRASP-RVND Metaheuristic for the Data Mule Routing Problem with Limited Autonomy</t>
        </is>
      </c>
      <c r="D47" t="inlineStr">
        <is>
          <t>MIT SCALE Latin America Conference</t>
        </is>
      </c>
      <c r="E47" t="inlineStr">
        <is>
          <t>IGOR DA SILVA MORAIS</t>
        </is>
      </c>
      <c r="F47">
        <f>VLOOKUP(D47,LConferencias!A:B,2,FALSE)</f>
        <v/>
      </c>
      <c r="G47">
        <f>VLOOKUP(D47,LConferencias!A:C,3,FALSE)</f>
        <v/>
      </c>
      <c r="H47">
        <f>VLOOKUP(D47,LConferencias!A:D,4,FALSE)</f>
        <v/>
      </c>
      <c r="I47">
        <f>IF(E47&lt;&gt;"",1,0)</f>
        <v/>
      </c>
      <c r="O47" t="n">
        <v>1</v>
      </c>
      <c r="X47" t="n">
        <v>1</v>
      </c>
      <c r="AB47">
        <f>VLOOKUP(F47,Tabelas!A:C,2,FALSE)</f>
        <v/>
      </c>
      <c r="AC47">
        <f>SUM(K47:Z47)</f>
        <v/>
      </c>
      <c r="AD47">
        <f>IF(AC47&lt;=2,1,1-LOG(AC47-1))</f>
        <v/>
      </c>
      <c r="AE47">
        <f>VLOOKUP(D47,LConferencias!A:E,5,FALSE)*IF(I47&gt;0,1.1,1)*AD47</f>
        <v/>
      </c>
    </row>
    <row r="48">
      <c r="A48" t="inlineStr">
        <is>
          <t>2021</t>
        </is>
      </c>
      <c r="B48" t="n">
        <v>47</v>
      </c>
      <c r="C48" t="inlineStr">
        <is>
          <t>Um Processo para Extração de Dados em Mídias Sociais para Detecção de Reações Adversas a Medicamentos</t>
        </is>
      </c>
      <c r="D48" t="inlineStr">
        <is>
          <t>Escola Regional de Informática do Rio de Janeiro</t>
        </is>
      </c>
      <c r="E48" t="inlineStr"/>
      <c r="F48">
        <f>VLOOKUP(D48,LConferencias!A:B,2,FALSE)</f>
        <v/>
      </c>
      <c r="G48">
        <f>VLOOKUP(D48,LConferencias!A:C,3,FALSE)</f>
        <v/>
      </c>
      <c r="H48">
        <f>VLOOKUP(D48,LConferencias!A:D,4,FALSE)</f>
        <v/>
      </c>
      <c r="I48">
        <f>IF(E48&lt;&gt;"",1,0)</f>
        <v/>
      </c>
      <c r="AB48">
        <f>VLOOKUP(F48,Tabelas!A:C,2,FALSE)</f>
        <v/>
      </c>
      <c r="AC48">
        <f>SUM(K48:Z48)</f>
        <v/>
      </c>
      <c r="AD48">
        <f>IF(AC48&lt;=2,1,1-LOG(AC48-1))</f>
        <v/>
      </c>
      <c r="AE48">
        <f>VLOOKUP(D48,LConferencias!A:E,5,FALSE)*IF(I48&gt;0,1.1,1)*AD48</f>
        <v/>
      </c>
    </row>
    <row r="49">
      <c r="A49" t="inlineStr">
        <is>
          <t>2021</t>
        </is>
      </c>
      <c r="B49" t="n">
        <v>48</v>
      </c>
      <c r="C49" t="inlineStr">
        <is>
          <t>Avaliando contribuições na substituição de termos informais em classificação de texto de redes sociais com NetSpeak-BR</t>
        </is>
      </c>
      <c r="D49" t="inlineStr">
        <is>
          <t>Brazilian Workshop on Social Network Analysis and Mining</t>
        </is>
      </c>
      <c r="E49" t="inlineStr">
        <is>
          <t>RAFAELA DE CASTRO  DO NASCIMENTORAFAELA DE CASTRO  DO NASCIMENTOGABRIEL NASCIMENTO DO SANTOSGABRIEL NASCIMENTO DO SANTOSGABRIEL NASCIMENTO DO SANTOS</t>
        </is>
      </c>
      <c r="F49">
        <f>VLOOKUP(D49,LConferencias!A:B,2,FALSE)</f>
        <v/>
      </c>
      <c r="G49">
        <f>VLOOKUP(D49,LConferencias!A:C,3,FALSE)</f>
        <v/>
      </c>
      <c r="H49">
        <f>VLOOKUP(D49,LConferencias!A:D,4,FALSE)</f>
        <v/>
      </c>
      <c r="I49">
        <f>IF(E49&lt;&gt;"",1,0)</f>
        <v/>
      </c>
      <c r="AB49">
        <f>VLOOKUP(F49,Tabelas!A:C,2,FALSE)</f>
        <v/>
      </c>
      <c r="AC49">
        <f>SUM(K49:Z49)</f>
        <v/>
      </c>
      <c r="AD49">
        <f>IF(AC49&lt;=2,1,1-LOG(AC49-1))</f>
        <v/>
      </c>
      <c r="AE49">
        <f>VLOOKUP(D49,LConferencias!A:E,5,FALSE)*IF(I49&gt;0,1.1,1)*AD49</f>
        <v/>
      </c>
    </row>
    <row r="50">
      <c r="A50" t="inlineStr">
        <is>
          <t>2021</t>
        </is>
      </c>
      <c r="B50" t="n">
        <v>49</v>
      </c>
      <c r="C50" t="inlineStr">
        <is>
          <t>MAAT: Multisensorial Audiobooks Authoring Tool</t>
        </is>
      </c>
      <c r="D50" t="inlineStr">
        <is>
          <t>Brazilian Symposium on Multimedia and the Web</t>
        </is>
      </c>
      <c r="E50" t="inlineStr">
        <is>
          <t>HELDER YUKIO OKUNO</t>
        </is>
      </c>
      <c r="F50">
        <f>VLOOKUP(D50,LConferencias!A:B,2,FALSE)</f>
        <v/>
      </c>
      <c r="G50">
        <f>VLOOKUP(D50,LConferencias!A:C,3,FALSE)</f>
        <v/>
      </c>
      <c r="H50">
        <f>VLOOKUP(D50,LConferencias!A:D,4,FALSE)</f>
        <v/>
      </c>
      <c r="I50">
        <f>IF(E50&lt;&gt;"",1,0)</f>
        <v/>
      </c>
      <c r="AB50">
        <f>VLOOKUP(F50,Tabelas!A:C,2,FALSE)</f>
        <v/>
      </c>
      <c r="AC50">
        <f>SUM(K50:Z50)</f>
        <v/>
      </c>
      <c r="AD50">
        <f>IF(AC50&lt;=2,1,1-LOG(AC50-1))</f>
        <v/>
      </c>
      <c r="AE50">
        <f>VLOOKUP(D50,LConferencias!A:E,5,FALSE)*IF(I50&gt;0,1.1,1)*AD50</f>
        <v/>
      </c>
    </row>
    <row r="51">
      <c r="A51" t="inlineStr">
        <is>
          <t>2021</t>
        </is>
      </c>
      <c r="B51" t="n">
        <v>50</v>
      </c>
      <c r="C51" t="inlineStr">
        <is>
          <t>Multisensorial Audiobooks: Improving Accessibility with WCAG Standard</t>
        </is>
      </c>
      <c r="D51" t="inlineStr">
        <is>
          <t>Latin American Conference on Learning Objects and Technologies</t>
        </is>
      </c>
      <c r="E51" t="inlineStr">
        <is>
          <t>HELDER YUKIO OKUNO</t>
        </is>
      </c>
      <c r="F51">
        <f>VLOOKUP(D51,LConferencias!A:B,2,FALSE)</f>
        <v/>
      </c>
      <c r="G51">
        <f>VLOOKUP(D51,LConferencias!A:C,3,FALSE)</f>
        <v/>
      </c>
      <c r="H51">
        <f>VLOOKUP(D51,LConferencias!A:D,4,FALSE)</f>
        <v/>
      </c>
      <c r="I51">
        <f>IF(E51&lt;&gt;"",1,0)</f>
        <v/>
      </c>
      <c r="AB51">
        <f>VLOOKUP(F51,Tabelas!A:C,2,FALSE)</f>
        <v/>
      </c>
      <c r="AC51">
        <f>SUM(K51:Z51)</f>
        <v/>
      </c>
      <c r="AD51">
        <f>IF(AC51&lt;=2,1,1-LOG(AC51-1))</f>
        <v/>
      </c>
      <c r="AE51">
        <f>VLOOKUP(D51,LConferencias!A:E,5,FALSE)*IF(I51&gt;0,1.1,1)*AD51</f>
        <v/>
      </c>
    </row>
    <row r="52">
      <c r="A52" t="inlineStr">
        <is>
          <t>2021</t>
        </is>
      </c>
      <c r="B52" t="n">
        <v>51</v>
      </c>
      <c r="C52" t="inlineStr">
        <is>
          <t>Aplicação do Algoritmo de k-Means na Visualização de Mapas Digitais de Elevação de Solo na Região do Recôncavo Baiano</t>
        </is>
      </c>
      <c r="D52" t="inlineStr">
        <is>
          <t>Escola Regional de Informática do Rio de Janeiro</t>
        </is>
      </c>
      <c r="E52" t="inlineStr">
        <is>
          <t>GABRIELLE DA SILVA PEREIRA</t>
        </is>
      </c>
      <c r="F52">
        <f>VLOOKUP(D52,LConferencias!A:B,2,FALSE)</f>
        <v/>
      </c>
      <c r="G52">
        <f>VLOOKUP(D52,LConferencias!A:C,3,FALSE)</f>
        <v/>
      </c>
      <c r="H52">
        <f>VLOOKUP(D52,LConferencias!A:D,4,FALSE)</f>
        <v/>
      </c>
      <c r="I52">
        <f>IF(E52&lt;&gt;"",1,0)</f>
        <v/>
      </c>
      <c r="L52" t="n">
        <v>1</v>
      </c>
      <c r="Q52" t="n">
        <v>1</v>
      </c>
      <c r="AB52">
        <f>VLOOKUP(F52,Tabelas!A:C,2,FALSE)</f>
        <v/>
      </c>
      <c r="AC52">
        <f>SUM(K52:Z52)</f>
        <v/>
      </c>
      <c r="AD52">
        <f>IF(AC52&lt;=2,1,1-LOG(AC52-1))</f>
        <v/>
      </c>
      <c r="AE52">
        <f>VLOOKUP(D52,LConferencias!A:E,5,FALSE)*IF(I52&gt;0,1.1,1)*AD52</f>
        <v/>
      </c>
    </row>
    <row r="53">
      <c r="A53" t="inlineStr">
        <is>
          <t>2021</t>
        </is>
      </c>
      <c r="B53" t="n">
        <v>52</v>
      </c>
      <c r="C53" t="inlineStr">
        <is>
          <t>Visualização de dados de turbinas eólicas baseado na Análise de Componentes Principais</t>
        </is>
      </c>
      <c r="D53" t="inlineStr">
        <is>
          <t>Escola Regional de Informática - ERI RJ 2021</t>
        </is>
      </c>
      <c r="E53" t="inlineStr">
        <is>
          <t>DANIELLE RODRIGUES PINNARODRIGO PEREIRA HAMACHERFERNANDO PEREIRA GONCALVES DE SA</t>
        </is>
      </c>
      <c r="F53">
        <f>VLOOKUP(D53,LConferencias!A:B,2,FALSE)</f>
        <v/>
      </c>
      <c r="G53">
        <f>VLOOKUP(D53,LConferencias!A:C,3,FALSE)</f>
        <v/>
      </c>
      <c r="H53">
        <f>VLOOKUP(D53,LConferencias!A:D,4,FALSE)</f>
        <v/>
      </c>
      <c r="I53">
        <f>IF(E53&lt;&gt;"",1,0)</f>
        <v/>
      </c>
      <c r="Q53" t="n">
        <v>1</v>
      </c>
      <c r="AB53">
        <f>VLOOKUP(F53,Tabelas!A:C,2,FALSE)</f>
        <v/>
      </c>
      <c r="AC53">
        <f>SUM(K53:Z53)</f>
        <v/>
      </c>
      <c r="AD53">
        <f>IF(AC53&lt;=2,1,1-LOG(AC53-1))</f>
        <v/>
      </c>
      <c r="AE53">
        <f>VLOOKUP(D53,LConferencias!A:E,5,FALSE)*IF(I53&gt;0,1.1,1)*AD53</f>
        <v/>
      </c>
    </row>
    <row r="54">
      <c r="A54" t="inlineStr">
        <is>
          <t>2021</t>
        </is>
      </c>
      <c r="B54" t="n">
        <v>53</v>
      </c>
      <c r="C54" t="inlineStr">
        <is>
          <t>MastitAlert: em direção à detecção da mastite durante o ato da ordenha</t>
        </is>
      </c>
      <c r="D54" t="inlineStr">
        <is>
          <t>Brazilian e-Science Workshop</t>
        </is>
      </c>
      <c r="E54" t="inlineStr"/>
      <c r="F54">
        <f>VLOOKUP(D54,LConferencias!A:B,2,FALSE)</f>
        <v/>
      </c>
      <c r="G54">
        <f>VLOOKUP(D54,LConferencias!A:C,3,FALSE)</f>
        <v/>
      </c>
      <c r="H54">
        <f>VLOOKUP(D54,LConferencias!A:D,4,FALSE)</f>
        <v/>
      </c>
      <c r="I54">
        <f>IF(E54&lt;&gt;"",1,0)</f>
        <v/>
      </c>
      <c r="AB54">
        <f>VLOOKUP(F54,Tabelas!A:C,2,FALSE)</f>
        <v/>
      </c>
      <c r="AC54">
        <f>SUM(K54:Z54)</f>
        <v/>
      </c>
      <c r="AD54">
        <f>IF(AC54&lt;=2,1,1-LOG(AC54-1))</f>
        <v/>
      </c>
      <c r="AE54">
        <f>VLOOKUP(D54,LConferencias!A:E,5,FALSE)*IF(I54&gt;0,1.1,1)*AD54</f>
        <v/>
      </c>
    </row>
    <row r="55">
      <c r="A55" t="inlineStr">
        <is>
          <t>2021</t>
        </is>
      </c>
      <c r="B55" t="n">
        <v>54</v>
      </c>
      <c r="C55" t="inlineStr">
        <is>
          <t>Drone with anti-larvaes biomedicines, using deep learning to identify the reproduction zones of insects</t>
        </is>
      </c>
      <c r="D55" t="inlineStr">
        <is>
          <t>16o Iberian Conference on Information Systems</t>
        </is>
      </c>
      <c r="E55" t="inlineStr"/>
      <c r="F55">
        <f>VLOOKUP(D55,LConferencias!A:B,2,FALSE)</f>
        <v/>
      </c>
      <c r="G55">
        <f>VLOOKUP(D55,LConferencias!A:C,3,FALSE)</f>
        <v/>
      </c>
      <c r="H55">
        <f>VLOOKUP(D55,LConferencias!A:D,4,FALSE)</f>
        <v/>
      </c>
      <c r="I55">
        <f>IF(E55&lt;&gt;"",1,0)</f>
        <v/>
      </c>
      <c r="AB55">
        <f>VLOOKUP(F55,Tabelas!A:C,2,FALSE)</f>
        <v/>
      </c>
      <c r="AC55">
        <f>SUM(K55:Z55)</f>
        <v/>
      </c>
      <c r="AD55">
        <f>IF(AC55&lt;=2,1,1-LOG(AC55-1))</f>
        <v/>
      </c>
      <c r="AE55">
        <f>VLOOKUP(D55,LConferencias!A:E,5,FALSE)*IF(I55&gt;0,1.1,1)*AD55</f>
        <v/>
      </c>
    </row>
    <row r="56">
      <c r="A56" t="inlineStr">
        <is>
          <t>2021</t>
        </is>
      </c>
      <c r="B56" t="n">
        <v>55</v>
      </c>
      <c r="C56" t="inlineStr">
        <is>
          <t>Construindo um jogo para o ensino de biorremediação</t>
        </is>
      </c>
      <c r="D56" t="inlineStr">
        <is>
          <t>Simpósio Brasileiro de Informática na Educação</t>
        </is>
      </c>
      <c r="E56" t="inlineStr"/>
      <c r="F56">
        <f>VLOOKUP(D56,LConferencias!A:B,2,FALSE)</f>
        <v/>
      </c>
      <c r="G56">
        <f>VLOOKUP(D56,LConferencias!A:C,3,FALSE)</f>
        <v/>
      </c>
      <c r="H56">
        <f>VLOOKUP(D56,LConferencias!A:D,4,FALSE)</f>
        <v/>
      </c>
      <c r="I56">
        <f>IF(E56&lt;&gt;"",1,0)</f>
        <v/>
      </c>
      <c r="AB56">
        <f>VLOOKUP(F56,Tabelas!A:C,2,FALSE)</f>
        <v/>
      </c>
      <c r="AC56">
        <f>SUM(K56:Z56)</f>
        <v/>
      </c>
      <c r="AD56">
        <f>IF(AC56&lt;=2,1,1-LOG(AC56-1))</f>
        <v/>
      </c>
      <c r="AE56">
        <f>VLOOKUP(D56,LConferencias!A:E,5,FALSE)*IF(I56&gt;0,1.1,1)*AD56</f>
        <v/>
      </c>
    </row>
    <row r="57">
      <c r="A57" t="inlineStr">
        <is>
          <t>2021</t>
        </is>
      </c>
      <c r="B57" t="n">
        <v>56</v>
      </c>
      <c r="C57" t="inlineStr">
        <is>
          <t>Modelagem Computacional de Efeitos Sensoriais</t>
        </is>
      </c>
      <c r="D57" t="inlineStr">
        <is>
          <t>Escola Regional de Informática - ERI RJ 2021</t>
        </is>
      </c>
      <c r="E57" t="inlineStr">
        <is>
          <t>RENATO DE OLIVEIRA RODRIGUES</t>
        </is>
      </c>
      <c r="F57">
        <f>VLOOKUP(D57,LConferencias!A:B,2,FALSE)</f>
        <v/>
      </c>
      <c r="G57">
        <f>VLOOKUP(D57,LConferencias!A:C,3,FALSE)</f>
        <v/>
      </c>
      <c r="H57">
        <f>VLOOKUP(D57,LConferencias!A:D,4,FALSE)</f>
        <v/>
      </c>
      <c r="I57">
        <f>IF(E57&lt;&gt;"",1,0)</f>
        <v/>
      </c>
      <c r="L57" t="n">
        <v>1</v>
      </c>
      <c r="Q57" t="n">
        <v>1</v>
      </c>
      <c r="AB57">
        <f>VLOOKUP(F57,Tabelas!A:C,2,FALSE)</f>
        <v/>
      </c>
      <c r="AC57">
        <f>SUM(K57:Z57)</f>
        <v/>
      </c>
      <c r="AD57">
        <f>IF(AC57&lt;=2,1,1-LOG(AC57-1))</f>
        <v/>
      </c>
      <c r="AE57">
        <f>VLOOKUP(D57,LConferencias!A:E,5,FALSE)*IF(I57&gt;0,1.1,1)*AD57</f>
        <v/>
      </c>
    </row>
    <row r="58">
      <c r="A58" t="inlineStr">
        <is>
          <t>2021</t>
        </is>
      </c>
      <c r="B58" t="n">
        <v>57</v>
      </c>
      <c r="C58" t="inlineStr">
        <is>
          <t>GuitarEasy - An Interactive Approach to the Study of Music Theory</t>
        </is>
      </c>
      <c r="D58" t="inlineStr">
        <is>
          <t>Conferência Ibérica de Sistemas e Tecnologias de Informação</t>
        </is>
      </c>
      <c r="E58" t="inlineStr"/>
      <c r="F58">
        <f>VLOOKUP(D58,LConferencias!A:B,2,FALSE)</f>
        <v/>
      </c>
      <c r="G58">
        <f>VLOOKUP(D58,LConferencias!A:C,3,FALSE)</f>
        <v/>
      </c>
      <c r="H58">
        <f>VLOOKUP(D58,LConferencias!A:D,4,FALSE)</f>
        <v/>
      </c>
      <c r="I58">
        <f>IF(E58&lt;&gt;"",1,0)</f>
        <v/>
      </c>
      <c r="S58" t="n">
        <v>1</v>
      </c>
      <c r="AB58">
        <f>VLOOKUP(F58,Tabelas!A:C,2,FALSE)</f>
        <v/>
      </c>
      <c r="AC58">
        <f>SUM(K58:Z58)</f>
        <v/>
      </c>
      <c r="AD58">
        <f>IF(AC58&lt;=2,1,1-LOG(AC58-1))</f>
        <v/>
      </c>
      <c r="AE58">
        <f>VLOOKUP(D58,LConferencias!A:E,5,FALSE)*IF(I58&gt;0,1.1,1)*AD58</f>
        <v/>
      </c>
    </row>
    <row r="59">
      <c r="A59" t="inlineStr">
        <is>
          <t>2021</t>
        </is>
      </c>
      <c r="B59" t="n">
        <v>58</v>
      </c>
      <c r="C59" t="inlineStr">
        <is>
          <t>Estimating transaction cost for cloud-based private ethereum blockchains</t>
        </is>
      </c>
      <c r="D59" t="inlineStr">
        <is>
          <t>Simpósio Brasileiro de Redes de Computadores e Sistemas Distribuídos</t>
        </is>
      </c>
      <c r="E59" t="inlineStr">
        <is>
          <t>IVSON GONCALVES DA SILVA</t>
        </is>
      </c>
      <c r="F59">
        <f>VLOOKUP(D59,LConferencias!A:B,2,FALSE)</f>
        <v/>
      </c>
      <c r="G59">
        <f>VLOOKUP(D59,LConferencias!A:C,3,FALSE)</f>
        <v/>
      </c>
      <c r="H59">
        <f>VLOOKUP(D59,LConferencias!A:D,4,FALSE)</f>
        <v/>
      </c>
      <c r="I59">
        <f>IF(E59&lt;&gt;"",1,0)</f>
        <v/>
      </c>
      <c r="AB59">
        <f>VLOOKUP(F59,Tabelas!A:C,2,FALSE)</f>
        <v/>
      </c>
      <c r="AC59">
        <f>SUM(K59:Z59)</f>
        <v/>
      </c>
      <c r="AD59">
        <f>IF(AC59&lt;=2,1,1-LOG(AC59-1))</f>
        <v/>
      </c>
      <c r="AE59">
        <f>VLOOKUP(D59,LConferencias!A:E,5,FALSE)*IF(I59&gt;0,1.1,1)*AD59</f>
        <v/>
      </c>
    </row>
    <row r="60">
      <c r="A60" t="inlineStr">
        <is>
          <t>2021</t>
        </is>
      </c>
      <c r="B60" t="n">
        <v>59</v>
      </c>
      <c r="C60" t="inlineStr">
        <is>
          <t>Avaliação dos diferentes tipos de redes LSTM para predição de ações na bolsa de valores</t>
        </is>
      </c>
      <c r="D60" t="inlineStr">
        <is>
          <t>Escola Regional de Informática do Rio de Janeiro (ERI-RJ)</t>
        </is>
      </c>
      <c r="E60" t="inlineStr"/>
      <c r="F60">
        <f>VLOOKUP(D60,LConferencias!A:B,2,FALSE)</f>
        <v/>
      </c>
      <c r="G60">
        <f>VLOOKUP(D60,LConferencias!A:C,3,FALSE)</f>
        <v/>
      </c>
      <c r="H60">
        <f>VLOOKUP(D60,LConferencias!A:D,4,FALSE)</f>
        <v/>
      </c>
      <c r="I60">
        <f>IF(E60&lt;&gt;"",1,0)</f>
        <v/>
      </c>
      <c r="P60" t="n">
        <v>1</v>
      </c>
      <c r="V60" t="n">
        <v>1</v>
      </c>
      <c r="AB60">
        <f>VLOOKUP(F60,Tabelas!A:C,2,FALSE)</f>
        <v/>
      </c>
      <c r="AC60">
        <f>SUM(K60:Z60)</f>
        <v/>
      </c>
      <c r="AD60">
        <f>IF(AC60&lt;=2,1,1-LOG(AC60-1))</f>
        <v/>
      </c>
      <c r="AE60">
        <f>VLOOKUP(D60,LConferencias!A:E,5,FALSE)*IF(I60&gt;0,1.1,1)*AD60</f>
        <v/>
      </c>
    </row>
    <row r="61">
      <c r="A61" t="inlineStr">
        <is>
          <t>2021</t>
        </is>
      </c>
      <c r="B61" t="n">
        <v>60</v>
      </c>
      <c r="C61" t="inlineStr">
        <is>
          <t>A Hybrid BRKGA Approach for the Two Stage Capacitated Facility Location Problem</t>
        </is>
      </c>
      <c r="D61" t="inlineStr">
        <is>
          <t>IEEE Congress on Evolutionary Computation</t>
        </is>
      </c>
      <c r="E61" t="inlineStr">
        <is>
          <t>IGOR DA SILVA MORAISLISS DE FATIMA FRANCOISE MOREIRA GRILLO FAULHABER</t>
        </is>
      </c>
      <c r="F61">
        <f>VLOOKUP(D61,LConferencias!A:B,2,FALSE)</f>
        <v/>
      </c>
      <c r="G61">
        <f>VLOOKUP(D61,LConferencias!A:C,3,FALSE)</f>
        <v/>
      </c>
      <c r="H61">
        <f>VLOOKUP(D61,LConferencias!A:D,4,FALSE)</f>
        <v/>
      </c>
      <c r="I61">
        <f>IF(E61&lt;&gt;"",1,0)</f>
        <v/>
      </c>
      <c r="AB61">
        <f>VLOOKUP(F61,Tabelas!A:C,2,FALSE)</f>
        <v/>
      </c>
      <c r="AC61">
        <f>SUM(K61:Z61)</f>
        <v/>
      </c>
      <c r="AD61">
        <f>IF(AC61&lt;=2,1,1-LOG(AC61-1))</f>
        <v/>
      </c>
      <c r="AE61">
        <f>VLOOKUP(D61,LConferencias!A:E,5,FALSE)*IF(I61&gt;0,1.1,1)*AD61</f>
        <v/>
      </c>
    </row>
    <row r="62">
      <c r="A62" t="inlineStr">
        <is>
          <t>2021</t>
        </is>
      </c>
      <c r="B62" t="n">
        <v>61</v>
      </c>
      <c r="C62" t="inlineStr">
        <is>
          <t>Integrated Dataset of Brazilian Flights</t>
        </is>
      </c>
      <c r="D62" t="inlineStr">
        <is>
          <t>XV Brazilian e-Science Workshop (BreSci)</t>
        </is>
      </c>
      <c r="E62" t="inlineStr"/>
      <c r="F62">
        <f>VLOOKUP(D62,LConferencias!A:B,2,FALSE)</f>
        <v/>
      </c>
      <c r="G62">
        <f>VLOOKUP(D62,LConferencias!A:C,3,FALSE)</f>
        <v/>
      </c>
      <c r="H62">
        <f>VLOOKUP(D62,LConferencias!A:D,4,FALSE)</f>
        <v/>
      </c>
      <c r="I62">
        <f>IF(E62&lt;&gt;"",1,0)</f>
        <v/>
      </c>
      <c r="R62" t="n">
        <v>1</v>
      </c>
      <c r="U62" t="n">
        <v>1</v>
      </c>
      <c r="V62" t="n">
        <v>1</v>
      </c>
      <c r="AB62">
        <f>VLOOKUP(F62,Tabelas!A:C,2,FALSE)</f>
        <v/>
      </c>
      <c r="AC62">
        <f>SUM(K62:Z62)</f>
        <v/>
      </c>
      <c r="AD62">
        <f>IF(AC62&lt;=2,1,1-LOG(AC62-1))</f>
        <v/>
      </c>
      <c r="AE62">
        <f>VLOOKUP(D62,LConferencias!A:E,5,FALSE)*IF(I62&gt;0,1.1,1)*AD62</f>
        <v/>
      </c>
    </row>
    <row r="63">
      <c r="A63" t="inlineStr">
        <is>
          <t>2021</t>
        </is>
      </c>
      <c r="B63" t="n">
        <v>62</v>
      </c>
      <c r="C63" t="inlineStr">
        <is>
          <t>Mighty Math Knight: A Game for Learning Basic Math Operations</t>
        </is>
      </c>
      <c r="D63" t="inlineStr">
        <is>
          <t>Latin American Conference on Learning Objects and Technologies</t>
        </is>
      </c>
      <c r="E63" t="inlineStr">
        <is>
          <t>LUCIANA DA COSTA VARJOLO</t>
        </is>
      </c>
      <c r="F63">
        <f>VLOOKUP(D63,LConferencias!A:B,2,FALSE)</f>
        <v/>
      </c>
      <c r="G63">
        <f>VLOOKUP(D63,LConferencias!A:C,3,FALSE)</f>
        <v/>
      </c>
      <c r="H63">
        <f>VLOOKUP(D63,LConferencias!A:D,4,FALSE)</f>
        <v/>
      </c>
      <c r="I63">
        <f>IF(E63&lt;&gt;"",1,0)</f>
        <v/>
      </c>
      <c r="AB63">
        <f>VLOOKUP(F63,Tabelas!A:C,2,FALSE)</f>
        <v/>
      </c>
      <c r="AC63">
        <f>SUM(K63:Z63)</f>
        <v/>
      </c>
      <c r="AD63">
        <f>IF(AC63&lt;=2,1,1-LOG(AC63-1))</f>
        <v/>
      </c>
      <c r="AE63">
        <f>VLOOKUP(D63,LConferencias!A:E,5,FALSE)*IF(I63&gt;0,1.1,1)*AD63</f>
        <v/>
      </c>
    </row>
    <row r="64">
      <c r="A64" t="inlineStr">
        <is>
          <t>2021</t>
        </is>
      </c>
      <c r="B64" t="n">
        <v>63</v>
      </c>
      <c r="C64" t="inlineStr">
        <is>
          <t>Análise Comparativa de Métodos para Esteganografia Digital em Imagens</t>
        </is>
      </c>
      <c r="D64" t="inlineStr">
        <is>
          <t>Computer on the Beach</t>
        </is>
      </c>
      <c r="E64" t="inlineStr"/>
      <c r="F64">
        <f>VLOOKUP(D64,LConferencias!A:B,2,FALSE)</f>
        <v/>
      </c>
      <c r="G64">
        <f>VLOOKUP(D64,LConferencias!A:C,3,FALSE)</f>
        <v/>
      </c>
      <c r="H64">
        <f>VLOOKUP(D64,LConferencias!A:D,4,FALSE)</f>
        <v/>
      </c>
      <c r="I64">
        <f>IF(E64&lt;&gt;"",1,0)</f>
        <v/>
      </c>
      <c r="K64" t="n">
        <v>1</v>
      </c>
      <c r="AB64">
        <f>VLOOKUP(F64,Tabelas!A:C,2,FALSE)</f>
        <v/>
      </c>
      <c r="AC64">
        <f>SUM(K64:Z64)</f>
        <v/>
      </c>
      <c r="AD64">
        <f>IF(AC64&lt;=2,1,1-LOG(AC64-1))</f>
        <v/>
      </c>
      <c r="AE64">
        <f>VLOOKUP(D64,LConferencias!A:E,5,FALSE)*IF(I64&gt;0,1.1,1)*AD64</f>
        <v/>
      </c>
    </row>
    <row r="65">
      <c r="A65" t="inlineStr">
        <is>
          <t>2022</t>
        </is>
      </c>
      <c r="B65" t="n">
        <v>64</v>
      </c>
      <c r="C65" t="inlineStr">
        <is>
          <t>Construção e Validação de um Sistema IoT de Baixo Custo para Detecção de Vazamento de Água em Residências</t>
        </is>
      </c>
      <c r="D65" t="inlineStr">
        <is>
          <t>XIII Computer on the Beach</t>
        </is>
      </c>
      <c r="E65" t="inlineStr"/>
      <c r="F65">
        <f>VLOOKUP(D65,LConferencias!A:B,2,FALSE)</f>
        <v/>
      </c>
      <c r="G65">
        <f>VLOOKUP(D65,LConferencias!A:C,3,FALSE)</f>
        <v/>
      </c>
      <c r="H65">
        <f>VLOOKUP(D65,LConferencias!A:D,4,FALSE)</f>
        <v/>
      </c>
      <c r="I65">
        <f>IF(E65&lt;&gt;"",1,0)</f>
        <v/>
      </c>
      <c r="Q65" t="n">
        <v>1</v>
      </c>
      <c r="AB65">
        <f>VLOOKUP(F65,Tabelas!A:C,2,FALSE)</f>
        <v/>
      </c>
      <c r="AC65">
        <f>SUM(K65:Z65)</f>
        <v/>
      </c>
      <c r="AD65">
        <f>IF(AC65&lt;=2,1,1-LOG(AC65-1))</f>
        <v/>
      </c>
      <c r="AE65">
        <f>VLOOKUP(D65,LConferencias!A:E,5,FALSE)*IF(I65&gt;0,1.1,1)*AD65</f>
        <v/>
      </c>
    </row>
    <row r="66">
      <c r="A66" t="inlineStr">
        <is>
          <t>2022</t>
        </is>
      </c>
      <c r="B66" t="n">
        <v>65</v>
      </c>
      <c r="C66" t="inlineStr">
        <is>
          <t>VITA 2.0 - Sistema de avaliação de aulas</t>
        </is>
      </c>
      <c r="D66" t="inlineStr">
        <is>
          <t>Conferência Ibérica de Sistemas e Tecnologias de Informação</t>
        </is>
      </c>
      <c r="E66" t="inlineStr">
        <is>
          <t>LUCIANA DA COSTA VARJOLO</t>
        </is>
      </c>
      <c r="F66">
        <f>VLOOKUP(D66,LConferencias!A:B,2,FALSE)</f>
        <v/>
      </c>
      <c r="G66">
        <f>VLOOKUP(D66,LConferencias!A:C,3,FALSE)</f>
        <v/>
      </c>
      <c r="H66">
        <f>VLOOKUP(D66,LConferencias!A:D,4,FALSE)</f>
        <v/>
      </c>
      <c r="I66">
        <f>IF(E66&lt;&gt;"",1,0)</f>
        <v/>
      </c>
      <c r="W66" t="n">
        <v>1</v>
      </c>
      <c r="AB66">
        <f>VLOOKUP(F66,Tabelas!A:C,2,FALSE)</f>
        <v/>
      </c>
      <c r="AC66">
        <f>SUM(K66:Z66)</f>
        <v/>
      </c>
      <c r="AD66">
        <f>IF(AC66&lt;=2,1,1-LOG(AC66-1))</f>
        <v/>
      </c>
      <c r="AE66">
        <f>VLOOKUP(D66,LConferencias!A:E,5,FALSE)*IF(I66&gt;0,1.1,1)*AD66</f>
        <v/>
      </c>
    </row>
    <row r="67">
      <c r="A67" t="inlineStr">
        <is>
          <t>2022</t>
        </is>
      </c>
      <c r="B67" t="n">
        <v>66</v>
      </c>
      <c r="C67" t="inlineStr">
        <is>
          <t>VITA 2.0 - Class evaluation system</t>
        </is>
      </c>
      <c r="D67" t="inlineStr">
        <is>
          <t>2022 17th Iberian Conference on Information Systems and Technologies (CISTI)</t>
        </is>
      </c>
      <c r="E67" t="inlineStr"/>
      <c r="F67">
        <f>VLOOKUP(D67,LConferencias!A:B,2,FALSE)</f>
        <v/>
      </c>
      <c r="G67">
        <f>VLOOKUP(D67,LConferencias!A:C,3,FALSE)</f>
        <v/>
      </c>
      <c r="H67">
        <f>VLOOKUP(D67,LConferencias!A:D,4,FALSE)</f>
        <v/>
      </c>
      <c r="I67">
        <f>IF(E67&lt;&gt;"",1,0)</f>
        <v/>
      </c>
      <c r="W67" t="n">
        <v>1</v>
      </c>
      <c r="AB67">
        <f>VLOOKUP(F67,Tabelas!A:C,2,FALSE)</f>
        <v/>
      </c>
      <c r="AC67">
        <f>SUM(K67:Z67)</f>
        <v/>
      </c>
      <c r="AD67">
        <f>IF(AC67&lt;=2,1,1-LOG(AC67-1))</f>
        <v/>
      </c>
      <c r="AE67">
        <f>VLOOKUP(D67,LConferencias!A:E,5,FALSE)*IF(I67&gt;0,1.1,1)*AD67</f>
        <v/>
      </c>
    </row>
    <row r="68">
      <c r="A68" t="inlineStr">
        <is>
          <t>2022</t>
        </is>
      </c>
      <c r="B68" t="n">
        <v>67</v>
      </c>
      <c r="C68" t="inlineStr">
        <is>
          <t>A review of ontology-based approaches for sentiment analysis: possible improvements on the brazilian affective computing scenario</t>
        </is>
      </c>
      <c r="D68" t="inlineStr">
        <is>
          <t>Brazilian Seminar on Ontologies</t>
        </is>
      </c>
      <c r="E68" t="inlineStr"/>
      <c r="F68">
        <f>VLOOKUP(D68,LConferencias!A:B,2,FALSE)</f>
        <v/>
      </c>
      <c r="G68">
        <f>VLOOKUP(D68,LConferencias!A:C,3,FALSE)</f>
        <v/>
      </c>
      <c r="H68">
        <f>VLOOKUP(D68,LConferencias!A:D,4,FALSE)</f>
        <v/>
      </c>
      <c r="I68">
        <f>IF(E68&lt;&gt;"",1,0)</f>
        <v/>
      </c>
      <c r="S68" t="n">
        <v>1</v>
      </c>
      <c r="AB68">
        <f>VLOOKUP(F68,Tabelas!A:C,2,FALSE)</f>
        <v/>
      </c>
      <c r="AC68">
        <f>SUM(K68:Z68)</f>
        <v/>
      </c>
      <c r="AD68">
        <f>IF(AC68&lt;=2,1,1-LOG(AC68-1))</f>
        <v/>
      </c>
      <c r="AE68">
        <f>VLOOKUP(D68,LConferencias!A:E,5,FALSE)*IF(I68&gt;0,1.1,1)*AD68</f>
        <v/>
      </c>
    </row>
    <row r="69">
      <c r="A69" t="inlineStr">
        <is>
          <t>2022</t>
        </is>
      </c>
      <c r="B69" t="n">
        <v>68</v>
      </c>
      <c r="C69" t="inlineStr">
        <is>
          <t>Dicionário de Fundamentos Morais em Espanhol</t>
        </is>
      </c>
      <c r="D69" t="inlineStr">
        <is>
          <t>Congreso Internacional de Informática Educativa</t>
        </is>
      </c>
      <c r="E69" t="inlineStr"/>
      <c r="F69">
        <f>VLOOKUP(D69,LConferencias!A:B,2,FALSE)</f>
        <v/>
      </c>
      <c r="G69">
        <f>VLOOKUP(D69,LConferencias!A:C,3,FALSE)</f>
        <v/>
      </c>
      <c r="H69">
        <f>VLOOKUP(D69,LConferencias!A:D,4,FALSE)</f>
        <v/>
      </c>
      <c r="I69">
        <f>IF(E69&lt;&gt;"",1,0)</f>
        <v/>
      </c>
      <c r="AB69">
        <f>VLOOKUP(F69,Tabelas!A:C,2,FALSE)</f>
        <v/>
      </c>
      <c r="AC69">
        <f>SUM(K69:Z69)</f>
        <v/>
      </c>
      <c r="AD69">
        <f>IF(AC69&lt;=2,1,1-LOG(AC69-1))</f>
        <v/>
      </c>
      <c r="AE69">
        <f>VLOOKUP(D69,LConferencias!A:E,5,FALSE)*IF(I69&gt;0,1.1,1)*AD69</f>
        <v/>
      </c>
    </row>
    <row r="70">
      <c r="A70" t="inlineStr">
        <is>
          <t>2022</t>
        </is>
      </c>
      <c r="B70" t="n">
        <v>69</v>
      </c>
      <c r="C70" t="inlineStr">
        <is>
          <t>Identification of the North Brazil Current through spatial motifs in fixed time slices</t>
        </is>
      </c>
      <c r="D70" t="inlineStr">
        <is>
          <t>Brazilian eScience Workshop</t>
        </is>
      </c>
      <c r="E70" t="inlineStr"/>
      <c r="F70">
        <f>VLOOKUP(D70,LConferencias!A:B,2,FALSE)</f>
        <v/>
      </c>
      <c r="G70">
        <f>VLOOKUP(D70,LConferencias!A:C,3,FALSE)</f>
        <v/>
      </c>
      <c r="H70">
        <f>VLOOKUP(D70,LConferencias!A:D,4,FALSE)</f>
        <v/>
      </c>
      <c r="I70">
        <f>IF(E70&lt;&gt;"",1,0)</f>
        <v/>
      </c>
      <c r="Z70" t="n">
        <v>1</v>
      </c>
      <c r="AB70">
        <f>VLOOKUP(F70,Tabelas!A:C,2,FALSE)</f>
        <v/>
      </c>
      <c r="AC70">
        <f>SUM(K70:Z70)</f>
        <v/>
      </c>
      <c r="AD70">
        <f>IF(AC70&lt;=2,1,1-LOG(AC70-1))</f>
        <v/>
      </c>
      <c r="AE70">
        <f>VLOOKUP(D70,LConferencias!A:E,5,FALSE)*IF(I70&gt;0,1.1,1)*AD70</f>
        <v/>
      </c>
    </row>
    <row r="71">
      <c r="A71" t="inlineStr">
        <is>
          <t>2022</t>
        </is>
      </c>
      <c r="B71" t="n">
        <v>70</v>
      </c>
      <c r="C71" t="inlineStr">
        <is>
          <t>Sistema para Coleta de Dados Comportamentais de Pacientes com Transtorno do Espectro Autista</t>
        </is>
      </c>
      <c r="D71" t="inlineStr">
        <is>
          <t>XL SIMPÓSIO BRASILEIRO DE TELECOMUNICAÇÕES E PROCESSAMENTO DE SINAIS - SBrT 2022</t>
        </is>
      </c>
      <c r="E71" t="inlineStr">
        <is>
          <t>LEANDRO DE SOUZA LIMA CHERNICHARO</t>
        </is>
      </c>
      <c r="F71">
        <f>VLOOKUP(D71,LConferencias!A:B,2,FALSE)</f>
        <v/>
      </c>
      <c r="G71">
        <f>VLOOKUP(D71,LConferencias!A:C,3,FALSE)</f>
        <v/>
      </c>
      <c r="H71">
        <f>VLOOKUP(D71,LConferencias!A:D,4,FALSE)</f>
        <v/>
      </c>
      <c r="I71">
        <f>IF(E71&lt;&gt;"",1,0)</f>
        <v/>
      </c>
      <c r="O71" t="n">
        <v>1</v>
      </c>
      <c r="AB71">
        <f>VLOOKUP(F71,Tabelas!A:C,2,FALSE)</f>
        <v/>
      </c>
      <c r="AC71">
        <f>SUM(K71:Z71)</f>
        <v/>
      </c>
      <c r="AD71">
        <f>IF(AC71&lt;=2,1,1-LOG(AC71-1))</f>
        <v/>
      </c>
      <c r="AE71">
        <f>VLOOKUP(D71,LConferencias!A:E,5,FALSE)*IF(I71&gt;0,1.1,1)*AD71</f>
        <v/>
      </c>
    </row>
    <row r="72">
      <c r="A72" t="inlineStr">
        <is>
          <t>2022</t>
        </is>
      </c>
      <c r="B72" t="n">
        <v>71</v>
      </c>
      <c r="C72" t="inlineStr">
        <is>
          <t>Otimização combinatória aplicada a composição de equipes esportivas</t>
        </is>
      </c>
      <c r="D72" t="inlineStr">
        <is>
          <t>Simpósio Brasileiro de Pesquisa Operacional</t>
        </is>
      </c>
      <c r="E72" t="inlineStr"/>
      <c r="F72">
        <f>VLOOKUP(D72,LConferencias!A:B,2,FALSE)</f>
        <v/>
      </c>
      <c r="G72">
        <f>VLOOKUP(D72,LConferencias!A:C,3,FALSE)</f>
        <v/>
      </c>
      <c r="H72">
        <f>VLOOKUP(D72,LConferencias!A:D,4,FALSE)</f>
        <v/>
      </c>
      <c r="I72">
        <f>IF(E72&lt;&gt;"",1,0)</f>
        <v/>
      </c>
      <c r="R72" t="n">
        <v>1</v>
      </c>
      <c r="AB72">
        <f>VLOOKUP(F72,Tabelas!A:C,2,FALSE)</f>
        <v/>
      </c>
      <c r="AC72">
        <f>SUM(K72:Z72)</f>
        <v/>
      </c>
      <c r="AD72">
        <f>IF(AC72&lt;=2,1,1-LOG(AC72-1))</f>
        <v/>
      </c>
      <c r="AE72">
        <f>VLOOKUP(D72,LConferencias!A:E,5,FALSE)*IF(I72&gt;0,1.1,1)*AD72</f>
        <v/>
      </c>
    </row>
    <row r="73">
      <c r="A73" t="inlineStr">
        <is>
          <t>2022</t>
        </is>
      </c>
      <c r="B73" t="n">
        <v>72</v>
      </c>
      <c r="C73" t="inlineStr">
        <is>
          <t>Evaluating machine learning models for essential protein identification</t>
        </is>
      </c>
      <c r="D73" t="inlineStr">
        <is>
          <t>Brazilian Symposium on Bioinformatics</t>
        </is>
      </c>
      <c r="E73" t="inlineStr">
        <is>
          <t>JESSICA DA SILVA COSTA</t>
        </is>
      </c>
      <c r="F73">
        <f>VLOOKUP(D73,LConferencias!A:B,2,FALSE)</f>
        <v/>
      </c>
      <c r="G73">
        <f>VLOOKUP(D73,LConferencias!A:C,3,FALSE)</f>
        <v/>
      </c>
      <c r="H73">
        <f>VLOOKUP(D73,LConferencias!A:D,4,FALSE)</f>
        <v/>
      </c>
      <c r="I73">
        <f>IF(E73&lt;&gt;"",1,0)</f>
        <v/>
      </c>
      <c r="AB73">
        <f>VLOOKUP(F73,Tabelas!A:C,2,FALSE)</f>
        <v/>
      </c>
      <c r="AC73">
        <f>SUM(K73:Z73)</f>
        <v/>
      </c>
      <c r="AD73">
        <f>IF(AC73&lt;=2,1,1-LOG(AC73-1))</f>
        <v/>
      </c>
      <c r="AE73">
        <f>VLOOKUP(D73,LConferencias!A:E,5,FALSE)*IF(I73&gt;0,1.1,1)*AD73</f>
        <v/>
      </c>
    </row>
    <row r="74">
      <c r="A74" t="inlineStr">
        <is>
          <t>2022</t>
        </is>
      </c>
      <c r="B74" t="n">
        <v>73</v>
      </c>
      <c r="C74" t="inlineStr">
        <is>
          <t>Comparison of machine learning pipelines for gene expression matrices</t>
        </is>
      </c>
      <c r="D74" t="inlineStr">
        <is>
          <t>Brazilian Symposium on Bioinformatics</t>
        </is>
      </c>
      <c r="E74" t="inlineStr"/>
      <c r="F74">
        <f>VLOOKUP(D74,LConferencias!A:B,2,FALSE)</f>
        <v/>
      </c>
      <c r="G74">
        <f>VLOOKUP(D74,LConferencias!A:C,3,FALSE)</f>
        <v/>
      </c>
      <c r="H74">
        <f>VLOOKUP(D74,LConferencias!A:D,4,FALSE)</f>
        <v/>
      </c>
      <c r="I74">
        <f>IF(E74&lt;&gt;"",1,0)</f>
        <v/>
      </c>
      <c r="W74" t="n">
        <v>1</v>
      </c>
      <c r="AB74">
        <f>VLOOKUP(F74,Tabelas!A:C,2,FALSE)</f>
        <v/>
      </c>
      <c r="AC74">
        <f>SUM(K74:Z74)</f>
        <v/>
      </c>
      <c r="AD74">
        <f>IF(AC74&lt;=2,1,1-LOG(AC74-1))</f>
        <v/>
      </c>
      <c r="AE74">
        <f>VLOOKUP(D74,LConferencias!A:E,5,FALSE)*IF(I74&gt;0,1.1,1)*AD74</f>
        <v/>
      </c>
    </row>
    <row r="75">
      <c r="A75" t="inlineStr">
        <is>
          <t>2022</t>
        </is>
      </c>
      <c r="B75" t="n">
        <v>74</v>
      </c>
      <c r="C75" t="inlineStr">
        <is>
          <t>Towards a Definition for Extreme Weather Events in Rio de Janeiro City</t>
        </is>
      </c>
      <c r="D75" t="inlineStr">
        <is>
          <t>Simpósio Brasileiro de Banco de Dados</t>
        </is>
      </c>
      <c r="E75" t="inlineStr"/>
      <c r="F75">
        <f>VLOOKUP(D75,LConferencias!A:B,2,FALSE)</f>
        <v/>
      </c>
      <c r="G75">
        <f>VLOOKUP(D75,LConferencias!A:C,3,FALSE)</f>
        <v/>
      </c>
      <c r="H75">
        <f>VLOOKUP(D75,LConferencias!A:D,4,FALSE)</f>
        <v/>
      </c>
      <c r="I75">
        <f>IF(E75&lt;&gt;"",1,0)</f>
        <v/>
      </c>
      <c r="O75" t="n">
        <v>1</v>
      </c>
      <c r="P75" t="n">
        <v>1</v>
      </c>
      <c r="AB75">
        <f>VLOOKUP(F75,Tabelas!A:C,2,FALSE)</f>
        <v/>
      </c>
      <c r="AC75">
        <f>SUM(K75:Z75)</f>
        <v/>
      </c>
      <c r="AD75">
        <f>IF(AC75&lt;=2,1,1-LOG(AC75-1))</f>
        <v/>
      </c>
      <c r="AE75">
        <f>VLOOKUP(D75,LConferencias!A:E,5,FALSE)*IF(I75&gt;0,1.1,1)*AD75</f>
        <v/>
      </c>
    </row>
    <row r="76">
      <c r="A76" t="inlineStr">
        <is>
          <t>2022</t>
        </is>
      </c>
      <c r="B76" t="n">
        <v>75</v>
      </c>
      <c r="C76" t="inlineStr">
        <is>
          <t>Analysis of precipitation data in Rio de Janeiro city using Extreme Value Theory</t>
        </is>
      </c>
      <c r="D76" t="inlineStr">
        <is>
          <t>Simpósio Brasileiro de Banco de Dados</t>
        </is>
      </c>
      <c r="E76" t="inlineStr"/>
      <c r="F76">
        <f>VLOOKUP(D76,LConferencias!A:B,2,FALSE)</f>
        <v/>
      </c>
      <c r="G76">
        <f>VLOOKUP(D76,LConferencias!A:C,3,FALSE)</f>
        <v/>
      </c>
      <c r="H76">
        <f>VLOOKUP(D76,LConferencias!A:D,4,FALSE)</f>
        <v/>
      </c>
      <c r="I76">
        <f>IF(E76&lt;&gt;"",1,0)</f>
        <v/>
      </c>
      <c r="P76" t="n">
        <v>1</v>
      </c>
      <c r="AB76">
        <f>VLOOKUP(F76,Tabelas!A:C,2,FALSE)</f>
        <v/>
      </c>
      <c r="AC76">
        <f>SUM(K76:Z76)</f>
        <v/>
      </c>
      <c r="AD76">
        <f>IF(AC76&lt;=2,1,1-LOG(AC76-1))</f>
        <v/>
      </c>
      <c r="AE76">
        <f>VLOOKUP(D76,LConferencias!A:E,5,FALSE)*IF(I76&gt;0,1.1,1)*AD76</f>
        <v/>
      </c>
    </row>
    <row r="77">
      <c r="A77" t="inlineStr">
        <is>
          <t>2022</t>
        </is>
      </c>
      <c r="B77" t="n">
        <v>76</v>
      </c>
      <c r="C77" t="inlineStr">
        <is>
          <t>PROBLEMA DO NÍVEL DE SERVIÇO NA LOCALIZAÇÃO DE BASES DE VEÍCULOS DE RESGATE</t>
        </is>
      </c>
      <c r="D77" t="inlineStr">
        <is>
          <t>Congresso Nacional de Pesquisa e Ensino em Transporte</t>
        </is>
      </c>
      <c r="E77" t="inlineStr"/>
      <c r="F77">
        <f>VLOOKUP(D77,LConferencias!A:B,2,FALSE)</f>
        <v/>
      </c>
      <c r="G77">
        <f>VLOOKUP(D77,LConferencias!A:C,3,FALSE)</f>
        <v/>
      </c>
      <c r="H77">
        <f>VLOOKUP(D77,LConferencias!A:D,4,FALSE)</f>
        <v/>
      </c>
      <c r="I77">
        <f>IF(E77&lt;&gt;"",1,0)</f>
        <v/>
      </c>
      <c r="AB77">
        <f>VLOOKUP(F77,Tabelas!A:C,2,FALSE)</f>
        <v/>
      </c>
      <c r="AC77">
        <f>SUM(K77:Z77)</f>
        <v/>
      </c>
      <c r="AD77">
        <f>IF(AC77&lt;=2,1,1-LOG(AC77-1))</f>
        <v/>
      </c>
      <c r="AE77">
        <f>VLOOKUP(D77,LConferencias!A:E,5,FALSE)*IF(I77&gt;0,1.1,1)*AD77</f>
        <v/>
      </c>
    </row>
    <row r="78">
      <c r="A78" t="inlineStr">
        <is>
          <t>2022</t>
        </is>
      </c>
      <c r="B78" t="n">
        <v>77</v>
      </c>
      <c r="C78" t="inlineStr">
        <is>
          <t>SkillsMe - Plataforma de Troca de Conhecimento</t>
        </is>
      </c>
      <c r="D78" t="inlineStr">
        <is>
          <t>Conferência Ibérica de Sistemas e Tecnologias de Informação</t>
        </is>
      </c>
      <c r="E78" t="inlineStr"/>
      <c r="F78">
        <f>VLOOKUP(D78,LConferencias!A:B,2,FALSE)</f>
        <v/>
      </c>
      <c r="G78">
        <f>VLOOKUP(D78,LConferencias!A:C,3,FALSE)</f>
        <v/>
      </c>
      <c r="H78">
        <f>VLOOKUP(D78,LConferencias!A:D,4,FALSE)</f>
        <v/>
      </c>
      <c r="I78">
        <f>IF(E78&lt;&gt;"",1,0)</f>
        <v/>
      </c>
      <c r="S78" t="n">
        <v>1</v>
      </c>
      <c r="AB78">
        <f>VLOOKUP(F78,Tabelas!A:C,2,FALSE)</f>
        <v/>
      </c>
      <c r="AC78">
        <f>SUM(K78:Z78)</f>
        <v/>
      </c>
      <c r="AD78">
        <f>IF(AC78&lt;=2,1,1-LOG(AC78-1))</f>
        <v/>
      </c>
      <c r="AE78">
        <f>VLOOKUP(D78,LConferencias!A:E,5,FALSE)*IF(I78&gt;0,1.1,1)*AD78</f>
        <v/>
      </c>
    </row>
    <row r="79">
      <c r="A79" t="inlineStr">
        <is>
          <t>2022</t>
        </is>
      </c>
      <c r="B79" t="n">
        <v>78</v>
      </c>
      <c r="C79" t="inlineStr">
        <is>
          <t>Towards Robust Cluster-Based Hyperparameter Optimization</t>
        </is>
      </c>
      <c r="D79" t="inlineStr">
        <is>
          <t>Simpósio Brasileiro de Banco de Dados</t>
        </is>
      </c>
      <c r="E79" t="inlineStr"/>
      <c r="F79">
        <f>VLOOKUP(D79,LConferencias!A:B,2,FALSE)</f>
        <v/>
      </c>
      <c r="G79">
        <f>VLOOKUP(D79,LConferencias!A:C,3,FALSE)</f>
        <v/>
      </c>
      <c r="H79">
        <f>VLOOKUP(D79,LConferencias!A:D,4,FALSE)</f>
        <v/>
      </c>
      <c r="I79">
        <f>IF(E79&lt;&gt;"",1,0)</f>
        <v/>
      </c>
      <c r="O79" t="n">
        <v>1</v>
      </c>
      <c r="AB79">
        <f>VLOOKUP(F79,Tabelas!A:C,2,FALSE)</f>
        <v/>
      </c>
      <c r="AC79">
        <f>SUM(K79:Z79)</f>
        <v/>
      </c>
      <c r="AD79">
        <f>IF(AC79&lt;=2,1,1-LOG(AC79-1))</f>
        <v/>
      </c>
      <c r="AE79">
        <f>VLOOKUP(D79,LConferencias!A:E,5,FALSE)*IF(I79&gt;0,1.1,1)*AD79</f>
        <v/>
      </c>
    </row>
    <row r="80">
      <c r="A80" t="inlineStr">
        <is>
          <t>2022</t>
        </is>
      </c>
      <c r="B80" t="n">
        <v>79</v>
      </c>
      <c r="C80" t="inlineStr">
        <is>
          <t>A conjugated evolutionary algorithm for hyperparameter optimization</t>
        </is>
      </c>
      <c r="D80" t="inlineStr">
        <is>
          <t>IEEE Congress on Evolutionary Computation</t>
        </is>
      </c>
      <c r="E80" t="inlineStr">
        <is>
          <t>MARCELLO ALBERTO SOARES SERQUEIRA</t>
        </is>
      </c>
      <c r="F80">
        <f>VLOOKUP(D80,LConferencias!A:B,2,FALSE)</f>
        <v/>
      </c>
      <c r="G80">
        <f>VLOOKUP(D80,LConferencias!A:C,3,FALSE)</f>
        <v/>
      </c>
      <c r="H80">
        <f>VLOOKUP(D80,LConferencias!A:D,4,FALSE)</f>
        <v/>
      </c>
      <c r="I80">
        <f>IF(E80&lt;&gt;"",1,0)</f>
        <v/>
      </c>
      <c r="O80" t="n">
        <v>1</v>
      </c>
      <c r="AB80">
        <f>VLOOKUP(F80,Tabelas!A:C,2,FALSE)</f>
        <v/>
      </c>
      <c r="AC80">
        <f>SUM(K80:Z80)</f>
        <v/>
      </c>
      <c r="AD80">
        <f>IF(AC80&lt;=2,1,1-LOG(AC80-1))</f>
        <v/>
      </c>
      <c r="AE80">
        <f>VLOOKUP(D80,LConferencias!A:E,5,FALSE)*IF(I80&gt;0,1.1,1)*AD80</f>
        <v/>
      </c>
    </row>
    <row r="81">
      <c r="A81" t="inlineStr">
        <is>
          <t>2022</t>
        </is>
      </c>
      <c r="B81" t="n">
        <v>80</v>
      </c>
      <c r="C81" t="inlineStr">
        <is>
          <t>Development and Implementation of a Communication Network in a Formula SAE Car</t>
        </is>
      </c>
      <c r="D81" t="inlineStr">
        <is>
          <t>International Conference on Computational Science and Computational Intelligence</t>
        </is>
      </c>
      <c r="E81" t="inlineStr"/>
      <c r="F81">
        <f>VLOOKUP(D81,LConferencias!A:B,2,FALSE)</f>
        <v/>
      </c>
      <c r="G81">
        <f>VLOOKUP(D81,LConferencias!A:C,3,FALSE)</f>
        <v/>
      </c>
      <c r="H81">
        <f>VLOOKUP(D81,LConferencias!A:D,4,FALSE)</f>
        <v/>
      </c>
      <c r="I81">
        <f>IF(E81&lt;&gt;"",1,0)</f>
        <v/>
      </c>
      <c r="AB81">
        <f>VLOOKUP(F81,Tabelas!A:C,2,FALSE)</f>
        <v/>
      </c>
      <c r="AC81">
        <f>SUM(K81:Z81)</f>
        <v/>
      </c>
      <c r="AD81">
        <f>IF(AC81&lt;=2,1,1-LOG(AC81-1))</f>
        <v/>
      </c>
      <c r="AE81">
        <f>VLOOKUP(D81,LConferencias!A:E,5,FALSE)*IF(I81&gt;0,1.1,1)*AD81</f>
        <v/>
      </c>
    </row>
    <row r="82">
      <c r="A82" t="inlineStr">
        <is>
          <t>2022</t>
        </is>
      </c>
      <c r="B82" t="n">
        <v>81</v>
      </c>
      <c r="C82" t="inlineStr">
        <is>
          <t>Towards a cloud-based framework for online and integrated event detection</t>
        </is>
      </c>
      <c r="D82" t="inlineStr">
        <is>
          <t>Simpósio Brasileiro de Banco de Dados</t>
        </is>
      </c>
      <c r="E82" t="inlineStr"/>
      <c r="F82">
        <f>VLOOKUP(D82,LConferencias!A:B,2,FALSE)</f>
        <v/>
      </c>
      <c r="G82">
        <f>VLOOKUP(D82,LConferencias!A:C,3,FALSE)</f>
        <v/>
      </c>
      <c r="H82">
        <f>VLOOKUP(D82,LConferencias!A:D,4,FALSE)</f>
        <v/>
      </c>
      <c r="I82">
        <f>IF(E82&lt;&gt;"",1,0)</f>
        <v/>
      </c>
      <c r="Z82" t="n">
        <v>1</v>
      </c>
      <c r="AB82">
        <f>VLOOKUP(F82,Tabelas!A:C,2,FALSE)</f>
        <v/>
      </c>
      <c r="AC82">
        <f>SUM(K82:Z82)</f>
        <v/>
      </c>
      <c r="AD82">
        <f>IF(AC82&lt;=2,1,1-LOG(AC82-1))</f>
        <v/>
      </c>
      <c r="AE82">
        <f>VLOOKUP(D82,LConferencias!A:E,5,FALSE)*IF(I82&gt;0,1.1,1)*AD82</f>
        <v/>
      </c>
    </row>
    <row r="83">
      <c r="A83" t="inlineStr">
        <is>
          <t>2022</t>
        </is>
      </c>
      <c r="B83" t="n">
        <v>82</v>
      </c>
      <c r="C83" t="inlineStr">
        <is>
          <t>Forward and Backward Inertial Anomaly Detector: A Novel Time Series Event Detection Method</t>
        </is>
      </c>
      <c r="D83" t="inlineStr">
        <is>
          <t>2022 International Joint Conference on Neural Networks (IJCNN)</t>
        </is>
      </c>
      <c r="E83" t="inlineStr"/>
      <c r="F83">
        <f>VLOOKUP(D83,LConferencias!A:B,2,FALSE)</f>
        <v/>
      </c>
      <c r="G83">
        <f>VLOOKUP(D83,LConferencias!A:C,3,FALSE)</f>
        <v/>
      </c>
      <c r="H83">
        <f>VLOOKUP(D83,LConferencias!A:D,4,FALSE)</f>
        <v/>
      </c>
      <c r="I83">
        <f>IF(E83&lt;&gt;"",1,0)</f>
        <v/>
      </c>
      <c r="Z83" t="n">
        <v>1</v>
      </c>
      <c r="AB83">
        <f>VLOOKUP(F83,Tabelas!A:C,2,FALSE)</f>
        <v/>
      </c>
      <c r="AC83">
        <f>SUM(K83:Z83)</f>
        <v/>
      </c>
      <c r="AD83">
        <f>IF(AC83&lt;=2,1,1-LOG(AC83-1))</f>
        <v/>
      </c>
      <c r="AE83">
        <f>VLOOKUP(D83,LConferencias!A:E,5,FALSE)*IF(I83&gt;0,1.1,1)*AD83</f>
        <v/>
      </c>
    </row>
    <row r="84">
      <c r="A84" t="inlineStr">
        <is>
          <t>2022</t>
        </is>
      </c>
      <c r="B84" t="n">
        <v>83</v>
      </c>
      <c r="C84" t="inlineStr">
        <is>
          <t>Long-Term Person Reidentification: Challenges and Outlook</t>
        </is>
      </c>
      <c r="D84" t="inlineStr">
        <is>
          <t>International Conference on Optimization</t>
        </is>
      </c>
      <c r="E84" t="inlineStr">
        <is>
          <t>ANDERSON NASCIMENTO MANHAES</t>
        </is>
      </c>
      <c r="F84">
        <f>VLOOKUP(D84,LConferencias!A:B,2,FALSE)</f>
        <v/>
      </c>
      <c r="G84">
        <f>VLOOKUP(D84,LConferencias!A:C,3,FALSE)</f>
        <v/>
      </c>
      <c r="H84">
        <f>VLOOKUP(D84,LConferencias!A:D,4,FALSE)</f>
        <v/>
      </c>
      <c r="I84">
        <f>IF(E84&lt;&gt;"",1,0)</f>
        <v/>
      </c>
      <c r="AB84">
        <f>VLOOKUP(F84,Tabelas!A:C,2,FALSE)</f>
        <v/>
      </c>
      <c r="AC84">
        <f>SUM(K84:Z84)</f>
        <v/>
      </c>
      <c r="AD84">
        <f>IF(AC84&lt;=2,1,1-LOG(AC84-1))</f>
        <v/>
      </c>
      <c r="AE84">
        <f>VLOOKUP(D84,LConferencias!A:E,5,FALSE)*IF(I84&gt;0,1.1,1)*AD84</f>
        <v/>
      </c>
    </row>
    <row r="85">
      <c r="A85" t="inlineStr">
        <is>
          <t>2022</t>
        </is>
      </c>
      <c r="B85" t="n">
        <v>84</v>
      </c>
      <c r="C85" t="inlineStr">
        <is>
          <t>Uma avaliação da relação entre o desempenho de jogadores e a atratividade de jogos educacionais</t>
        </is>
      </c>
      <c r="D85" t="inlineStr">
        <is>
          <t>Simpósio Brasileiro de Informática na Educação</t>
        </is>
      </c>
      <c r="E85" t="inlineStr">
        <is>
          <t>FLAVIO PINHEIRO MARQUES</t>
        </is>
      </c>
      <c r="F85">
        <f>VLOOKUP(D85,LConferencias!A:B,2,FALSE)</f>
        <v/>
      </c>
      <c r="G85">
        <f>VLOOKUP(D85,LConferencias!A:C,3,FALSE)</f>
        <v/>
      </c>
      <c r="H85">
        <f>VLOOKUP(D85,LConferencias!A:D,4,FALSE)</f>
        <v/>
      </c>
      <c r="I85">
        <f>IF(E85&lt;&gt;"",1,0)</f>
        <v/>
      </c>
      <c r="P85" t="n">
        <v>1</v>
      </c>
      <c r="AB85">
        <f>VLOOKUP(F85,Tabelas!A:C,2,FALSE)</f>
        <v/>
      </c>
      <c r="AC85">
        <f>SUM(K85:Z85)</f>
        <v/>
      </c>
      <c r="AD85">
        <f>IF(AC85&lt;=2,1,1-LOG(AC85-1))</f>
        <v/>
      </c>
      <c r="AE85">
        <f>VLOOKUP(D85,LConferencias!A:E,5,FALSE)*IF(I85&gt;0,1.1,1)*AD85</f>
        <v/>
      </c>
    </row>
    <row r="86">
      <c r="A86" t="inlineStr">
        <is>
          <t>2022</t>
        </is>
      </c>
      <c r="B86" t="n">
        <v>85</v>
      </c>
      <c r="C86" t="inlineStr">
        <is>
          <t>Machine learning: new approach to identify olive-tree cultivars</t>
        </is>
      </c>
      <c r="D86" t="inlineStr">
        <is>
          <t>International Conference on Optimization</t>
        </is>
      </c>
      <c r="E86" t="inlineStr">
        <is>
          <t>JANIO DE SOUZA LIMA</t>
        </is>
      </c>
      <c r="F86">
        <f>VLOOKUP(D86,LConferencias!A:B,2,FALSE)</f>
        <v/>
      </c>
      <c r="G86">
        <f>VLOOKUP(D86,LConferencias!A:C,3,FALSE)</f>
        <v/>
      </c>
      <c r="H86">
        <f>VLOOKUP(D86,LConferencias!A:D,4,FALSE)</f>
        <v/>
      </c>
      <c r="I86">
        <f>IF(E86&lt;&gt;"",1,0)</f>
        <v/>
      </c>
      <c r="L86" t="n">
        <v>1</v>
      </c>
      <c r="AB86">
        <f>VLOOKUP(F86,Tabelas!A:C,2,FALSE)</f>
        <v/>
      </c>
      <c r="AC86">
        <f>SUM(K86:Z86)</f>
        <v/>
      </c>
      <c r="AD86">
        <f>IF(AC86&lt;=2,1,1-LOG(AC86-1))</f>
        <v/>
      </c>
      <c r="AE86">
        <f>VLOOKUP(D86,LConferencias!A:E,5,FALSE)*IF(I86&gt;0,1.1,1)*AD86</f>
        <v/>
      </c>
    </row>
    <row r="87">
      <c r="A87" t="inlineStr">
        <is>
          <t>2022</t>
        </is>
      </c>
      <c r="B87" t="n">
        <v>86</v>
      </c>
      <c r="C87" t="inlineStr">
        <is>
          <t>Rescue Operations on Urban Forests: A Metaheuristic Approach</t>
        </is>
      </c>
      <c r="D87" t="inlineStr">
        <is>
          <t>MIT SCALE Latin America Conference</t>
        </is>
      </c>
      <c r="E87" t="inlineStr">
        <is>
          <t>IGOR DA SILVA MORAIS</t>
        </is>
      </c>
      <c r="F87">
        <f>VLOOKUP(D87,LConferencias!A:B,2,FALSE)</f>
        <v/>
      </c>
      <c r="G87">
        <f>VLOOKUP(D87,LConferencias!A:C,3,FALSE)</f>
        <v/>
      </c>
      <c r="H87">
        <f>VLOOKUP(D87,LConferencias!A:D,4,FALSE)</f>
        <v/>
      </c>
      <c r="I87">
        <f>IF(E87&lt;&gt;"",1,0)</f>
        <v/>
      </c>
      <c r="O87" t="n">
        <v>1</v>
      </c>
      <c r="AB87">
        <f>VLOOKUP(F87,Tabelas!A:C,2,FALSE)</f>
        <v/>
      </c>
      <c r="AC87">
        <f>SUM(K87:Z87)</f>
        <v/>
      </c>
      <c r="AD87">
        <f>IF(AC87&lt;=2,1,1-LOG(AC87-1))</f>
        <v/>
      </c>
      <c r="AE87">
        <f>VLOOKUP(D87,LConferencias!A:E,5,FALSE)*IF(I87&gt;0,1.1,1)*AD87</f>
        <v/>
      </c>
    </row>
    <row r="88">
      <c r="A88" t="inlineStr">
        <is>
          <t>2022</t>
        </is>
      </c>
      <c r="B88" t="n">
        <v>87</v>
      </c>
      <c r="C88" t="inlineStr">
        <is>
          <t>A Hybrid BRKGA Approach for the Multiproduct Two Stage Capacitated Facility Location Problem</t>
        </is>
      </c>
      <c r="D88" t="inlineStr">
        <is>
          <t>IEEE Congress on Evolutionary Computation</t>
        </is>
      </c>
      <c r="E88" t="inlineStr">
        <is>
          <t>IGOR DA SILVA MORAIS</t>
        </is>
      </c>
      <c r="F88">
        <f>VLOOKUP(D88,LConferencias!A:B,2,FALSE)</f>
        <v/>
      </c>
      <c r="G88">
        <f>VLOOKUP(D88,LConferencias!A:C,3,FALSE)</f>
        <v/>
      </c>
      <c r="H88">
        <f>VLOOKUP(D88,LConferencias!A:D,4,FALSE)</f>
        <v/>
      </c>
      <c r="I88">
        <f>IF(E88&lt;&gt;"",1,0)</f>
        <v/>
      </c>
      <c r="AB88">
        <f>VLOOKUP(F88,Tabelas!A:C,2,FALSE)</f>
        <v/>
      </c>
      <c r="AC88">
        <f>SUM(K88:Z88)</f>
        <v/>
      </c>
      <c r="AD88">
        <f>IF(AC88&lt;=2,1,1-LOG(AC88-1))</f>
        <v/>
      </c>
      <c r="AE88">
        <f>VLOOKUP(D88,LConferencias!A:E,5,FALSE)*IF(I88&gt;0,1.1,1)*AD88</f>
        <v/>
      </c>
    </row>
    <row r="89">
      <c r="A89" t="inlineStr">
        <is>
          <t>2022</t>
        </is>
      </c>
      <c r="B89" t="n">
        <v>88</v>
      </c>
      <c r="C89" t="inlineStr">
        <is>
          <t>Exploring Data Preprocessing and Machine Learning Methods for Forecasting Worldwide Fertilizers Consumption</t>
        </is>
      </c>
      <c r="D89" t="inlineStr">
        <is>
          <t>2022 International Joint Conference on Neural Networks (IJCNN)</t>
        </is>
      </c>
      <c r="E89" t="inlineStr">
        <is>
          <t>ADALBERTO MINEIRO DE ANDRADE</t>
        </is>
      </c>
      <c r="F89">
        <f>VLOOKUP(D89,LConferencias!A:B,2,FALSE)</f>
        <v/>
      </c>
      <c r="G89">
        <f>VLOOKUP(D89,LConferencias!A:C,3,FALSE)</f>
        <v/>
      </c>
      <c r="H89">
        <f>VLOOKUP(D89,LConferencias!A:D,4,FALSE)</f>
        <v/>
      </c>
      <c r="I89">
        <f>IF(E89&lt;&gt;"",1,0)</f>
        <v/>
      </c>
      <c r="O89" t="n">
        <v>1</v>
      </c>
      <c r="V89" t="n">
        <v>1</v>
      </c>
      <c r="AB89">
        <f>VLOOKUP(F89,Tabelas!A:C,2,FALSE)</f>
        <v/>
      </c>
      <c r="AC89">
        <f>SUM(K89:Z89)</f>
        <v/>
      </c>
      <c r="AD89">
        <f>IF(AC89&lt;=2,1,1-LOG(AC89-1))</f>
        <v/>
      </c>
      <c r="AE89">
        <f>VLOOKUP(D89,LConferencias!A:E,5,FALSE)*IF(I89&gt;0,1.1,1)*AD89</f>
        <v/>
      </c>
    </row>
    <row r="90">
      <c r="A90" t="inlineStr">
        <is>
          <t>2022</t>
        </is>
      </c>
      <c r="B90" t="n">
        <v>89</v>
      </c>
      <c r="C90" t="inlineStr">
        <is>
          <t>Fault Identification in Wind Turbines: A Data-Centric Machine Learning Approach</t>
        </is>
      </c>
      <c r="D90" t="inlineStr">
        <is>
          <t>2022 International Conference on Computational Science and Computational Intelligence (CSCI)</t>
        </is>
      </c>
      <c r="E90" t="inlineStr"/>
      <c r="F90">
        <f>VLOOKUP(D90,LConferencias!A:B,2,FALSE)</f>
        <v/>
      </c>
      <c r="G90">
        <f>VLOOKUP(D90,LConferencias!A:C,3,FALSE)</f>
        <v/>
      </c>
      <c r="H90">
        <f>VLOOKUP(D90,LConferencias!A:D,4,FALSE)</f>
        <v/>
      </c>
      <c r="I90">
        <f>IF(E90&lt;&gt;"",1,0)</f>
        <v/>
      </c>
      <c r="Z90" t="n">
        <v>1</v>
      </c>
      <c r="AB90">
        <f>VLOOKUP(F90,Tabelas!A:C,2,FALSE)</f>
        <v/>
      </c>
      <c r="AC90">
        <f>SUM(K90:Z90)</f>
        <v/>
      </c>
      <c r="AD90">
        <f>IF(AC90&lt;=2,1,1-LOG(AC90-1))</f>
        <v/>
      </c>
      <c r="AE90">
        <f>VLOOKUP(D90,LConferencias!A:E,5,FALSE)*IF(I90&gt;0,1.1,1)*AD90</f>
        <v/>
      </c>
    </row>
    <row r="91">
      <c r="A91" t="inlineStr">
        <is>
          <t>2022</t>
        </is>
      </c>
      <c r="B91" t="n">
        <v>90</v>
      </c>
      <c r="C91" t="inlineStr">
        <is>
          <t>Autonomous Path Follow UAV to Assist Onshore Pipe Inspection Tasks</t>
        </is>
      </c>
      <c r="D91" t="inlineStr">
        <is>
          <t>International Conference on Robotics and Automation Engineering (ICRAE)</t>
        </is>
      </c>
      <c r="E91" t="inlineStr">
        <is>
          <t>JANIO DE SOUZA LIMA</t>
        </is>
      </c>
      <c r="F91">
        <f>VLOOKUP(D91,LConferencias!A:B,2,FALSE)</f>
        <v/>
      </c>
      <c r="G91">
        <f>VLOOKUP(D91,LConferencias!A:C,3,FALSE)</f>
        <v/>
      </c>
      <c r="H91">
        <f>VLOOKUP(D91,LConferencias!A:D,4,FALSE)</f>
        <v/>
      </c>
      <c r="I91">
        <f>IF(E91&lt;&gt;"",1,0)</f>
        <v/>
      </c>
      <c r="AB91">
        <f>VLOOKUP(F91,Tabelas!A:C,2,FALSE)</f>
        <v/>
      </c>
      <c r="AC91">
        <f>SUM(K91:Z91)</f>
        <v/>
      </c>
      <c r="AD91">
        <f>IF(AC91&lt;=2,1,1-LOG(AC91-1))</f>
        <v/>
      </c>
      <c r="AE91">
        <f>VLOOKUP(D91,LConferencias!A:E,5,FALSE)*IF(I91&gt;0,1.1,1)*AD91</f>
        <v/>
      </c>
    </row>
    <row r="92">
      <c r="A92" t="inlineStr">
        <is>
          <t>2022</t>
        </is>
      </c>
      <c r="B92" t="n">
        <v>91</v>
      </c>
      <c r="C92" t="inlineStr">
        <is>
          <t>An Approach for Sensory Effects Dispersion Simulation with Computational Fluid Dynamics</t>
        </is>
      </c>
      <c r="D92" t="inlineStr">
        <is>
          <t>Simpósio Brasileiro de Sistemas Multimídia e Web (Webmedia)</t>
        </is>
      </c>
      <c r="E92" t="inlineStr">
        <is>
          <t>RENATO DE OLIVEIRA RODRIGUES</t>
        </is>
      </c>
      <c r="F92">
        <f>VLOOKUP(D92,LConferencias!A:B,2,FALSE)</f>
        <v/>
      </c>
      <c r="G92">
        <f>VLOOKUP(D92,LConferencias!A:C,3,FALSE)</f>
        <v/>
      </c>
      <c r="H92">
        <f>VLOOKUP(D92,LConferencias!A:D,4,FALSE)</f>
        <v/>
      </c>
      <c r="I92">
        <f>IF(E92&lt;&gt;"",1,0)</f>
        <v/>
      </c>
      <c r="L92" t="n">
        <v>1</v>
      </c>
      <c r="AB92">
        <f>VLOOKUP(F92,Tabelas!A:C,2,FALSE)</f>
        <v/>
      </c>
      <c r="AC92">
        <f>SUM(K92:Z92)</f>
        <v/>
      </c>
      <c r="AD92">
        <f>IF(AC92&lt;=2,1,1-LOG(AC92-1))</f>
        <v/>
      </c>
      <c r="AE92">
        <f>VLOOKUP(D92,LConferencias!A:E,5,FALSE)*IF(I92&gt;0,1.1,1)*AD92</f>
        <v/>
      </c>
    </row>
    <row r="93">
      <c r="A93" t="inlineStr">
        <is>
          <t>2022</t>
        </is>
      </c>
      <c r="B93" t="n">
        <v>92</v>
      </c>
      <c r="C93" t="inlineStr">
        <is>
          <t>O Discurso de Ódio Homofóbico no Twitter a partir da Análise de Dados</t>
        </is>
      </c>
      <c r="D93" t="inlineStr">
        <is>
          <t>BRAZILIAN WORKSHOP ON SOCIAL NETWORK ANALYSIS AND MINING (BRASNAM 2022)</t>
        </is>
      </c>
      <c r="E93" t="inlineStr"/>
      <c r="F93">
        <f>VLOOKUP(D93,LConferencias!A:B,2,FALSE)</f>
        <v/>
      </c>
      <c r="G93">
        <f>VLOOKUP(D93,LConferencias!A:C,3,FALSE)</f>
        <v/>
      </c>
      <c r="H93">
        <f>VLOOKUP(D93,LConferencias!A:D,4,FALSE)</f>
        <v/>
      </c>
      <c r="I93">
        <f>IF(E93&lt;&gt;"",1,0)</f>
        <v/>
      </c>
      <c r="AB93">
        <f>VLOOKUP(F93,Tabelas!A:C,2,FALSE)</f>
        <v/>
      </c>
      <c r="AC93">
        <f>SUM(K93:Z93)</f>
        <v/>
      </c>
      <c r="AD93">
        <f>IF(AC93&lt;=2,1,1-LOG(AC93-1))</f>
        <v/>
      </c>
      <c r="AE93">
        <f>VLOOKUP(D93,LConferencias!A:E,5,FALSE)*IF(I93&gt;0,1.1,1)*AD93</f>
        <v/>
      </c>
    </row>
    <row r="94">
      <c r="A94" t="inlineStr">
        <is>
          <t>2022</t>
        </is>
      </c>
      <c r="B94" t="n">
        <v>93</v>
      </c>
      <c r="C94" t="inlineStr">
        <is>
          <t>An IoT-based System for Landslides Warnings Using a Real Time Slope Monitoring Model</t>
        </is>
      </c>
      <c r="D94" t="inlineStr">
        <is>
          <t>XIII Computer on the Beach</t>
        </is>
      </c>
      <c r="E94" t="inlineStr"/>
      <c r="F94">
        <f>VLOOKUP(D94,LConferencias!A:B,2,FALSE)</f>
        <v/>
      </c>
      <c r="G94">
        <f>VLOOKUP(D94,LConferencias!A:C,3,FALSE)</f>
        <v/>
      </c>
      <c r="H94">
        <f>VLOOKUP(D94,LConferencias!A:D,4,FALSE)</f>
        <v/>
      </c>
      <c r="I94">
        <f>IF(E94&lt;&gt;"",1,0)</f>
        <v/>
      </c>
      <c r="AB94">
        <f>VLOOKUP(F94,Tabelas!A:C,2,FALSE)</f>
        <v/>
      </c>
      <c r="AC94">
        <f>SUM(K94:Z94)</f>
        <v/>
      </c>
      <c r="AD94">
        <f>IF(AC94&lt;=2,1,1-LOG(AC94-1))</f>
        <v/>
      </c>
      <c r="AE94">
        <f>VLOOKUP(D94,LConferencias!A:E,5,FALSE)*IF(I94&gt;0,1.1,1)*AD94</f>
        <v/>
      </c>
    </row>
    <row r="95">
      <c r="A95" t="inlineStr">
        <is>
          <t>2022</t>
        </is>
      </c>
      <c r="B95" t="n">
        <v>94</v>
      </c>
      <c r="C95" t="inlineStr">
        <is>
          <t>Utilizing Educational Robotics for learning about Sustainability issues</t>
        </is>
      </c>
      <c r="D95" t="inlineStr">
        <is>
          <t>19o IEEE Latin American Robotics Symposium</t>
        </is>
      </c>
      <c r="E95" t="inlineStr"/>
      <c r="F95">
        <f>VLOOKUP(D95,LConferencias!A:B,2,FALSE)</f>
        <v/>
      </c>
      <c r="G95">
        <f>VLOOKUP(D95,LConferencias!A:C,3,FALSE)</f>
        <v/>
      </c>
      <c r="H95">
        <f>VLOOKUP(D95,LConferencias!A:D,4,FALSE)</f>
        <v/>
      </c>
      <c r="I95">
        <f>IF(E95&lt;&gt;"",1,0)</f>
        <v/>
      </c>
      <c r="AB95">
        <f>VLOOKUP(F95,Tabelas!A:C,2,FALSE)</f>
        <v/>
      </c>
      <c r="AC95">
        <f>SUM(K95:Z95)</f>
        <v/>
      </c>
      <c r="AD95">
        <f>IF(AC95&lt;=2,1,1-LOG(AC95-1))</f>
        <v/>
      </c>
      <c r="AE95">
        <f>VLOOKUP(D95,LConferencias!A:E,5,FALSE)*IF(I95&gt;0,1.1,1)*AD95</f>
        <v/>
      </c>
    </row>
    <row r="96">
      <c r="A96" t="inlineStr">
        <is>
          <t>2023</t>
        </is>
      </c>
      <c r="B96" t="n">
        <v>95</v>
      </c>
      <c r="C96" t="inlineStr">
        <is>
          <t>Semi-automatic mulsemedia authoring analysis from the user?s perspective</t>
        </is>
      </c>
      <c r="D96" t="inlineStr">
        <is>
          <t>ACM Multimedia Systems Conference</t>
        </is>
      </c>
      <c r="E96" t="inlineStr">
        <is>
          <t>RAPHAEL SILVA DE ABREU</t>
        </is>
      </c>
      <c r="F96">
        <f>VLOOKUP(D96,LConferencias!A:B,2,FALSE)</f>
        <v/>
      </c>
      <c r="G96">
        <f>VLOOKUP(D96,LConferencias!A:C,3,FALSE)</f>
        <v/>
      </c>
      <c r="H96">
        <f>VLOOKUP(D96,LConferencias!A:D,4,FALSE)</f>
        <v/>
      </c>
      <c r="I96">
        <f>IF(E96&lt;&gt;"",1,0)</f>
        <v/>
      </c>
      <c r="U96" t="n">
        <v>1</v>
      </c>
      <c r="AB96">
        <f>VLOOKUP(F96,Tabelas!A:C,2,FALSE)</f>
        <v/>
      </c>
      <c r="AC96">
        <f>SUM(K96:Z96)</f>
        <v/>
      </c>
      <c r="AD96">
        <f>IF(AC96&lt;=2,1,1-LOG(AC96-1))</f>
        <v/>
      </c>
      <c r="AE96">
        <f>VLOOKUP(D96,LConferencias!A:E,5,FALSE)*IF(I96&gt;0,1.1,1)*AD96</f>
        <v/>
      </c>
    </row>
    <row r="97">
      <c r="A97" t="inlineStr">
        <is>
          <t>2023</t>
        </is>
      </c>
      <c r="B97" t="n">
        <v>96</v>
      </c>
      <c r="C97" t="inlineStr">
        <is>
          <t>GraspCC-LB: Dimensionamento de Recursos para Execução de Workflows em Ambientes de Computação de Alto Desempenho</t>
        </is>
      </c>
      <c r="D97" t="inlineStr">
        <is>
          <t>Simpósio em Sistemas Computacionais de Alto Desempenho</t>
        </is>
      </c>
      <c r="E97" t="inlineStr"/>
      <c r="F97">
        <f>VLOOKUP(D97,LConferencias!A:B,2,FALSE)</f>
        <v/>
      </c>
      <c r="G97">
        <f>VLOOKUP(D97,LConferencias!A:C,3,FALSE)</f>
        <v/>
      </c>
      <c r="H97">
        <f>VLOOKUP(D97,LConferencias!A:D,4,FALSE)</f>
        <v/>
      </c>
      <c r="I97">
        <f>IF(E97&lt;&gt;"",1,0)</f>
        <v/>
      </c>
      <c r="AB97">
        <f>VLOOKUP(F97,Tabelas!A:C,2,FALSE)</f>
        <v/>
      </c>
      <c r="AC97">
        <f>SUM(K97:Z97)</f>
        <v/>
      </c>
      <c r="AD97">
        <f>IF(AC97&lt;=2,1,1-LOG(AC97-1))</f>
        <v/>
      </c>
      <c r="AE97">
        <f>VLOOKUP(D97,LConferencias!A:E,5,FALSE)*IF(I97&gt;0,1.1,1)*AD97</f>
        <v/>
      </c>
    </row>
    <row r="98">
      <c r="A98" t="inlineStr">
        <is>
          <t>2023</t>
        </is>
      </c>
      <c r="B98" t="n">
        <v>97</v>
      </c>
      <c r="C98" t="inlineStr">
        <is>
          <t>A-HBRKGA: Algoritmo genético híbrido adaptativo para otimização de hiperparâmetros</t>
        </is>
      </c>
      <c r="D98" t="inlineStr">
        <is>
          <t>Simpósio Brasileiro de Pesquisa Operacional</t>
        </is>
      </c>
      <c r="E98" t="inlineStr"/>
      <c r="F98">
        <f>VLOOKUP(D98,LConferencias!A:B,2,FALSE)</f>
        <v/>
      </c>
      <c r="G98">
        <f>VLOOKUP(D98,LConferencias!A:C,3,FALSE)</f>
        <v/>
      </c>
      <c r="H98">
        <f>VLOOKUP(D98,LConferencias!A:D,4,FALSE)</f>
        <v/>
      </c>
      <c r="I98">
        <f>IF(E98&lt;&gt;"",1,0)</f>
        <v/>
      </c>
      <c r="O98" t="n">
        <v>1</v>
      </c>
      <c r="Y98" t="n">
        <v>1</v>
      </c>
      <c r="AB98">
        <f>VLOOKUP(F98,Tabelas!A:C,2,FALSE)</f>
        <v/>
      </c>
      <c r="AC98">
        <f>SUM(K98:Z98)</f>
        <v/>
      </c>
      <c r="AD98">
        <f>IF(AC98&lt;=2,1,1-LOG(AC98-1))</f>
        <v/>
      </c>
      <c r="AE98">
        <f>VLOOKUP(D98,LConferencias!A:E,5,FALSE)*IF(I98&gt;0,1.1,1)*AD98</f>
        <v/>
      </c>
    </row>
    <row r="99">
      <c r="A99" t="inlineStr">
        <is>
          <t>2023</t>
        </is>
      </c>
      <c r="B99" t="n">
        <v>98</v>
      </c>
      <c r="C99" t="inlineStr">
        <is>
          <t>Development of a Simulation Tool for Electromagnetism Education</t>
        </is>
      </c>
      <c r="D99" t="inlineStr">
        <is>
          <t>International Conference on Interactive Collaborative Learning</t>
        </is>
      </c>
      <c r="E99" t="inlineStr"/>
      <c r="F99">
        <f>VLOOKUP(D99,LConferencias!A:B,2,FALSE)</f>
        <v/>
      </c>
      <c r="G99">
        <f>VLOOKUP(D99,LConferencias!A:C,3,FALSE)</f>
        <v/>
      </c>
      <c r="H99">
        <f>VLOOKUP(D99,LConferencias!A:D,4,FALSE)</f>
        <v/>
      </c>
      <c r="I99">
        <f>IF(E99&lt;&gt;"",1,0)</f>
        <v/>
      </c>
      <c r="AB99">
        <f>VLOOKUP(F99,Tabelas!A:C,2,FALSE)</f>
        <v/>
      </c>
      <c r="AC99">
        <f>SUM(K99:Z99)</f>
        <v/>
      </c>
      <c r="AD99">
        <f>IF(AC99&lt;=2,1,1-LOG(AC99-1))</f>
        <v/>
      </c>
      <c r="AE99">
        <f>VLOOKUP(D99,LConferencias!A:E,5,FALSE)*IF(I99&gt;0,1.1,1)*AD99</f>
        <v/>
      </c>
    </row>
    <row r="100">
      <c r="A100" t="inlineStr">
        <is>
          <t>2023</t>
        </is>
      </c>
      <c r="B100" t="n">
        <v>99</v>
      </c>
      <c r="C100" t="inlineStr">
        <is>
          <t>Precipitation Nowcasting using Data Augmentation</t>
        </is>
      </c>
      <c r="D100" t="inlineStr">
        <is>
          <t>Anais Estendidos do Simpósio Brasileiro de Banco de Dados</t>
        </is>
      </c>
      <c r="E100" t="inlineStr"/>
      <c r="F100">
        <f>VLOOKUP(D100,LConferencias!A:B,2,FALSE)</f>
        <v/>
      </c>
      <c r="G100">
        <f>VLOOKUP(D100,LConferencias!A:C,3,FALSE)</f>
        <v/>
      </c>
      <c r="H100">
        <f>VLOOKUP(D100,LConferencias!A:D,4,FALSE)</f>
        <v/>
      </c>
      <c r="I100">
        <f>IF(E100&lt;&gt;"",1,0)</f>
        <v/>
      </c>
      <c r="O100" t="n">
        <v>1</v>
      </c>
      <c r="AB100">
        <f>VLOOKUP(F100,Tabelas!A:C,2,FALSE)</f>
        <v/>
      </c>
      <c r="AC100">
        <f>SUM(K100:Z100)</f>
        <v/>
      </c>
      <c r="AD100">
        <f>IF(AC100&lt;=2,1,1-LOG(AC100-1))</f>
        <v/>
      </c>
      <c r="AE100">
        <f>VLOOKUP(D100,LConferencias!A:E,5,FALSE)*IF(I100&gt;0,1.1,1)*AD100</f>
        <v/>
      </c>
    </row>
    <row r="101">
      <c r="A101" t="inlineStr">
        <is>
          <t>2023</t>
        </is>
      </c>
      <c r="B101" t="n">
        <v>100</v>
      </c>
      <c r="C101" t="inlineStr">
        <is>
          <t>STMotif Explorer: A Tool for Spatiotemporal Motif Analysis</t>
        </is>
      </c>
      <c r="D101" t="inlineStr">
        <is>
          <t>Anais Estendidos do Simpósio Brasileiro de Banco de Dados</t>
        </is>
      </c>
      <c r="E101" t="inlineStr"/>
      <c r="F101">
        <f>VLOOKUP(D101,LConferencias!A:B,2,FALSE)</f>
        <v/>
      </c>
      <c r="G101">
        <f>VLOOKUP(D101,LConferencias!A:C,3,FALSE)</f>
        <v/>
      </c>
      <c r="H101">
        <f>VLOOKUP(D101,LConferencias!A:D,4,FALSE)</f>
        <v/>
      </c>
      <c r="I101">
        <f>IF(E101&lt;&gt;"",1,0)</f>
        <v/>
      </c>
      <c r="Z101" t="n">
        <v>1</v>
      </c>
      <c r="AB101">
        <f>VLOOKUP(F101,Tabelas!A:C,2,FALSE)</f>
        <v/>
      </c>
      <c r="AC101">
        <f>SUM(K101:Z101)</f>
        <v/>
      </c>
      <c r="AD101">
        <f>IF(AC101&lt;=2,1,1-LOG(AC101-1))</f>
        <v/>
      </c>
      <c r="AE101">
        <f>VLOOKUP(D101,LConferencias!A:E,5,FALSE)*IF(I101&gt;0,1.1,1)*AD101</f>
        <v/>
      </c>
    </row>
    <row r="102">
      <c r="A102" t="inlineStr">
        <is>
          <t>2023</t>
        </is>
      </c>
      <c r="B102" t="n">
        <v>101</v>
      </c>
      <c r="C102" t="inlineStr">
        <is>
          <t>An Approach for Probabilistic Modeling and Reasoning of Political Networks</t>
        </is>
      </c>
      <c r="D102" t="inlineStr">
        <is>
          <t>International Conference on Computational Science</t>
        </is>
      </c>
      <c r="E102" t="inlineStr">
        <is>
          <t>WILLIAN PITTER CARDOSO LIMA</t>
        </is>
      </c>
      <c r="F102">
        <f>VLOOKUP(D102,LConferencias!A:B,2,FALSE)</f>
        <v/>
      </c>
      <c r="G102">
        <f>VLOOKUP(D102,LConferencias!A:C,3,FALSE)</f>
        <v/>
      </c>
      <c r="H102">
        <f>VLOOKUP(D102,LConferencias!A:D,4,FALSE)</f>
        <v/>
      </c>
      <c r="I102">
        <f>IF(E102&lt;&gt;"",1,0)</f>
        <v/>
      </c>
      <c r="N102" t="n">
        <v>1</v>
      </c>
      <c r="AB102">
        <f>VLOOKUP(F102,Tabelas!A:C,2,FALSE)</f>
        <v/>
      </c>
      <c r="AC102">
        <f>SUM(K102:Z102)</f>
        <v/>
      </c>
      <c r="AD102">
        <f>IF(AC102&lt;=2,1,1-LOG(AC102-1))</f>
        <v/>
      </c>
      <c r="AE102">
        <f>VLOOKUP(D102,LConferencias!A:E,5,FALSE)*IF(I102&gt;0,1.1,1)*AD102</f>
        <v/>
      </c>
    </row>
    <row r="103">
      <c r="A103" t="inlineStr">
        <is>
          <t>2023</t>
        </is>
      </c>
      <c r="B103" t="n">
        <v>102</v>
      </c>
      <c r="C103" t="inlineStr">
        <is>
          <t>Ontology Visualization in BioPortal: Methodological Triangulation for Analyzing Accessibility, Communicability, and Usability</t>
        </is>
      </c>
      <c r="D103" t="inlineStr">
        <is>
          <t>XXII Simpósio Brasileiro sobre Fatores Humanos em Sistemas Computacionais (IHC 2023)</t>
        </is>
      </c>
      <c r="E103" t="inlineStr"/>
      <c r="F103">
        <f>VLOOKUP(D103,LConferencias!A:B,2,FALSE)</f>
        <v/>
      </c>
      <c r="G103">
        <f>VLOOKUP(D103,LConferencias!A:C,3,FALSE)</f>
        <v/>
      </c>
      <c r="H103">
        <f>VLOOKUP(D103,LConferencias!A:D,4,FALSE)</f>
        <v/>
      </c>
      <c r="I103">
        <f>IF(E103&lt;&gt;"",1,0)</f>
        <v/>
      </c>
      <c r="Q103" t="n">
        <v>1</v>
      </c>
      <c r="AB103">
        <f>VLOOKUP(F103,Tabelas!A:C,2,FALSE)</f>
        <v/>
      </c>
      <c r="AC103">
        <f>SUM(K103:Z103)</f>
        <v/>
      </c>
      <c r="AD103">
        <f>IF(AC103&lt;=2,1,1-LOG(AC103-1))</f>
        <v/>
      </c>
      <c r="AE103">
        <f>VLOOKUP(D103,LConferencias!A:E,5,FALSE)*IF(I103&gt;0,1.1,1)*AD103</f>
        <v/>
      </c>
    </row>
    <row r="104">
      <c r="A104" t="inlineStr">
        <is>
          <t>2023</t>
        </is>
      </c>
      <c r="B104" t="n">
        <v>103</v>
      </c>
      <c r="C104" t="inlineStr">
        <is>
          <t>A Custom Bio-Inspired Algorithm for the Molecular Distance Geometry Problem</t>
        </is>
      </c>
      <c r="D104" t="inlineStr">
        <is>
          <t>Brazilian Conference on Intelligent Systems</t>
        </is>
      </c>
      <c r="E104" t="inlineStr">
        <is>
          <t>SARAH RIBEIRO LISBOA CARNEIRO</t>
        </is>
      </c>
      <c r="F104">
        <f>VLOOKUP(D104,LConferencias!A:B,2,FALSE)</f>
        <v/>
      </c>
      <c r="G104">
        <f>VLOOKUP(D104,LConferencias!A:C,3,FALSE)</f>
        <v/>
      </c>
      <c r="H104">
        <f>VLOOKUP(D104,LConferencias!A:D,4,FALSE)</f>
        <v/>
      </c>
      <c r="I104">
        <f>IF(E104&lt;&gt;"",1,0)</f>
        <v/>
      </c>
      <c r="N104" t="n">
        <v>1</v>
      </c>
      <c r="AB104">
        <f>VLOOKUP(F104,Tabelas!A:C,2,FALSE)</f>
        <v/>
      </c>
      <c r="AC104">
        <f>SUM(K104:Z104)</f>
        <v/>
      </c>
      <c r="AD104">
        <f>IF(AC104&lt;=2,1,1-LOG(AC104-1))</f>
        <v/>
      </c>
      <c r="AE104">
        <f>VLOOKUP(D104,LConferencias!A:E,5,FALSE)*IF(I104&gt;0,1.1,1)*AD104</f>
        <v/>
      </c>
    </row>
    <row r="105">
      <c r="A105" t="inlineStr">
        <is>
          <t>2023</t>
        </is>
      </c>
      <c r="B105" t="n">
        <v>104</v>
      </c>
      <c r="C105" t="inlineStr">
        <is>
          <t>GSTSM Package: Finding Frequent Sequences in Constrained Space and Time</t>
        </is>
      </c>
      <c r="D105" t="inlineStr">
        <is>
          <t>Conférence sur la Gestion de Données ? Principes</t>
        </is>
      </c>
      <c r="E105" t="inlineStr"/>
      <c r="F105">
        <f>VLOOKUP(D105,LConferencias!A:B,2,FALSE)</f>
        <v/>
      </c>
      <c r="G105">
        <f>VLOOKUP(D105,LConferencias!A:C,3,FALSE)</f>
        <v/>
      </c>
      <c r="H105">
        <f>VLOOKUP(D105,LConferencias!A:D,4,FALSE)</f>
        <v/>
      </c>
      <c r="I105">
        <f>IF(E105&lt;&gt;"",1,0)</f>
        <v/>
      </c>
      <c r="Z105" t="n">
        <v>1</v>
      </c>
      <c r="AB105">
        <f>VLOOKUP(F105,Tabelas!A:C,2,FALSE)</f>
        <v/>
      </c>
      <c r="AC105">
        <f>SUM(K105:Z105)</f>
        <v/>
      </c>
      <c r="AD105">
        <f>IF(AC105&lt;=2,1,1-LOG(AC105-1))</f>
        <v/>
      </c>
      <c r="AE105">
        <f>VLOOKUP(D105,LConferencias!A:E,5,FALSE)*IF(I105&gt;0,1.1,1)*AD105</f>
        <v/>
      </c>
    </row>
    <row r="106">
      <c r="A106" t="inlineStr">
        <is>
          <t>2023</t>
        </is>
      </c>
      <c r="B106" t="n">
        <v>105</v>
      </c>
      <c r="C106" t="inlineStr">
        <is>
          <t>Tile-based Maps Optimization for OM Virtual Environments</t>
        </is>
      </c>
      <c r="D106" t="inlineStr">
        <is>
          <t>Simpósio Brasileiro de Sistemas Multimídia e Web</t>
        </is>
      </c>
      <c r="E106" t="inlineStr"/>
      <c r="F106">
        <f>VLOOKUP(D106,LConferencias!A:B,2,FALSE)</f>
        <v/>
      </c>
      <c r="G106">
        <f>VLOOKUP(D106,LConferencias!A:C,3,FALSE)</f>
        <v/>
      </c>
      <c r="H106">
        <f>VLOOKUP(D106,LConferencias!A:D,4,FALSE)</f>
        <v/>
      </c>
      <c r="I106">
        <f>IF(E106&lt;&gt;"",1,0)</f>
        <v/>
      </c>
      <c r="AB106">
        <f>VLOOKUP(F106,Tabelas!A:C,2,FALSE)</f>
        <v/>
      </c>
      <c r="AC106">
        <f>SUM(K106:Z106)</f>
        <v/>
      </c>
      <c r="AD106">
        <f>IF(AC106&lt;=2,1,1-LOG(AC106-1))</f>
        <v/>
      </c>
      <c r="AE106">
        <f>VLOOKUP(D106,LConferencias!A:E,5,FALSE)*IF(I106&gt;0,1.1,1)*AD106</f>
        <v/>
      </c>
    </row>
    <row r="107">
      <c r="A107" t="inlineStr">
        <is>
          <t>2023</t>
        </is>
      </c>
      <c r="B107" t="n">
        <v>106</v>
      </c>
      <c r="C107" t="inlineStr">
        <is>
          <t>Sistema de monitoramento automatizado por meio de dispositivo embarcado de baixo custo</t>
        </is>
      </c>
      <c r="D107" t="inlineStr">
        <is>
          <t>Workshop de Computação Aplicada à Gestão do Meio Ambiente e Recursos Naturais</t>
        </is>
      </c>
      <c r="E107" t="inlineStr"/>
      <c r="F107">
        <f>VLOOKUP(D107,LConferencias!A:B,2,FALSE)</f>
        <v/>
      </c>
      <c r="G107">
        <f>VLOOKUP(D107,LConferencias!A:C,3,FALSE)</f>
        <v/>
      </c>
      <c r="H107">
        <f>VLOOKUP(D107,LConferencias!A:D,4,FALSE)</f>
        <v/>
      </c>
      <c r="I107">
        <f>IF(E107&lt;&gt;"",1,0)</f>
        <v/>
      </c>
      <c r="W107" t="n">
        <v>1</v>
      </c>
      <c r="AB107">
        <f>VLOOKUP(F107,Tabelas!A:C,2,FALSE)</f>
        <v/>
      </c>
      <c r="AC107">
        <f>SUM(K107:Z107)</f>
        <v/>
      </c>
      <c r="AD107">
        <f>IF(AC107&lt;=2,1,1-LOG(AC107-1))</f>
        <v/>
      </c>
      <c r="AE107">
        <f>VLOOKUP(D107,LConferencias!A:E,5,FALSE)*IF(I107&gt;0,1.1,1)*AD107</f>
        <v/>
      </c>
    </row>
    <row r="108">
      <c r="A108" t="inlineStr">
        <is>
          <t>2023</t>
        </is>
      </c>
      <c r="B108" t="n">
        <v>107</v>
      </c>
      <c r="C108" t="inlineStr">
        <is>
          <t>Implementing a Simplified Risk Management Approach in Agile Software Development: An Experience Report</t>
        </is>
      </c>
      <c r="D108" t="inlineStr">
        <is>
          <t>XXII Brazilian Symposium on Software Quality (SBQS ?23)</t>
        </is>
      </c>
      <c r="E108" t="inlineStr"/>
      <c r="F108">
        <f>VLOOKUP(D108,LConferencias!A:B,2,FALSE)</f>
        <v/>
      </c>
      <c r="G108">
        <f>VLOOKUP(D108,LConferencias!A:C,3,FALSE)</f>
        <v/>
      </c>
      <c r="H108">
        <f>VLOOKUP(D108,LConferencias!A:D,4,FALSE)</f>
        <v/>
      </c>
      <c r="I108">
        <f>IF(E108&lt;&gt;"",1,0)</f>
        <v/>
      </c>
      <c r="AB108">
        <f>VLOOKUP(F108,Tabelas!A:C,2,FALSE)</f>
        <v/>
      </c>
      <c r="AC108">
        <f>SUM(K108:Z108)</f>
        <v/>
      </c>
      <c r="AD108">
        <f>IF(AC108&lt;=2,1,1-LOG(AC108-1))</f>
        <v/>
      </c>
      <c r="AE108">
        <f>VLOOKUP(D108,LConferencias!A:E,5,FALSE)*IF(I108&gt;0,1.1,1)*AD108</f>
        <v/>
      </c>
    </row>
    <row r="109">
      <c r="A109" t="inlineStr">
        <is>
          <t>2023</t>
        </is>
      </c>
      <c r="B109" t="n">
        <v>108</v>
      </c>
      <c r="C109" t="inlineStr">
        <is>
          <t>Experimental Analysis of Pipelining Community Detection and Recommender Systems</t>
        </is>
      </c>
      <c r="D109" t="inlineStr">
        <is>
          <t>19th International Conference on Web Information Systems and Technologies</t>
        </is>
      </c>
      <c r="E109" t="inlineStr"/>
      <c r="F109">
        <f>VLOOKUP(D109,LConferencias!A:B,2,FALSE)</f>
        <v/>
      </c>
      <c r="G109">
        <f>VLOOKUP(D109,LConferencias!A:C,3,FALSE)</f>
        <v/>
      </c>
      <c r="H109">
        <f>VLOOKUP(D109,LConferencias!A:D,4,FALSE)</f>
        <v/>
      </c>
      <c r="I109">
        <f>IF(E109&lt;&gt;"",1,0)</f>
        <v/>
      </c>
      <c r="X109" t="n">
        <v>1</v>
      </c>
      <c r="AB109">
        <f>VLOOKUP(F109,Tabelas!A:C,2,FALSE)</f>
        <v/>
      </c>
      <c r="AC109">
        <f>SUM(K109:Z109)</f>
        <v/>
      </c>
      <c r="AD109">
        <f>IF(AC109&lt;=2,1,1-LOG(AC109-1))</f>
        <v/>
      </c>
      <c r="AE109">
        <f>VLOOKUP(D109,LConferencias!A:E,5,FALSE)*IF(I109&gt;0,1.1,1)*AD109</f>
        <v/>
      </c>
    </row>
    <row r="110">
      <c r="A110" t="inlineStr">
        <is>
          <t>2023</t>
        </is>
      </c>
      <c r="B110" t="n">
        <v>109</v>
      </c>
      <c r="C110" t="inlineStr">
        <is>
          <t>Avaliação de Desempenho de Redes de Sensores Corporais Sem-Fio com Mobilidade Usando Protocolo de Roteamento AODV</t>
        </is>
      </c>
      <c r="D110" t="inlineStr">
        <is>
          <t>XLI SIMPÓSIO BRASILEIRO DE TELECOMUNICAÇÕES E PROCESSAMENTO DE SINAIS - SBrT 2023</t>
        </is>
      </c>
      <c r="E110" t="inlineStr"/>
      <c r="F110">
        <f>VLOOKUP(D110,LConferencias!A:B,2,FALSE)</f>
        <v/>
      </c>
      <c r="G110">
        <f>VLOOKUP(D110,LConferencias!A:C,3,FALSE)</f>
        <v/>
      </c>
      <c r="H110">
        <f>VLOOKUP(D110,LConferencias!A:D,4,FALSE)</f>
        <v/>
      </c>
      <c r="I110">
        <f>IF(E110&lt;&gt;"",1,0)</f>
        <v/>
      </c>
      <c r="K110" t="n">
        <v>1</v>
      </c>
      <c r="X110" t="n">
        <v>1</v>
      </c>
      <c r="AB110">
        <f>VLOOKUP(F110,Tabelas!A:C,2,FALSE)</f>
        <v/>
      </c>
      <c r="AC110">
        <f>SUM(K110:Z110)</f>
        <v/>
      </c>
      <c r="AD110">
        <f>IF(AC110&lt;=2,1,1-LOG(AC110-1))</f>
        <v/>
      </c>
      <c r="AE110">
        <f>VLOOKUP(D110,LConferencias!A:E,5,FALSE)*IF(I110&gt;0,1.1,1)*AD110</f>
        <v/>
      </c>
    </row>
    <row r="111">
      <c r="A111" t="inlineStr">
        <is>
          <t>2023</t>
        </is>
      </c>
      <c r="B111" t="n">
        <v>110</v>
      </c>
      <c r="C111" t="inlineStr">
        <is>
          <t>Diversidade de Dados Meteorológicos da Cidade do Rio de Janeiro: Uma Proposta de Arquitetura de Armazenamento e Fluxo de Dados para Modelos de Previsão</t>
        </is>
      </c>
      <c r="D111" t="inlineStr">
        <is>
          <t>Anais Estendidos do Simpósio Brasileiro de Banco de Dados</t>
        </is>
      </c>
      <c r="E111" t="inlineStr"/>
      <c r="F111">
        <f>VLOOKUP(D111,LConferencias!A:B,2,FALSE)</f>
        <v/>
      </c>
      <c r="G111">
        <f>VLOOKUP(D111,LConferencias!A:C,3,FALSE)</f>
        <v/>
      </c>
      <c r="H111">
        <f>VLOOKUP(D111,LConferencias!A:D,4,FALSE)</f>
        <v/>
      </c>
      <c r="I111">
        <f>IF(E111&lt;&gt;"",1,0)</f>
        <v/>
      </c>
      <c r="O111" t="n">
        <v>1</v>
      </c>
      <c r="AB111">
        <f>VLOOKUP(F111,Tabelas!A:C,2,FALSE)</f>
        <v/>
      </c>
      <c r="AC111">
        <f>SUM(K111:Z111)</f>
        <v/>
      </c>
      <c r="AD111">
        <f>IF(AC111&lt;=2,1,1-LOG(AC111-1))</f>
        <v/>
      </c>
      <c r="AE111">
        <f>VLOOKUP(D111,LConferencias!A:E,5,FALSE)*IF(I111&gt;0,1.1,1)*AD111</f>
        <v/>
      </c>
    </row>
    <row r="112">
      <c r="A112" t="inlineStr">
        <is>
          <t>2023</t>
        </is>
      </c>
      <c r="B112" t="n">
        <v>111</v>
      </c>
      <c r="C112" t="inlineStr">
        <is>
          <t>Fusing Satellite and Weather Station Data to Build a Nowcasting Model for Precipitation</t>
        </is>
      </c>
      <c r="D112" t="inlineStr">
        <is>
          <t>The Latin American Workshop on Information Fusion</t>
        </is>
      </c>
      <c r="E112" t="inlineStr">
        <is>
          <t>AUGUSTO JOSE MOREIRA DA FONSECA</t>
        </is>
      </c>
      <c r="F112">
        <f>VLOOKUP(D112,LConferencias!A:B,2,FALSE)</f>
        <v/>
      </c>
      <c r="G112">
        <f>VLOOKUP(D112,LConferencias!A:C,3,FALSE)</f>
        <v/>
      </c>
      <c r="H112">
        <f>VLOOKUP(D112,LConferencias!A:D,4,FALSE)</f>
        <v/>
      </c>
      <c r="I112">
        <f>IF(E112&lt;&gt;"",1,0)</f>
        <v/>
      </c>
      <c r="P112" t="n">
        <v>1</v>
      </c>
      <c r="AB112">
        <f>VLOOKUP(F112,Tabelas!A:C,2,FALSE)</f>
        <v/>
      </c>
      <c r="AC112">
        <f>SUM(K112:Z112)</f>
        <v/>
      </c>
      <c r="AD112">
        <f>IF(AC112&lt;=2,1,1-LOG(AC112-1))</f>
        <v/>
      </c>
      <c r="AE112">
        <f>VLOOKUP(D112,LConferencias!A:E,5,FALSE)*IF(I112&gt;0,1.1,1)*AD112</f>
        <v/>
      </c>
    </row>
    <row r="113">
      <c r="A113" t="inlineStr">
        <is>
          <t>2023</t>
        </is>
      </c>
      <c r="B113" t="n">
        <v>112</v>
      </c>
      <c r="C113" t="inlineStr">
        <is>
          <t>On the Use of Autonomous Sailboats as Learning Tools in Computer Science and Engineering Undergraduate Courses</t>
        </is>
      </c>
      <c r="D113" t="inlineStr">
        <is>
          <t>Workshop on Robotics in Education</t>
        </is>
      </c>
      <c r="E113" t="inlineStr"/>
      <c r="F113">
        <f>VLOOKUP(D113,LConferencias!A:B,2,FALSE)</f>
        <v/>
      </c>
      <c r="G113">
        <f>VLOOKUP(D113,LConferencias!A:C,3,FALSE)</f>
        <v/>
      </c>
      <c r="H113">
        <f>VLOOKUP(D113,LConferencias!A:D,4,FALSE)</f>
        <v/>
      </c>
      <c r="I113">
        <f>IF(E113&lt;&gt;"",1,0)</f>
        <v/>
      </c>
      <c r="AB113">
        <f>VLOOKUP(F113,Tabelas!A:C,2,FALSE)</f>
        <v/>
      </c>
      <c r="AC113">
        <f>SUM(K113:Z113)</f>
        <v/>
      </c>
      <c r="AD113">
        <f>IF(AC113&lt;=2,1,1-LOG(AC113-1))</f>
        <v/>
      </c>
      <c r="AE113">
        <f>VLOOKUP(D113,LConferencias!A:E,5,FALSE)*IF(I113&gt;0,1.1,1)*AD113</f>
        <v/>
      </c>
    </row>
    <row r="114">
      <c r="A114" t="inlineStr">
        <is>
          <t>2023</t>
        </is>
      </c>
      <c r="B114" t="n">
        <v>113</v>
      </c>
      <c r="C114" t="inlineStr">
        <is>
          <t>Planejamento de Operações de Resgate em Florestas Urbanas via BRKGA</t>
        </is>
      </c>
      <c r="D114" t="inlineStr">
        <is>
          <t>Simpósio Brasileiro de Pesquisa Operacional</t>
        </is>
      </c>
      <c r="E114" t="inlineStr"/>
      <c r="F114">
        <f>VLOOKUP(D114,LConferencias!A:B,2,FALSE)</f>
        <v/>
      </c>
      <c r="G114">
        <f>VLOOKUP(D114,LConferencias!A:C,3,FALSE)</f>
        <v/>
      </c>
      <c r="H114">
        <f>VLOOKUP(D114,LConferencias!A:D,4,FALSE)</f>
        <v/>
      </c>
      <c r="I114">
        <f>IF(E114&lt;&gt;"",1,0)</f>
        <v/>
      </c>
      <c r="R114" t="n">
        <v>1</v>
      </c>
      <c r="AB114">
        <f>VLOOKUP(F114,Tabelas!A:C,2,FALSE)</f>
        <v/>
      </c>
      <c r="AC114">
        <f>SUM(K114:Z114)</f>
        <v/>
      </c>
      <c r="AD114">
        <f>IF(AC114&lt;=2,1,1-LOG(AC114-1))</f>
        <v/>
      </c>
      <c r="AE114">
        <f>VLOOKUP(D114,LConferencias!A:E,5,FALSE)*IF(I114&gt;0,1.1,1)*AD114</f>
        <v/>
      </c>
    </row>
    <row r="115">
      <c r="A115" t="inlineStr">
        <is>
          <t>2023</t>
        </is>
      </c>
      <c r="B115" t="n">
        <v>114</v>
      </c>
      <c r="C115" t="inlineStr">
        <is>
          <t>Estudando Composição de Carteiras de Investimento via Programação Matemática</t>
        </is>
      </c>
      <c r="D115" t="inlineStr">
        <is>
          <t>Simpósio Brasileiro de Pesquisa Operacional (SBPO)</t>
        </is>
      </c>
      <c r="E115" t="inlineStr"/>
      <c r="F115">
        <f>VLOOKUP(D115,LConferencias!A:B,2,FALSE)</f>
        <v/>
      </c>
      <c r="G115">
        <f>VLOOKUP(D115,LConferencias!A:C,3,FALSE)</f>
        <v/>
      </c>
      <c r="H115">
        <f>VLOOKUP(D115,LConferencias!A:D,4,FALSE)</f>
        <v/>
      </c>
      <c r="I115">
        <f>IF(E115&lt;&gt;"",1,0)</f>
        <v/>
      </c>
      <c r="L115" t="n">
        <v>1</v>
      </c>
      <c r="X115" t="n">
        <v>1</v>
      </c>
      <c r="AB115">
        <f>VLOOKUP(F115,Tabelas!A:C,2,FALSE)</f>
        <v/>
      </c>
      <c r="AC115">
        <f>SUM(K115:Z115)</f>
        <v/>
      </c>
      <c r="AD115">
        <f>IF(AC115&lt;=2,1,1-LOG(AC115-1))</f>
        <v/>
      </c>
      <c r="AE115">
        <f>VLOOKUP(D115,LConferencias!A:E,5,FALSE)*IF(I115&gt;0,1.1,1)*AD115</f>
        <v/>
      </c>
    </row>
    <row r="116">
      <c r="A116" t="inlineStr">
        <is>
          <t>2023</t>
        </is>
      </c>
      <c r="B116" t="n">
        <v>115</v>
      </c>
      <c r="C116" t="inlineStr">
        <is>
          <t>An Analysis of Political Parties Cohesion Based on Congressional Speeches</t>
        </is>
      </c>
      <c r="D116" t="inlineStr">
        <is>
          <t>International Conference on Computational Science</t>
        </is>
      </c>
      <c r="E116" t="inlineStr">
        <is>
          <t>WILLIAN PITTER CARDOSO LIMA</t>
        </is>
      </c>
      <c r="F116">
        <f>VLOOKUP(D116,LConferencias!A:B,2,FALSE)</f>
        <v/>
      </c>
      <c r="G116">
        <f>VLOOKUP(D116,LConferencias!A:C,3,FALSE)</f>
        <v/>
      </c>
      <c r="H116">
        <f>VLOOKUP(D116,LConferencias!A:D,4,FALSE)</f>
        <v/>
      </c>
      <c r="I116">
        <f>IF(E116&lt;&gt;"",1,0)</f>
        <v/>
      </c>
      <c r="X116" t="n">
        <v>1</v>
      </c>
      <c r="AB116">
        <f>VLOOKUP(F116,Tabelas!A:C,2,FALSE)</f>
        <v/>
      </c>
      <c r="AC116">
        <f>SUM(K116:Z116)</f>
        <v/>
      </c>
      <c r="AD116">
        <f>IF(AC116&lt;=2,1,1-LOG(AC116-1))</f>
        <v/>
      </c>
      <c r="AE116">
        <f>VLOOKUP(D116,LConferencias!A:E,5,FALSE)*IF(I116&gt;0,1.1,1)*AD116</f>
        <v/>
      </c>
    </row>
    <row r="117">
      <c r="A117" t="inlineStr">
        <is>
          <t>2023</t>
        </is>
      </c>
      <c r="B117" t="n">
        <v>116</v>
      </c>
      <c r="C117" t="inlineStr">
        <is>
          <t>Dashboards to support rehabilitation in orientation and mobility for people who are blind</t>
        </is>
      </c>
      <c r="D117" t="inlineStr">
        <is>
          <t>Brazilian Symposium on Multimedia and the Web</t>
        </is>
      </c>
      <c r="E117" t="inlineStr"/>
      <c r="F117">
        <f>VLOOKUP(D117,LConferencias!A:B,2,FALSE)</f>
        <v/>
      </c>
      <c r="G117">
        <f>VLOOKUP(D117,LConferencias!A:C,3,FALSE)</f>
        <v/>
      </c>
      <c r="H117">
        <f>VLOOKUP(D117,LConferencias!A:D,4,FALSE)</f>
        <v/>
      </c>
      <c r="I117">
        <f>IF(E117&lt;&gt;"",1,0)</f>
        <v/>
      </c>
      <c r="U117" t="n">
        <v>1</v>
      </c>
      <c r="AB117">
        <f>VLOOKUP(F117,Tabelas!A:C,2,FALSE)</f>
        <v/>
      </c>
      <c r="AC117">
        <f>SUM(K117:Z117)</f>
        <v/>
      </c>
      <c r="AD117">
        <f>IF(AC117&lt;=2,1,1-LOG(AC117-1))</f>
        <v/>
      </c>
      <c r="AE117">
        <f>VLOOKUP(D117,LConferencias!A:E,5,FALSE)*IF(I117&gt;0,1.1,1)*AD117</f>
        <v/>
      </c>
    </row>
    <row r="118">
      <c r="A118" t="inlineStr">
        <is>
          <t>2023</t>
        </is>
      </c>
      <c r="B118" t="n">
        <v>117</v>
      </c>
      <c r="C118" t="inlineStr">
        <is>
          <t>Cooperative Awareness in Cognitive Wireless Networks for Jamming Control</t>
        </is>
      </c>
      <c r="D118" t="inlineStr">
        <is>
          <t>IEEE World Forum on Internet of Things</t>
        </is>
      </c>
      <c r="E118" t="inlineStr"/>
      <c r="F118">
        <f>VLOOKUP(D118,LConferencias!A:B,2,FALSE)</f>
        <v/>
      </c>
      <c r="G118">
        <f>VLOOKUP(D118,LConferencias!A:C,3,FALSE)</f>
        <v/>
      </c>
      <c r="H118">
        <f>VLOOKUP(D118,LConferencias!A:D,4,FALSE)</f>
        <v/>
      </c>
      <c r="I118">
        <f>IF(E118&lt;&gt;"",1,0)</f>
        <v/>
      </c>
      <c r="AB118">
        <f>VLOOKUP(F118,Tabelas!A:C,2,FALSE)</f>
        <v/>
      </c>
      <c r="AC118">
        <f>SUM(K118:Z118)</f>
        <v/>
      </c>
      <c r="AD118">
        <f>IF(AC118&lt;=2,1,1-LOG(AC118-1))</f>
        <v/>
      </c>
      <c r="AE118">
        <f>VLOOKUP(D118,LConferencias!A:E,5,FALSE)*IF(I118&gt;0,1.1,1)*AD118</f>
        <v/>
      </c>
    </row>
    <row r="119">
      <c r="A119" t="inlineStr">
        <is>
          <t>2023</t>
        </is>
      </c>
      <c r="B119" t="n">
        <v>118</v>
      </c>
      <c r="C119" t="inlineStr">
        <is>
          <t>Métodos de Detecção de Fake News: Uma Comparação entre as Abordagens de Crowd Signals e Ensembles</t>
        </is>
      </c>
      <c r="D119" t="inlineStr">
        <is>
          <t>XXXVIII Simpósio Brasileiro de Bancos de Dados (SBBD 2023)</t>
        </is>
      </c>
      <c r="E119" t="inlineStr"/>
      <c r="F119">
        <f>VLOOKUP(D119,LConferencias!A:B,2,FALSE)</f>
        <v/>
      </c>
      <c r="G119">
        <f>VLOOKUP(D119,LConferencias!A:C,3,FALSE)</f>
        <v/>
      </c>
      <c r="H119">
        <f>VLOOKUP(D119,LConferencias!A:D,4,FALSE)</f>
        <v/>
      </c>
      <c r="I119">
        <f>IF(E119&lt;&gt;"",1,0)</f>
        <v/>
      </c>
      <c r="AB119">
        <f>VLOOKUP(F119,Tabelas!A:C,2,FALSE)</f>
        <v/>
      </c>
      <c r="AC119">
        <f>SUM(K119:Z119)</f>
        <v/>
      </c>
      <c r="AD119">
        <f>IF(AC119&lt;=2,1,1-LOG(AC119-1))</f>
        <v/>
      </c>
      <c r="AE119">
        <f>VLOOKUP(D119,LConferencias!A:E,5,FALSE)*IF(I119&gt;0,1.1,1)*AD119</f>
        <v/>
      </c>
    </row>
    <row r="120">
      <c r="A120" t="inlineStr">
        <is>
          <t>2023</t>
        </is>
      </c>
      <c r="B120" t="n">
        <v>119</v>
      </c>
      <c r="C120" t="inlineStr">
        <is>
          <t>Optimizing the Topology of Wireless Sensor Networks with Multiple Sources and Destinations</t>
        </is>
      </c>
      <c r="D120" t="inlineStr">
        <is>
          <t>The Latin American Workshop on Information Fusion (La Fsion 2023)</t>
        </is>
      </c>
      <c r="E120" t="inlineStr">
        <is>
          <t>LISS DE FATIMA FRANCOISE MOREIRA GRILLO FAULHABER</t>
        </is>
      </c>
      <c r="F120">
        <f>VLOOKUP(D120,LConferencias!A:B,2,FALSE)</f>
        <v/>
      </c>
      <c r="G120">
        <f>VLOOKUP(D120,LConferencias!A:C,3,FALSE)</f>
        <v/>
      </c>
      <c r="H120">
        <f>VLOOKUP(D120,LConferencias!A:D,4,FALSE)</f>
        <v/>
      </c>
      <c r="I120">
        <f>IF(E120&lt;&gt;"",1,0)</f>
        <v/>
      </c>
      <c r="Q120" t="n">
        <v>1</v>
      </c>
      <c r="AB120">
        <f>VLOOKUP(F120,Tabelas!A:C,2,FALSE)</f>
        <v/>
      </c>
      <c r="AC120">
        <f>SUM(K120:Z120)</f>
        <v/>
      </c>
      <c r="AD120">
        <f>IF(AC120&lt;=2,1,1-LOG(AC120-1))</f>
        <v/>
      </c>
      <c r="AE120">
        <f>VLOOKUP(D120,LConferencias!A:E,5,FALSE)*IF(I120&gt;0,1.1,1)*AD120</f>
        <v/>
      </c>
    </row>
    <row r="121">
      <c r="A121" t="inlineStr">
        <is>
          <t>2023</t>
        </is>
      </c>
      <c r="B121" t="n">
        <v>120</v>
      </c>
      <c r="C121" t="inlineStr">
        <is>
          <t>LOCALIZAÇÃO DE POSTOS DE TESTAGEM DURANTE SURTO DE DOENÇA INFECCIOSA: UMA ABORDAGEM VIA PROGRAMAÇÃO INTEIRA NO MUNICÍPIO DE NITERÓI-RJ</t>
        </is>
      </c>
      <c r="D121" t="inlineStr">
        <is>
          <t>Simpósio Brasileiro de Pesquisa Operacional</t>
        </is>
      </c>
      <c r="E121" t="inlineStr"/>
      <c r="F121">
        <f>VLOOKUP(D121,LConferencias!A:B,2,FALSE)</f>
        <v/>
      </c>
      <c r="G121">
        <f>VLOOKUP(D121,LConferencias!A:C,3,FALSE)</f>
        <v/>
      </c>
      <c r="H121">
        <f>VLOOKUP(D121,LConferencias!A:D,4,FALSE)</f>
        <v/>
      </c>
      <c r="I121">
        <f>IF(E121&lt;&gt;"",1,0)</f>
        <v/>
      </c>
      <c r="AB121">
        <f>VLOOKUP(F121,Tabelas!A:C,2,FALSE)</f>
        <v/>
      </c>
      <c r="AC121">
        <f>SUM(K121:Z121)</f>
        <v/>
      </c>
      <c r="AD121">
        <f>IF(AC121&lt;=2,1,1-LOG(AC121-1))</f>
        <v/>
      </c>
      <c r="AE121">
        <f>VLOOKUP(D121,LConferencias!A:E,5,FALSE)*IF(I121&gt;0,1.1,1)*AD121</f>
        <v/>
      </c>
    </row>
    <row r="122">
      <c r="A122" t="inlineStr">
        <is>
          <t>2023</t>
        </is>
      </c>
      <c r="B122" t="n">
        <v>121</v>
      </c>
      <c r="C122" t="inlineStr">
        <is>
          <t>SkillsMe ? Aplicativo para Troca de Conhecimento</t>
        </is>
      </c>
      <c r="D122" t="inlineStr">
        <is>
          <t>Conferência Ibérica de Sistemas e Tecnologias de Informação</t>
        </is>
      </c>
      <c r="E122" t="inlineStr"/>
      <c r="F122">
        <f>VLOOKUP(D122,LConferencias!A:B,2,FALSE)</f>
        <v/>
      </c>
      <c r="G122">
        <f>VLOOKUP(D122,LConferencias!A:C,3,FALSE)</f>
        <v/>
      </c>
      <c r="H122">
        <f>VLOOKUP(D122,LConferencias!A:D,4,FALSE)</f>
        <v/>
      </c>
      <c r="I122">
        <f>IF(E122&lt;&gt;"",1,0)</f>
        <v/>
      </c>
      <c r="S122" t="n">
        <v>1</v>
      </c>
      <c r="W122" t="n">
        <v>1</v>
      </c>
      <c r="AB122">
        <f>VLOOKUP(F122,Tabelas!A:C,2,FALSE)</f>
        <v/>
      </c>
      <c r="AC122">
        <f>SUM(K122:Z122)</f>
        <v/>
      </c>
      <c r="AD122">
        <f>IF(AC122&lt;=2,1,1-LOG(AC122-1))</f>
        <v/>
      </c>
      <c r="AE122">
        <f>VLOOKUP(D122,LConferencias!A:E,5,FALSE)*IF(I122&gt;0,1.1,1)*AD122</f>
        <v/>
      </c>
    </row>
    <row r="123">
      <c r="A123" t="inlineStr">
        <is>
          <t>2023</t>
        </is>
      </c>
      <c r="B123" t="n">
        <v>122</v>
      </c>
      <c r="C123" t="inlineStr">
        <is>
          <t>SkillsMe - Knowledge Exchange Application</t>
        </is>
      </c>
      <c r="D123" t="inlineStr">
        <is>
          <t>2023 18th Iberian Conference on Information Systems and Technologies (CISTI)</t>
        </is>
      </c>
      <c r="E123" t="inlineStr"/>
      <c r="F123">
        <f>VLOOKUP(D123,LConferencias!A:B,2,FALSE)</f>
        <v/>
      </c>
      <c r="G123">
        <f>VLOOKUP(D123,LConferencias!A:C,3,FALSE)</f>
        <v/>
      </c>
      <c r="H123">
        <f>VLOOKUP(D123,LConferencias!A:D,4,FALSE)</f>
        <v/>
      </c>
      <c r="I123">
        <f>IF(E123&lt;&gt;"",1,0)</f>
        <v/>
      </c>
      <c r="S123" t="n">
        <v>1</v>
      </c>
      <c r="W123" t="n">
        <v>1</v>
      </c>
      <c r="AB123">
        <f>VLOOKUP(F123,Tabelas!A:C,2,FALSE)</f>
        <v/>
      </c>
      <c r="AC123">
        <f>SUM(K123:Z123)</f>
        <v/>
      </c>
      <c r="AD123">
        <f>IF(AC123&lt;=2,1,1-LOG(AC123-1))</f>
        <v/>
      </c>
      <c r="AE123">
        <f>VLOOKUP(D123,LConferencias!A:E,5,FALSE)*IF(I123&gt;0,1.1,1)*AD123</f>
        <v/>
      </c>
    </row>
    <row r="124">
      <c r="A124" t="inlineStr">
        <is>
          <t>2023</t>
        </is>
      </c>
      <c r="B124" t="n">
        <v>123</v>
      </c>
      <c r="C124" t="inlineStr">
        <is>
          <t>Plataform Based on Robotics to Aid the Pedagogy of Students with Dyslexia</t>
        </is>
      </c>
      <c r="D124" t="inlineStr">
        <is>
          <t>18o Iberian Conference on Information Systems</t>
        </is>
      </c>
      <c r="E124" t="inlineStr">
        <is>
          <t>ANDRE LUIS NUNES</t>
        </is>
      </c>
      <c r="F124">
        <f>VLOOKUP(D124,LConferencias!A:B,2,FALSE)</f>
        <v/>
      </c>
      <c r="G124">
        <f>VLOOKUP(D124,LConferencias!A:C,3,FALSE)</f>
        <v/>
      </c>
      <c r="H124">
        <f>VLOOKUP(D124,LConferencias!A:D,4,FALSE)</f>
        <v/>
      </c>
      <c r="I124">
        <f>IF(E124&lt;&gt;"",1,0)</f>
        <v/>
      </c>
      <c r="AB124">
        <f>VLOOKUP(F124,Tabelas!A:C,2,FALSE)</f>
        <v/>
      </c>
      <c r="AC124">
        <f>SUM(K124:Z124)</f>
        <v/>
      </c>
      <c r="AD124">
        <f>IF(AC124&lt;=2,1,1-LOG(AC124-1))</f>
        <v/>
      </c>
      <c r="AE124">
        <f>VLOOKUP(D124,LConferencias!A:E,5,FALSE)*IF(I124&gt;0,1.1,1)*AD124</f>
        <v/>
      </c>
    </row>
    <row r="125">
      <c r="A125" t="inlineStr">
        <is>
          <t>2023</t>
        </is>
      </c>
      <c r="B125" t="n">
        <v>124</v>
      </c>
      <c r="C125" t="inlineStr">
        <is>
          <t>Desafios na Predição do Consumo de Pesticidas em Escala Global Usando Aprendizado de Máquina</t>
        </is>
      </c>
      <c r="D125" t="inlineStr">
        <is>
          <t>XVII BRAZILIAN E-SCIENCE WORKSHOP (BRESCI)</t>
        </is>
      </c>
      <c r="E125" t="inlineStr"/>
      <c r="F125">
        <f>VLOOKUP(D125,LConferencias!A:B,2,FALSE)</f>
        <v/>
      </c>
      <c r="G125">
        <f>VLOOKUP(D125,LConferencias!A:C,3,FALSE)</f>
        <v/>
      </c>
      <c r="H125">
        <f>VLOOKUP(D125,LConferencias!A:D,4,FALSE)</f>
        <v/>
      </c>
      <c r="I125">
        <f>IF(E125&lt;&gt;"",1,0)</f>
        <v/>
      </c>
      <c r="P125" t="n">
        <v>1</v>
      </c>
      <c r="AB125">
        <f>VLOOKUP(F125,Tabelas!A:C,2,FALSE)</f>
        <v/>
      </c>
      <c r="AC125">
        <f>SUM(K125:Z125)</f>
        <v/>
      </c>
      <c r="AD125">
        <f>IF(AC125&lt;=2,1,1-LOG(AC125-1))</f>
        <v/>
      </c>
      <c r="AE125">
        <f>VLOOKUP(D125,LConferencias!A:E,5,FALSE)*IF(I125&gt;0,1.1,1)*AD125</f>
        <v/>
      </c>
    </row>
    <row r="126">
      <c r="A126" t="inlineStr">
        <is>
          <t>2023</t>
        </is>
      </c>
      <c r="B126" t="n">
        <v>125</v>
      </c>
      <c r="C126" t="inlineStr">
        <is>
          <t>Alocação ótima de Equipamentos na Completação de Poços de Petróleo Submarinos: Uma Abordagem Espaço-Temporal por Programação Matemática</t>
        </is>
      </c>
      <c r="D126" t="inlineStr">
        <is>
          <t>Simpósio Brasileiro de Pesquisa Operacional</t>
        </is>
      </c>
      <c r="E126" t="inlineStr"/>
      <c r="F126">
        <f>VLOOKUP(D126,LConferencias!A:B,2,FALSE)</f>
        <v/>
      </c>
      <c r="G126">
        <f>VLOOKUP(D126,LConferencias!A:C,3,FALSE)</f>
        <v/>
      </c>
      <c r="H126">
        <f>VLOOKUP(D126,LConferencias!A:D,4,FALSE)</f>
        <v/>
      </c>
      <c r="I126">
        <f>IF(E126&lt;&gt;"",1,0)</f>
        <v/>
      </c>
      <c r="P126" t="n">
        <v>1</v>
      </c>
      <c r="AB126">
        <f>VLOOKUP(F126,Tabelas!A:C,2,FALSE)</f>
        <v/>
      </c>
      <c r="AC126">
        <f>SUM(K126:Z126)</f>
        <v/>
      </c>
      <c r="AD126">
        <f>IF(AC126&lt;=2,1,1-LOG(AC126-1))</f>
        <v/>
      </c>
      <c r="AE126">
        <f>VLOOKUP(D126,LConferencias!A:E,5,FALSE)*IF(I126&gt;0,1.1,1)*AD126</f>
        <v/>
      </c>
    </row>
    <row r="127">
      <c r="A127" t="inlineStr">
        <is>
          <t>2023</t>
        </is>
      </c>
      <c r="B127" t="n">
        <v>126</v>
      </c>
      <c r="C127" t="inlineStr">
        <is>
          <t>Analisando Robustez da Rede de Passes através da Dispersão de Hub e Authority</t>
        </is>
      </c>
      <c r="D127" t="inlineStr">
        <is>
          <t>Football Analytics Modelling Experience</t>
        </is>
      </c>
      <c r="E127" t="inlineStr">
        <is>
          <t>LUCAS GIUSTI TAVARES</t>
        </is>
      </c>
      <c r="F127">
        <f>VLOOKUP(D127,LConferencias!A:B,2,FALSE)</f>
        <v/>
      </c>
      <c r="G127">
        <f>VLOOKUP(D127,LConferencias!A:C,3,FALSE)</f>
        <v/>
      </c>
      <c r="H127">
        <f>VLOOKUP(D127,LConferencias!A:D,4,FALSE)</f>
        <v/>
      </c>
      <c r="I127">
        <f>IF(E127&lt;&gt;"",1,0)</f>
        <v/>
      </c>
      <c r="AB127">
        <f>VLOOKUP(F127,Tabelas!A:C,2,FALSE)</f>
        <v/>
      </c>
      <c r="AC127">
        <f>SUM(K127:Z127)</f>
        <v/>
      </c>
      <c r="AD127">
        <f>IF(AC127&lt;=2,1,1-LOG(AC127-1))</f>
        <v/>
      </c>
      <c r="AE127">
        <f>VLOOKUP(D127,LConferencias!A:E,5,FALSE)*IF(I127&gt;0,1.1,1)*AD127</f>
        <v/>
      </c>
    </row>
    <row r="128">
      <c r="A128" t="inlineStr">
        <is>
          <t>2023</t>
        </is>
      </c>
      <c r="B128" t="n">
        <v>127</v>
      </c>
      <c r="C128" t="inlineStr">
        <is>
          <t>Twitter Adverse Event Detection Using MetaMap for Brazilian Portuguese</t>
        </is>
      </c>
      <c r="D128" t="inlineStr">
        <is>
          <t>Iberian Conference on Information Systems and Technologies</t>
        </is>
      </c>
      <c r="E128" t="inlineStr">
        <is>
          <t>LUIZ AUGUSTO DE SOUZA PERCILIANO</t>
        </is>
      </c>
      <c r="F128">
        <f>VLOOKUP(D128,LConferencias!A:B,2,FALSE)</f>
        <v/>
      </c>
      <c r="G128">
        <f>VLOOKUP(D128,LConferencias!A:C,3,FALSE)</f>
        <v/>
      </c>
      <c r="H128">
        <f>VLOOKUP(D128,LConferencias!A:D,4,FALSE)</f>
        <v/>
      </c>
      <c r="I128">
        <f>IF(E128&lt;&gt;"",1,0)</f>
        <v/>
      </c>
      <c r="AB128">
        <f>VLOOKUP(F128,Tabelas!A:C,2,FALSE)</f>
        <v/>
      </c>
      <c r="AC128">
        <f>SUM(K128:Z128)</f>
        <v/>
      </c>
      <c r="AD128">
        <f>IF(AC128&lt;=2,1,1-LOG(AC128-1))</f>
        <v/>
      </c>
      <c r="AE128">
        <f>VLOOKUP(D128,LConferencias!A:E,5,FALSE)*IF(I128&gt;0,1.1,1)*AD128</f>
        <v/>
      </c>
    </row>
    <row r="129">
      <c r="A129" t="inlineStr">
        <is>
          <t>2023</t>
        </is>
      </c>
      <c r="B129" t="n">
        <v>128</v>
      </c>
      <c r="C129" t="inlineStr">
        <is>
          <t>Estudo sobre Modelos de Aprendizado de Máquina para Detecção de Falhas em Turbinas Eólicas</t>
        </is>
      </c>
      <c r="D129" t="inlineStr">
        <is>
          <t>Congresso Nacional de Matemática Aplicada e Computacional</t>
        </is>
      </c>
      <c r="E129" t="inlineStr">
        <is>
          <t>DANIELLE RODRIGUES PINNARODRIGO PEREIRA HAMACHERFERNANDO PEREIRA GONCALVES DE SA</t>
        </is>
      </c>
      <c r="F129">
        <f>VLOOKUP(D129,LConferencias!A:B,2,FALSE)</f>
        <v/>
      </c>
      <c r="G129">
        <f>VLOOKUP(D129,LConferencias!A:C,3,FALSE)</f>
        <v/>
      </c>
      <c r="H129">
        <f>VLOOKUP(D129,LConferencias!A:D,4,FALSE)</f>
        <v/>
      </c>
      <c r="I129">
        <f>IF(E129&lt;&gt;"",1,0)</f>
        <v/>
      </c>
      <c r="W129" t="n">
        <v>1</v>
      </c>
      <c r="AB129">
        <f>VLOOKUP(F129,Tabelas!A:C,2,FALSE)</f>
        <v/>
      </c>
      <c r="AC129">
        <f>SUM(K129:Z129)</f>
        <v/>
      </c>
      <c r="AD129">
        <f>IF(AC129&lt;=2,1,1-LOG(AC129-1))</f>
        <v/>
      </c>
      <c r="AE129">
        <f>VLOOKUP(D129,LConferencias!A:E,5,FALSE)*IF(I129&gt;0,1.1,1)*AD129</f>
        <v/>
      </c>
    </row>
    <row r="130">
      <c r="A130" t="inlineStr">
        <is>
          <t>2023</t>
        </is>
      </c>
      <c r="B130" t="n">
        <v>129</v>
      </c>
      <c r="C130" t="inlineStr">
        <is>
          <t>Wind turbine fault classification using SCADA and meteorological data fusion</t>
        </is>
      </c>
      <c r="D130" t="inlineStr">
        <is>
          <t>The Latin American Workshop on Information Fusion</t>
        </is>
      </c>
      <c r="E130" t="inlineStr">
        <is>
          <t>DANIELLE RODRIGUES PINNAFERNANDO PEREIRA GONCALVES DE SA</t>
        </is>
      </c>
      <c r="F130">
        <f>VLOOKUP(D130,LConferencias!A:B,2,FALSE)</f>
        <v/>
      </c>
      <c r="G130">
        <f>VLOOKUP(D130,LConferencias!A:C,3,FALSE)</f>
        <v/>
      </c>
      <c r="H130">
        <f>VLOOKUP(D130,LConferencias!A:D,4,FALSE)</f>
        <v/>
      </c>
      <c r="I130">
        <f>IF(E130&lt;&gt;"",1,0)</f>
        <v/>
      </c>
      <c r="W130" t="n">
        <v>1</v>
      </c>
      <c r="Z130" t="n">
        <v>1</v>
      </c>
      <c r="AB130">
        <f>VLOOKUP(F130,Tabelas!A:C,2,FALSE)</f>
        <v/>
      </c>
      <c r="AC130">
        <f>SUM(K130:Z130)</f>
        <v/>
      </c>
      <c r="AD130">
        <f>IF(AC130&lt;=2,1,1-LOG(AC130-1))</f>
        <v/>
      </c>
      <c r="AE130">
        <f>VLOOKUP(D130,LConferencias!A:E,5,FALSE)*IF(I130&gt;0,1.1,1)*AD130</f>
        <v/>
      </c>
    </row>
    <row r="131">
      <c r="A131" t="inlineStr">
        <is>
          <t>2023</t>
        </is>
      </c>
      <c r="B131" t="n">
        <v>130</v>
      </c>
      <c r="C131" t="inlineStr">
        <is>
          <t>Fault Classification of Wind Turbine: A Comparison of Hyperparameter Optimization Methods</t>
        </is>
      </c>
      <c r="D131" t="inlineStr">
        <is>
          <t>International Conference on Optimization</t>
        </is>
      </c>
      <c r="E131" t="inlineStr">
        <is>
          <t>DANIELLE RODRIGUES PINNA</t>
        </is>
      </c>
      <c r="F131">
        <f>VLOOKUP(D131,LConferencias!A:B,2,FALSE)</f>
        <v/>
      </c>
      <c r="G131">
        <f>VLOOKUP(D131,LConferencias!A:C,3,FALSE)</f>
        <v/>
      </c>
      <c r="H131">
        <f>VLOOKUP(D131,LConferencias!A:D,4,FALSE)</f>
        <v/>
      </c>
      <c r="I131">
        <f>IF(E131&lt;&gt;"",1,0)</f>
        <v/>
      </c>
      <c r="V131" t="n">
        <v>1</v>
      </c>
      <c r="AB131">
        <f>VLOOKUP(F131,Tabelas!A:C,2,FALSE)</f>
        <v/>
      </c>
      <c r="AC131">
        <f>SUM(K131:Z131)</f>
        <v/>
      </c>
      <c r="AD131">
        <f>IF(AC131&lt;=2,1,1-LOG(AC131-1))</f>
        <v/>
      </c>
      <c r="AE131">
        <f>VLOOKUP(D131,LConferencias!A:E,5,FALSE)*IF(I131&gt;0,1.1,1)*AD131</f>
        <v/>
      </c>
    </row>
    <row r="132">
      <c r="A132" t="inlineStr">
        <is>
          <t>2023</t>
        </is>
      </c>
      <c r="B132" t="n">
        <v>131</v>
      </c>
      <c r="C132" t="inlineStr">
        <is>
          <t>Identificação de Falhas em Turbinas Eólicas Utilizando Abordagens de Aprendizado de Máquina</t>
        </is>
      </c>
      <c r="D132" t="inlineStr">
        <is>
          <t>Simpósio Brasileiro de Bancos de Dados</t>
        </is>
      </c>
      <c r="E132" t="inlineStr">
        <is>
          <t>DANIELLE RODRIGUES PINNAFERNANDO PEREIRA GONCALVES DE SA</t>
        </is>
      </c>
      <c r="F132">
        <f>VLOOKUP(D132,LConferencias!A:B,2,FALSE)</f>
        <v/>
      </c>
      <c r="G132">
        <f>VLOOKUP(D132,LConferencias!A:C,3,FALSE)</f>
        <v/>
      </c>
      <c r="H132">
        <f>VLOOKUP(D132,LConferencias!A:D,4,FALSE)</f>
        <v/>
      </c>
      <c r="I132">
        <f>IF(E132&lt;&gt;"",1,0)</f>
        <v/>
      </c>
      <c r="W132" t="n">
        <v>1</v>
      </c>
      <c r="AB132">
        <f>VLOOKUP(F132,Tabelas!A:C,2,FALSE)</f>
        <v/>
      </c>
      <c r="AC132">
        <f>SUM(K132:Z132)</f>
        <v/>
      </c>
      <c r="AD132">
        <f>IF(AC132&lt;=2,1,1-LOG(AC132-1))</f>
        <v/>
      </c>
      <c r="AE132">
        <f>VLOOKUP(D132,LConferencias!A:E,5,FALSE)*IF(I132&gt;0,1.1,1)*AD132</f>
        <v/>
      </c>
    </row>
    <row r="133">
      <c r="A133" t="inlineStr">
        <is>
          <t>2023</t>
        </is>
      </c>
      <c r="B133" t="n">
        <v>132</v>
      </c>
      <c r="C133" t="inlineStr">
        <is>
          <t>AASI: Sensor Activation Algorithm with Interaction for Low-Cost Microcontrollers</t>
        </is>
      </c>
      <c r="D133" t="inlineStr">
        <is>
          <t>Iberian Conference on Information Systems and Technologies</t>
        </is>
      </c>
      <c r="E133" t="inlineStr"/>
      <c r="F133">
        <f>VLOOKUP(D133,LConferencias!A:B,2,FALSE)</f>
        <v/>
      </c>
      <c r="G133">
        <f>VLOOKUP(D133,LConferencias!A:C,3,FALSE)</f>
        <v/>
      </c>
      <c r="H133">
        <f>VLOOKUP(D133,LConferencias!A:D,4,FALSE)</f>
        <v/>
      </c>
      <c r="I133">
        <f>IF(E133&lt;&gt;"",1,0)</f>
        <v/>
      </c>
      <c r="AB133">
        <f>VLOOKUP(F133,Tabelas!A:C,2,FALSE)</f>
        <v/>
      </c>
      <c r="AC133">
        <f>SUM(K133:Z133)</f>
        <v/>
      </c>
      <c r="AD133">
        <f>IF(AC133&lt;=2,1,1-LOG(AC133-1))</f>
        <v/>
      </c>
      <c r="AE133">
        <f>VLOOKUP(D133,LConferencias!A:E,5,FALSE)*IF(I133&gt;0,1.1,1)*AD133</f>
        <v/>
      </c>
    </row>
    <row r="134">
      <c r="A134" t="inlineStr">
        <is>
          <t>2023</t>
        </is>
      </c>
      <c r="B134" t="n">
        <v>133</v>
      </c>
      <c r="C134" t="inlineStr">
        <is>
          <t>AASI: Algoritmo de Ativação de Sensores com Interação para Microcontroladores de baixo custo</t>
        </is>
      </c>
      <c r="D134" t="inlineStr">
        <is>
          <t>Conferência Ibérica de Sistemas e Tecnologias de Informação</t>
        </is>
      </c>
      <c r="E134" t="inlineStr"/>
      <c r="F134">
        <f>VLOOKUP(D134,LConferencias!A:B,2,FALSE)</f>
        <v/>
      </c>
      <c r="G134">
        <f>VLOOKUP(D134,LConferencias!A:C,3,FALSE)</f>
        <v/>
      </c>
      <c r="H134">
        <f>VLOOKUP(D134,LConferencias!A:D,4,FALSE)</f>
        <v/>
      </c>
      <c r="I134">
        <f>IF(E134&lt;&gt;"",1,0)</f>
        <v/>
      </c>
      <c r="L134" t="n">
        <v>1</v>
      </c>
      <c r="AB134">
        <f>VLOOKUP(F134,Tabelas!A:C,2,FALSE)</f>
        <v/>
      </c>
      <c r="AC134">
        <f>SUM(K134:Z134)</f>
        <v/>
      </c>
      <c r="AD134">
        <f>IF(AC134&lt;=2,1,1-LOG(AC134-1))</f>
        <v/>
      </c>
      <c r="AE134">
        <f>VLOOKUP(D134,LConferencias!A:E,5,FALSE)*IF(I134&gt;0,1.1,1)*AD134</f>
        <v/>
      </c>
    </row>
    <row r="135">
      <c r="A135" t="inlineStr">
        <is>
          <t>2023</t>
        </is>
      </c>
      <c r="B135" t="n">
        <v>134</v>
      </c>
      <c r="C135" t="inlineStr">
        <is>
          <t>Study of a 7-DoF Wearable Low-Cost IMU System Prototype to Measure Upper-Limb Movements</t>
        </is>
      </c>
      <c r="D135" t="inlineStr">
        <is>
          <t>15th IEEE International Conference on Industry Applications (INDUSCON)</t>
        </is>
      </c>
      <c r="E135" t="inlineStr"/>
      <c r="F135">
        <f>VLOOKUP(D135,LConferencias!A:B,2,FALSE)</f>
        <v/>
      </c>
      <c r="G135">
        <f>VLOOKUP(D135,LConferencias!A:C,3,FALSE)</f>
        <v/>
      </c>
      <c r="H135">
        <f>VLOOKUP(D135,LConferencias!A:D,4,FALSE)</f>
        <v/>
      </c>
      <c r="I135">
        <f>IF(E135&lt;&gt;"",1,0)</f>
        <v/>
      </c>
      <c r="AB135">
        <f>VLOOKUP(F135,Tabelas!A:C,2,FALSE)</f>
        <v/>
      </c>
      <c r="AC135">
        <f>SUM(K135:Z135)</f>
        <v/>
      </c>
      <c r="AD135">
        <f>IF(AC135&lt;=2,1,1-LOG(AC135-1))</f>
        <v/>
      </c>
      <c r="AE135">
        <f>VLOOKUP(D135,LConferencias!A:E,5,FALSE)*IF(I135&gt;0,1.1,1)*AD135</f>
        <v/>
      </c>
    </row>
    <row r="136">
      <c r="A136" t="inlineStr">
        <is>
          <t>2023</t>
        </is>
      </c>
      <c r="B136" t="n">
        <v>135</v>
      </c>
      <c r="C136" t="inlineStr">
        <is>
          <t>Atividade de Auditoria Interna Governamental nas Universidades Públicas Federais: uma Abordagem Ergológica Aplicada ao Caso de Minas Gerais</t>
        </is>
      </c>
      <c r="D136" t="inlineStr">
        <is>
          <t>SIMPEP - Simpósio de Engenharia de Produção</t>
        </is>
      </c>
      <c r="E136" t="inlineStr"/>
      <c r="F136">
        <f>VLOOKUP(D136,LConferencias!A:B,2,FALSE)</f>
        <v/>
      </c>
      <c r="G136">
        <f>VLOOKUP(D136,LConferencias!A:C,3,FALSE)</f>
        <v/>
      </c>
      <c r="H136">
        <f>VLOOKUP(D136,LConferencias!A:D,4,FALSE)</f>
        <v/>
      </c>
      <c r="I136">
        <f>IF(E136&lt;&gt;"",1,0)</f>
        <v/>
      </c>
      <c r="P136" t="n">
        <v>1</v>
      </c>
      <c r="AB136">
        <f>VLOOKUP(F136,Tabelas!A:C,2,FALSE)</f>
        <v/>
      </c>
      <c r="AC136">
        <f>SUM(K136:Z136)</f>
        <v/>
      </c>
      <c r="AD136">
        <f>IF(AC136&lt;=2,1,1-LOG(AC136-1))</f>
        <v/>
      </c>
      <c r="AE136">
        <f>VLOOKUP(D136,LConferencias!A:E,5,FALSE)*IF(I136&gt;0,1.1,1)*AD136</f>
        <v/>
      </c>
    </row>
    <row r="137">
      <c r="A137" t="inlineStr">
        <is>
          <t>2023</t>
        </is>
      </c>
      <c r="B137" t="n">
        <v>136</v>
      </c>
      <c r="C137" t="inlineStr">
        <is>
          <t>NSGA-2 para Seleção de Atributos na Detecção de Falhas em Turbinas Eólicas</t>
        </is>
      </c>
      <c r="D137" t="inlineStr">
        <is>
          <t>Simpósio Brasileiro de Pesquisa Operacional (SBPO)</t>
        </is>
      </c>
      <c r="E137" t="inlineStr">
        <is>
          <t>FERNANDO PEREIRA GONCALVES DE SA</t>
        </is>
      </c>
      <c r="F137">
        <f>VLOOKUP(D137,LConferencias!A:B,2,FALSE)</f>
        <v/>
      </c>
      <c r="G137">
        <f>VLOOKUP(D137,LConferencias!A:C,3,FALSE)</f>
        <v/>
      </c>
      <c r="H137">
        <f>VLOOKUP(D137,LConferencias!A:D,4,FALSE)</f>
        <v/>
      </c>
      <c r="I137">
        <f>IF(E137&lt;&gt;"",1,0)</f>
        <v/>
      </c>
      <c r="X137" t="n">
        <v>1</v>
      </c>
      <c r="AB137">
        <f>VLOOKUP(F137,Tabelas!A:C,2,FALSE)</f>
        <v/>
      </c>
      <c r="AC137">
        <f>SUM(K137:Z137)</f>
        <v/>
      </c>
      <c r="AD137">
        <f>IF(AC137&lt;=2,1,1-LOG(AC137-1))</f>
        <v/>
      </c>
      <c r="AE137">
        <f>VLOOKUP(D137,LConferencias!A:E,5,FALSE)*IF(I137&gt;0,1.1,1)*AD137</f>
        <v/>
      </c>
    </row>
    <row r="138">
      <c r="A138" t="inlineStr">
        <is>
          <t>2023</t>
        </is>
      </c>
      <c r="B138" t="n">
        <v>137</v>
      </c>
      <c r="C138" t="inlineStr">
        <is>
          <t>Ações positivas de estímulo às mulheres em STEM: relato de experiência de alunas do Curso Técnico em Informática</t>
        </is>
      </c>
      <c r="D138" t="inlineStr">
        <is>
          <t>Congreso Internacional de Informática Educativa</t>
        </is>
      </c>
      <c r="E138" t="inlineStr"/>
      <c r="F138">
        <f>VLOOKUP(D138,LConferencias!A:B,2,FALSE)</f>
        <v/>
      </c>
      <c r="G138">
        <f>VLOOKUP(D138,LConferencias!A:C,3,FALSE)</f>
        <v/>
      </c>
      <c r="H138">
        <f>VLOOKUP(D138,LConferencias!A:D,4,FALSE)</f>
        <v/>
      </c>
      <c r="I138">
        <f>IF(E138&lt;&gt;"",1,0)</f>
        <v/>
      </c>
      <c r="AB138">
        <f>VLOOKUP(F138,Tabelas!A:C,2,FALSE)</f>
        <v/>
      </c>
      <c r="AC138">
        <f>SUM(K138:Z138)</f>
        <v/>
      </c>
      <c r="AD138">
        <f>IF(AC138&lt;=2,1,1-LOG(AC138-1))</f>
        <v/>
      </c>
      <c r="AE138">
        <f>VLOOKUP(D138,LConferencias!A:E,5,FALSE)*IF(I138&gt;0,1.1,1)*AD138</f>
        <v/>
      </c>
    </row>
    <row r="139">
      <c r="A139" t="inlineStr">
        <is>
          <t>2023</t>
        </is>
      </c>
      <c r="B139" t="n">
        <v>138</v>
      </c>
      <c r="C139" t="inlineStr">
        <is>
          <t>Análise do gênero de pesquisadores em eventos do Congresso da Sociedade Brasileira de Computação</t>
        </is>
      </c>
      <c r="D139" t="inlineStr">
        <is>
          <t>Women in Information Technology</t>
        </is>
      </c>
      <c r="E139" t="inlineStr">
        <is>
          <t>LUCIANA DA COSTA VARJOLO</t>
        </is>
      </c>
      <c r="F139">
        <f>VLOOKUP(D139,LConferencias!A:B,2,FALSE)</f>
        <v/>
      </c>
      <c r="G139">
        <f>VLOOKUP(D139,LConferencias!A:C,3,FALSE)</f>
        <v/>
      </c>
      <c r="H139">
        <f>VLOOKUP(D139,LConferencias!A:D,4,FALSE)</f>
        <v/>
      </c>
      <c r="I139">
        <f>IF(E139&lt;&gt;"",1,0)</f>
        <v/>
      </c>
      <c r="AB139">
        <f>VLOOKUP(F139,Tabelas!A:C,2,FALSE)</f>
        <v/>
      </c>
      <c r="AC139">
        <f>SUM(K139:Z139)</f>
        <v/>
      </c>
      <c r="AD139">
        <f>IF(AC139&lt;=2,1,1-LOG(AC139-1))</f>
        <v/>
      </c>
      <c r="AE139">
        <f>VLOOKUP(D139,LConferencias!A:E,5,FALSE)*IF(I139&gt;0,1.1,1)*AD139</f>
        <v/>
      </c>
    </row>
    <row r="140">
      <c r="A140" t="inlineStr">
        <is>
          <t>2023</t>
        </is>
      </c>
      <c r="B140" t="n">
        <v>139</v>
      </c>
      <c r="C140" t="inlineStr">
        <is>
          <t>Heuristics for the allocation of students in Brazilian public schools: a case study</t>
        </is>
      </c>
      <c r="D140" t="inlineStr">
        <is>
          <t>Iberian Conference on Information Systems and Technologies</t>
        </is>
      </c>
      <c r="E140" t="inlineStr">
        <is>
          <t>CARLOS ALBERTO MARTINS DE SOUZA TELES</t>
        </is>
      </c>
      <c r="F140">
        <f>VLOOKUP(D140,LConferencias!A:B,2,FALSE)</f>
        <v/>
      </c>
      <c r="G140">
        <f>VLOOKUP(D140,LConferencias!A:C,3,FALSE)</f>
        <v/>
      </c>
      <c r="H140">
        <f>VLOOKUP(D140,LConferencias!A:D,4,FALSE)</f>
        <v/>
      </c>
      <c r="I140">
        <f>IF(E140&lt;&gt;"",1,0)</f>
        <v/>
      </c>
      <c r="W140" t="n">
        <v>1</v>
      </c>
      <c r="AB140">
        <f>VLOOKUP(F140,Tabelas!A:C,2,FALSE)</f>
        <v/>
      </c>
      <c r="AC140">
        <f>SUM(K140:Z140)</f>
        <v/>
      </c>
      <c r="AD140">
        <f>IF(AC140&lt;=2,1,1-LOG(AC140-1))</f>
        <v/>
      </c>
      <c r="AE140">
        <f>VLOOKUP(D140,LConferencias!A:E,5,FALSE)*IF(I140&gt;0,1.1,1)*AD140</f>
        <v/>
      </c>
    </row>
    <row r="141">
      <c r="A141" t="inlineStr">
        <is>
          <t>2023</t>
        </is>
      </c>
      <c r="B141" t="n">
        <v>140</v>
      </c>
      <c r="C141" t="inlineStr">
        <is>
          <t>Heuristic for the Students Allocation in Brazilian Public Schools: a Case Study</t>
        </is>
      </c>
      <c r="D141" t="inlineStr">
        <is>
          <t>2023 18th Iberian Conference on Information Systems and Technologies (CISTI)</t>
        </is>
      </c>
      <c r="E141" t="inlineStr"/>
      <c r="F141">
        <f>VLOOKUP(D141,LConferencias!A:B,2,FALSE)</f>
        <v/>
      </c>
      <c r="G141">
        <f>VLOOKUP(D141,LConferencias!A:C,3,FALSE)</f>
        <v/>
      </c>
      <c r="H141">
        <f>VLOOKUP(D141,LConferencias!A:D,4,FALSE)</f>
        <v/>
      </c>
      <c r="I141">
        <f>IF(E141&lt;&gt;"",1,0)</f>
        <v/>
      </c>
      <c r="X141" t="n">
        <v>1</v>
      </c>
      <c r="AB141">
        <f>VLOOKUP(F141,Tabelas!A:C,2,FALSE)</f>
        <v/>
      </c>
      <c r="AC141">
        <f>SUM(K141:Z141)</f>
        <v/>
      </c>
      <c r="AD141">
        <f>IF(AC141&lt;=2,1,1-LOG(AC141-1))</f>
        <v/>
      </c>
      <c r="AE141">
        <f>VLOOKUP(D141,LConferencias!A:E,5,FALSE)*IF(I141&gt;0,1.1,1)*AD141</f>
        <v/>
      </c>
    </row>
    <row r="142">
      <c r="A142" t="inlineStr">
        <is>
          <t>2022</t>
        </is>
      </c>
      <c r="B142" t="n">
        <v>141</v>
      </c>
      <c r="C142" t="inlineStr">
        <is>
          <t>Construção e Validação de um Sistema IoT de Baixo Custo para Detecção de Vazamento de Água em Residências</t>
        </is>
      </c>
      <c r="D142" t="inlineStr">
        <is>
          <t>XIII Computer on the Beach</t>
        </is>
      </c>
      <c r="E142" t="inlineStr"/>
      <c r="F142">
        <f>VLOOKUP(D142,LConferencias!A:B,2,FALSE)</f>
        <v/>
      </c>
      <c r="G142">
        <f>VLOOKUP(D142,LConferencias!A:C,3,FALSE)</f>
        <v/>
      </c>
      <c r="H142">
        <f>VLOOKUP(D142,LConferencias!A:D,4,FALSE)</f>
        <v/>
      </c>
      <c r="I142">
        <f>IF(E142&lt;&gt;"",1,0)</f>
        <v/>
      </c>
      <c r="Q142" t="n">
        <v>1</v>
      </c>
      <c r="AB142">
        <f>VLOOKUP(F142,Tabelas!A:C,2,FALSE)</f>
        <v/>
      </c>
      <c r="AC142">
        <f>SUM(K142:Z142)</f>
        <v/>
      </c>
      <c r="AD142">
        <f>IF(AC142&lt;=2,1,1-LOG(AC142-1))</f>
        <v/>
      </c>
      <c r="AE142">
        <f>VLOOKUP(D142,LConferencias!A:E,5,FALSE)*IF(I142&gt;0,1.1,1)*AD142</f>
        <v/>
      </c>
    </row>
    <row r="143">
      <c r="A143" t="inlineStr">
        <is>
          <t>2022</t>
        </is>
      </c>
      <c r="B143" t="n">
        <v>142</v>
      </c>
      <c r="C143" t="inlineStr">
        <is>
          <t>VITA 2.0 - Sistema de avaliação de aulas</t>
        </is>
      </c>
      <c r="D143" t="inlineStr">
        <is>
          <t>Conferência Ibérica de Sistemas e Tecnologias de Informação</t>
        </is>
      </c>
      <c r="E143" t="inlineStr">
        <is>
          <t>LUCIANA DA COSTA VARJOLO</t>
        </is>
      </c>
      <c r="F143">
        <f>VLOOKUP(D143,LConferencias!A:B,2,FALSE)</f>
        <v/>
      </c>
      <c r="G143">
        <f>VLOOKUP(D143,LConferencias!A:C,3,FALSE)</f>
        <v/>
      </c>
      <c r="H143">
        <f>VLOOKUP(D143,LConferencias!A:D,4,FALSE)</f>
        <v/>
      </c>
      <c r="I143">
        <f>IF(E143&lt;&gt;"",1,0)</f>
        <v/>
      </c>
      <c r="W143" t="n">
        <v>1</v>
      </c>
      <c r="AB143">
        <f>VLOOKUP(F143,Tabelas!A:C,2,FALSE)</f>
        <v/>
      </c>
      <c r="AC143">
        <f>SUM(K143:Z143)</f>
        <v/>
      </c>
      <c r="AD143">
        <f>IF(AC143&lt;=2,1,1-LOG(AC143-1))</f>
        <v/>
      </c>
      <c r="AE143">
        <f>VLOOKUP(D143,LConferencias!A:E,5,FALSE)*IF(I143&gt;0,1.1,1)*AD143</f>
        <v/>
      </c>
    </row>
    <row r="144">
      <c r="A144" t="inlineStr">
        <is>
          <t>2022</t>
        </is>
      </c>
      <c r="B144" t="n">
        <v>143</v>
      </c>
      <c r="C144" t="inlineStr">
        <is>
          <t>VITA 2.0 - Class evaluation system</t>
        </is>
      </c>
      <c r="D144" t="inlineStr">
        <is>
          <t>2022 17th Iberian Conference on Information Systems and Technologies (CISTI)</t>
        </is>
      </c>
      <c r="E144" t="inlineStr"/>
      <c r="F144">
        <f>VLOOKUP(D144,LConferencias!A:B,2,FALSE)</f>
        <v/>
      </c>
      <c r="G144">
        <f>VLOOKUP(D144,LConferencias!A:C,3,FALSE)</f>
        <v/>
      </c>
      <c r="H144">
        <f>VLOOKUP(D144,LConferencias!A:D,4,FALSE)</f>
        <v/>
      </c>
      <c r="I144">
        <f>IF(E144&lt;&gt;"",1,0)</f>
        <v/>
      </c>
      <c r="W144" t="n">
        <v>1</v>
      </c>
      <c r="AB144">
        <f>VLOOKUP(F144,Tabelas!A:C,2,FALSE)</f>
        <v/>
      </c>
      <c r="AC144">
        <f>SUM(K144:Z144)</f>
        <v/>
      </c>
      <c r="AD144">
        <f>IF(AC144&lt;=2,1,1-LOG(AC144-1))</f>
        <v/>
      </c>
      <c r="AE144">
        <f>VLOOKUP(D144,LConferencias!A:E,5,FALSE)*IF(I144&gt;0,1.1,1)*AD144</f>
        <v/>
      </c>
    </row>
    <row r="145">
      <c r="A145" t="inlineStr">
        <is>
          <t>2022</t>
        </is>
      </c>
      <c r="B145" t="n">
        <v>144</v>
      </c>
      <c r="C145" t="inlineStr">
        <is>
          <t>A review of ontology-based approaches for sentiment analysis: possible improvements on the brazilian affective computing scenario</t>
        </is>
      </c>
      <c r="D145" t="inlineStr">
        <is>
          <t>Brazilian Seminar on Ontologies</t>
        </is>
      </c>
      <c r="E145" t="inlineStr"/>
      <c r="F145">
        <f>VLOOKUP(D145,LConferencias!A:B,2,FALSE)</f>
        <v/>
      </c>
      <c r="G145">
        <f>VLOOKUP(D145,LConferencias!A:C,3,FALSE)</f>
        <v/>
      </c>
      <c r="H145">
        <f>VLOOKUP(D145,LConferencias!A:D,4,FALSE)</f>
        <v/>
      </c>
      <c r="I145">
        <f>IF(E145&lt;&gt;"",1,0)</f>
        <v/>
      </c>
      <c r="S145" t="n">
        <v>1</v>
      </c>
      <c r="AB145">
        <f>VLOOKUP(F145,Tabelas!A:C,2,FALSE)</f>
        <v/>
      </c>
      <c r="AC145">
        <f>SUM(K145:Z145)</f>
        <v/>
      </c>
      <c r="AD145">
        <f>IF(AC145&lt;=2,1,1-LOG(AC145-1))</f>
        <v/>
      </c>
      <c r="AE145">
        <f>VLOOKUP(D145,LConferencias!A:E,5,FALSE)*IF(I145&gt;0,1.1,1)*AD145</f>
        <v/>
      </c>
    </row>
    <row r="146">
      <c r="A146" t="inlineStr">
        <is>
          <t>2022</t>
        </is>
      </c>
      <c r="B146" t="n">
        <v>145</v>
      </c>
      <c r="C146" t="inlineStr">
        <is>
          <t>Dicionário de Fundamentos Morais em Espanhol</t>
        </is>
      </c>
      <c r="D146" t="inlineStr">
        <is>
          <t>Congreso Internacional de Informática Educativa</t>
        </is>
      </c>
      <c r="E146" t="inlineStr"/>
      <c r="F146">
        <f>VLOOKUP(D146,LConferencias!A:B,2,FALSE)</f>
        <v/>
      </c>
      <c r="G146">
        <f>VLOOKUP(D146,LConferencias!A:C,3,FALSE)</f>
        <v/>
      </c>
      <c r="H146">
        <f>VLOOKUP(D146,LConferencias!A:D,4,FALSE)</f>
        <v/>
      </c>
      <c r="I146">
        <f>IF(E146&lt;&gt;"",1,0)</f>
        <v/>
      </c>
      <c r="AB146">
        <f>VLOOKUP(F146,Tabelas!A:C,2,FALSE)</f>
        <v/>
      </c>
      <c r="AC146">
        <f>SUM(K146:Z146)</f>
        <v/>
      </c>
      <c r="AD146">
        <f>IF(AC146&lt;=2,1,1-LOG(AC146-1))</f>
        <v/>
      </c>
      <c r="AE146">
        <f>VLOOKUP(D146,LConferencias!A:E,5,FALSE)*IF(I146&gt;0,1.1,1)*AD146</f>
        <v/>
      </c>
    </row>
    <row r="147">
      <c r="A147" t="inlineStr">
        <is>
          <t>2022</t>
        </is>
      </c>
      <c r="B147" t="n">
        <v>146</v>
      </c>
      <c r="C147" t="inlineStr">
        <is>
          <t>Identification of the North Brazil Current through spatial motifs in fixed time slices</t>
        </is>
      </c>
      <c r="D147" t="inlineStr">
        <is>
          <t>Brazilian eScience Workshop</t>
        </is>
      </c>
      <c r="E147" t="inlineStr"/>
      <c r="F147">
        <f>VLOOKUP(D147,LConferencias!A:B,2,FALSE)</f>
        <v/>
      </c>
      <c r="G147">
        <f>VLOOKUP(D147,LConferencias!A:C,3,FALSE)</f>
        <v/>
      </c>
      <c r="H147">
        <f>VLOOKUP(D147,LConferencias!A:D,4,FALSE)</f>
        <v/>
      </c>
      <c r="I147">
        <f>IF(E147&lt;&gt;"",1,0)</f>
        <v/>
      </c>
      <c r="Z147" t="n">
        <v>1</v>
      </c>
      <c r="AB147">
        <f>VLOOKUP(F147,Tabelas!A:C,2,FALSE)</f>
        <v/>
      </c>
      <c r="AC147">
        <f>SUM(K147:Z147)</f>
        <v/>
      </c>
      <c r="AD147">
        <f>IF(AC147&lt;=2,1,1-LOG(AC147-1))</f>
        <v/>
      </c>
      <c r="AE147">
        <f>VLOOKUP(D147,LConferencias!A:E,5,FALSE)*IF(I147&gt;0,1.1,1)*AD147</f>
        <v/>
      </c>
    </row>
    <row r="148">
      <c r="A148" t="inlineStr">
        <is>
          <t>2022</t>
        </is>
      </c>
      <c r="B148" t="n">
        <v>147</v>
      </c>
      <c r="C148" t="inlineStr">
        <is>
          <t>Sistema para Coleta de Dados Comportamentais de Pacientes com Transtorno do Espectro Autista</t>
        </is>
      </c>
      <c r="D148" t="inlineStr">
        <is>
          <t>XL SIMPÓSIO BRASILEIRO DE TELECOMUNICAÇÕES E PROCESSAMENTO DE SINAIS - SBrT 2022</t>
        </is>
      </c>
      <c r="E148" t="inlineStr">
        <is>
          <t>LEANDRO DE SOUZA LIMA CHERNICHARO</t>
        </is>
      </c>
      <c r="F148">
        <f>VLOOKUP(D148,LConferencias!A:B,2,FALSE)</f>
        <v/>
      </c>
      <c r="G148">
        <f>VLOOKUP(D148,LConferencias!A:C,3,FALSE)</f>
        <v/>
      </c>
      <c r="H148">
        <f>VLOOKUP(D148,LConferencias!A:D,4,FALSE)</f>
        <v/>
      </c>
      <c r="I148">
        <f>IF(E148&lt;&gt;"",1,0)</f>
        <v/>
      </c>
      <c r="O148" t="n">
        <v>1</v>
      </c>
      <c r="AB148">
        <f>VLOOKUP(F148,Tabelas!A:C,2,FALSE)</f>
        <v/>
      </c>
      <c r="AC148">
        <f>SUM(K148:Z148)</f>
        <v/>
      </c>
      <c r="AD148">
        <f>IF(AC148&lt;=2,1,1-LOG(AC148-1))</f>
        <v/>
      </c>
      <c r="AE148">
        <f>VLOOKUP(D148,LConferencias!A:E,5,FALSE)*IF(I148&gt;0,1.1,1)*AD148</f>
        <v/>
      </c>
    </row>
    <row r="149">
      <c r="A149" t="inlineStr">
        <is>
          <t>2022</t>
        </is>
      </c>
      <c r="B149" t="n">
        <v>148</v>
      </c>
      <c r="C149" t="inlineStr">
        <is>
          <t>Otimização combinatória aplicada a composição de equipes esportivas</t>
        </is>
      </c>
      <c r="D149" t="inlineStr">
        <is>
          <t>Simpósio Brasileiro de Pesquisa Operacional</t>
        </is>
      </c>
      <c r="E149" t="inlineStr"/>
      <c r="F149">
        <f>VLOOKUP(D149,LConferencias!A:B,2,FALSE)</f>
        <v/>
      </c>
      <c r="G149">
        <f>VLOOKUP(D149,LConferencias!A:C,3,FALSE)</f>
        <v/>
      </c>
      <c r="H149">
        <f>VLOOKUP(D149,LConferencias!A:D,4,FALSE)</f>
        <v/>
      </c>
      <c r="I149">
        <f>IF(E149&lt;&gt;"",1,0)</f>
        <v/>
      </c>
      <c r="R149" t="n">
        <v>1</v>
      </c>
      <c r="AB149">
        <f>VLOOKUP(F149,Tabelas!A:C,2,FALSE)</f>
        <v/>
      </c>
      <c r="AC149">
        <f>SUM(K149:Z149)</f>
        <v/>
      </c>
      <c r="AD149">
        <f>IF(AC149&lt;=2,1,1-LOG(AC149-1))</f>
        <v/>
      </c>
      <c r="AE149">
        <f>VLOOKUP(D149,LConferencias!A:E,5,FALSE)*IF(I149&gt;0,1.1,1)*AD149</f>
        <v/>
      </c>
    </row>
    <row r="150">
      <c r="A150" t="inlineStr">
        <is>
          <t>2022</t>
        </is>
      </c>
      <c r="B150" t="n">
        <v>149</v>
      </c>
      <c r="C150" t="inlineStr">
        <is>
          <t>Evaluating machine learning models for essential protein identification</t>
        </is>
      </c>
      <c r="D150" t="inlineStr">
        <is>
          <t>Brazilian Symposium on Bioinformatics</t>
        </is>
      </c>
      <c r="E150" t="inlineStr">
        <is>
          <t>JESSICA DA SILVA COSTA</t>
        </is>
      </c>
      <c r="F150">
        <f>VLOOKUP(D150,LConferencias!A:B,2,FALSE)</f>
        <v/>
      </c>
      <c r="G150">
        <f>VLOOKUP(D150,LConferencias!A:C,3,FALSE)</f>
        <v/>
      </c>
      <c r="H150">
        <f>VLOOKUP(D150,LConferencias!A:D,4,FALSE)</f>
        <v/>
      </c>
      <c r="I150">
        <f>IF(E150&lt;&gt;"",1,0)</f>
        <v/>
      </c>
      <c r="AB150">
        <f>VLOOKUP(F150,Tabelas!A:C,2,FALSE)</f>
        <v/>
      </c>
      <c r="AC150">
        <f>SUM(K150:Z150)</f>
        <v/>
      </c>
      <c r="AD150">
        <f>IF(AC150&lt;=2,1,1-LOG(AC150-1))</f>
        <v/>
      </c>
      <c r="AE150">
        <f>VLOOKUP(D150,LConferencias!A:E,5,FALSE)*IF(I150&gt;0,1.1,1)*AD150</f>
        <v/>
      </c>
    </row>
    <row r="151">
      <c r="A151" t="inlineStr">
        <is>
          <t>2022</t>
        </is>
      </c>
      <c r="B151" t="n">
        <v>150</v>
      </c>
      <c r="C151" t="inlineStr">
        <is>
          <t>Comparison of machine learning pipelines for gene expression matrices</t>
        </is>
      </c>
      <c r="D151" t="inlineStr">
        <is>
          <t>Brazilian Symposium on Bioinformatics</t>
        </is>
      </c>
      <c r="E151" t="inlineStr"/>
      <c r="F151">
        <f>VLOOKUP(D151,LConferencias!A:B,2,FALSE)</f>
        <v/>
      </c>
      <c r="G151">
        <f>VLOOKUP(D151,LConferencias!A:C,3,FALSE)</f>
        <v/>
      </c>
      <c r="H151">
        <f>VLOOKUP(D151,LConferencias!A:D,4,FALSE)</f>
        <v/>
      </c>
      <c r="I151">
        <f>IF(E151&lt;&gt;"",1,0)</f>
        <v/>
      </c>
      <c r="W151" t="n">
        <v>1</v>
      </c>
      <c r="AB151">
        <f>VLOOKUP(F151,Tabelas!A:C,2,FALSE)</f>
        <v/>
      </c>
      <c r="AC151">
        <f>SUM(K151:Z151)</f>
        <v/>
      </c>
      <c r="AD151">
        <f>IF(AC151&lt;=2,1,1-LOG(AC151-1))</f>
        <v/>
      </c>
      <c r="AE151">
        <f>VLOOKUP(D151,LConferencias!A:E,5,FALSE)*IF(I151&gt;0,1.1,1)*AD151</f>
        <v/>
      </c>
    </row>
    <row r="152">
      <c r="A152" t="inlineStr">
        <is>
          <t>2022</t>
        </is>
      </c>
      <c r="B152" t="n">
        <v>151</v>
      </c>
      <c r="C152" t="inlineStr">
        <is>
          <t>Towards a Definition for Extreme Weather Events in Rio de Janeiro City</t>
        </is>
      </c>
      <c r="D152" t="inlineStr">
        <is>
          <t>Simpósio Brasileiro de Banco de Dados</t>
        </is>
      </c>
      <c r="E152" t="inlineStr"/>
      <c r="F152">
        <f>VLOOKUP(D152,LConferencias!A:B,2,FALSE)</f>
        <v/>
      </c>
      <c r="G152">
        <f>VLOOKUP(D152,LConferencias!A:C,3,FALSE)</f>
        <v/>
      </c>
      <c r="H152">
        <f>VLOOKUP(D152,LConferencias!A:D,4,FALSE)</f>
        <v/>
      </c>
      <c r="I152">
        <f>IF(E152&lt;&gt;"",1,0)</f>
        <v/>
      </c>
      <c r="O152" t="n">
        <v>1</v>
      </c>
      <c r="P152" t="n">
        <v>1</v>
      </c>
      <c r="AB152">
        <f>VLOOKUP(F152,Tabelas!A:C,2,FALSE)</f>
        <v/>
      </c>
      <c r="AC152">
        <f>SUM(K152:Z152)</f>
        <v/>
      </c>
      <c r="AD152">
        <f>IF(AC152&lt;=2,1,1-LOG(AC152-1))</f>
        <v/>
      </c>
      <c r="AE152">
        <f>VLOOKUP(D152,LConferencias!A:E,5,FALSE)*IF(I152&gt;0,1.1,1)*AD152</f>
        <v/>
      </c>
    </row>
    <row r="153">
      <c r="A153" t="inlineStr">
        <is>
          <t>2022</t>
        </is>
      </c>
      <c r="B153" t="n">
        <v>152</v>
      </c>
      <c r="C153" t="inlineStr">
        <is>
          <t>Analysis of precipitation data in Rio de Janeiro city using Extreme Value Theory</t>
        </is>
      </c>
      <c r="D153" t="inlineStr">
        <is>
          <t>Simpósio Brasileiro de Banco de Dados</t>
        </is>
      </c>
      <c r="E153" t="inlineStr"/>
      <c r="F153">
        <f>VLOOKUP(D153,LConferencias!A:B,2,FALSE)</f>
        <v/>
      </c>
      <c r="G153">
        <f>VLOOKUP(D153,LConferencias!A:C,3,FALSE)</f>
        <v/>
      </c>
      <c r="H153">
        <f>VLOOKUP(D153,LConferencias!A:D,4,FALSE)</f>
        <v/>
      </c>
      <c r="I153">
        <f>IF(E153&lt;&gt;"",1,0)</f>
        <v/>
      </c>
      <c r="P153" t="n">
        <v>1</v>
      </c>
      <c r="AB153">
        <f>VLOOKUP(F153,Tabelas!A:C,2,FALSE)</f>
        <v/>
      </c>
      <c r="AC153">
        <f>SUM(K153:Z153)</f>
        <v/>
      </c>
      <c r="AD153">
        <f>IF(AC153&lt;=2,1,1-LOG(AC153-1))</f>
        <v/>
      </c>
      <c r="AE153">
        <f>VLOOKUP(D153,LConferencias!A:E,5,FALSE)*IF(I153&gt;0,1.1,1)*AD153</f>
        <v/>
      </c>
    </row>
    <row r="154">
      <c r="A154" t="inlineStr">
        <is>
          <t>2022</t>
        </is>
      </c>
      <c r="B154" t="n">
        <v>153</v>
      </c>
      <c r="C154" t="inlineStr">
        <is>
          <t>PROBLEMA DO NÍVEL DE SERVIÇO NA LOCALIZAÇÃO DE BASES DE VEÍCULOS DE RESGATE</t>
        </is>
      </c>
      <c r="D154" t="inlineStr">
        <is>
          <t>Congresso Nacional de Pesquisa e Ensino em Transporte</t>
        </is>
      </c>
      <c r="E154" t="inlineStr"/>
      <c r="F154">
        <f>VLOOKUP(D154,LConferencias!A:B,2,FALSE)</f>
        <v/>
      </c>
      <c r="G154">
        <f>VLOOKUP(D154,LConferencias!A:C,3,FALSE)</f>
        <v/>
      </c>
      <c r="H154">
        <f>VLOOKUP(D154,LConferencias!A:D,4,FALSE)</f>
        <v/>
      </c>
      <c r="I154">
        <f>IF(E154&lt;&gt;"",1,0)</f>
        <v/>
      </c>
      <c r="AB154">
        <f>VLOOKUP(F154,Tabelas!A:C,2,FALSE)</f>
        <v/>
      </c>
      <c r="AC154">
        <f>SUM(K154:Z154)</f>
        <v/>
      </c>
      <c r="AD154">
        <f>IF(AC154&lt;=2,1,1-LOG(AC154-1))</f>
        <v/>
      </c>
      <c r="AE154">
        <f>VLOOKUP(D154,LConferencias!A:E,5,FALSE)*IF(I154&gt;0,1.1,1)*AD154</f>
        <v/>
      </c>
    </row>
    <row r="155">
      <c r="A155" t="inlineStr">
        <is>
          <t>2022</t>
        </is>
      </c>
      <c r="B155" t="n">
        <v>154</v>
      </c>
      <c r="C155" t="inlineStr">
        <is>
          <t>SkillsMe - Plataforma de Troca de Conhecimento</t>
        </is>
      </c>
      <c r="D155" t="inlineStr">
        <is>
          <t>Conferência Ibérica de Sistemas e Tecnologias de Informação</t>
        </is>
      </c>
      <c r="E155" t="inlineStr"/>
      <c r="F155">
        <f>VLOOKUP(D155,LConferencias!A:B,2,FALSE)</f>
        <v/>
      </c>
      <c r="G155">
        <f>VLOOKUP(D155,LConferencias!A:C,3,FALSE)</f>
        <v/>
      </c>
      <c r="H155">
        <f>VLOOKUP(D155,LConferencias!A:D,4,FALSE)</f>
        <v/>
      </c>
      <c r="I155">
        <f>IF(E155&lt;&gt;"",1,0)</f>
        <v/>
      </c>
      <c r="S155" t="n">
        <v>1</v>
      </c>
      <c r="AB155">
        <f>VLOOKUP(F155,Tabelas!A:C,2,FALSE)</f>
        <v/>
      </c>
      <c r="AC155">
        <f>SUM(K155:Z155)</f>
        <v/>
      </c>
      <c r="AD155">
        <f>IF(AC155&lt;=2,1,1-LOG(AC155-1))</f>
        <v/>
      </c>
      <c r="AE155">
        <f>VLOOKUP(D155,LConferencias!A:E,5,FALSE)*IF(I155&gt;0,1.1,1)*AD155</f>
        <v/>
      </c>
    </row>
    <row r="156">
      <c r="A156" t="inlineStr">
        <is>
          <t>2022</t>
        </is>
      </c>
      <c r="B156" t="n">
        <v>155</v>
      </c>
      <c r="C156" t="inlineStr">
        <is>
          <t>Towards Robust Cluster-Based Hyperparameter Optimization</t>
        </is>
      </c>
      <c r="D156" t="inlineStr">
        <is>
          <t>Simpósio Brasileiro de Banco de Dados</t>
        </is>
      </c>
      <c r="E156" t="inlineStr"/>
      <c r="F156">
        <f>VLOOKUP(D156,LConferencias!A:B,2,FALSE)</f>
        <v/>
      </c>
      <c r="G156">
        <f>VLOOKUP(D156,LConferencias!A:C,3,FALSE)</f>
        <v/>
      </c>
      <c r="H156">
        <f>VLOOKUP(D156,LConferencias!A:D,4,FALSE)</f>
        <v/>
      </c>
      <c r="I156">
        <f>IF(E156&lt;&gt;"",1,0)</f>
        <v/>
      </c>
      <c r="O156" t="n">
        <v>1</v>
      </c>
      <c r="AB156">
        <f>VLOOKUP(F156,Tabelas!A:C,2,FALSE)</f>
        <v/>
      </c>
      <c r="AC156">
        <f>SUM(K156:Z156)</f>
        <v/>
      </c>
      <c r="AD156">
        <f>IF(AC156&lt;=2,1,1-LOG(AC156-1))</f>
        <v/>
      </c>
      <c r="AE156">
        <f>VLOOKUP(D156,LConferencias!A:E,5,FALSE)*IF(I156&gt;0,1.1,1)*AD156</f>
        <v/>
      </c>
    </row>
    <row r="157">
      <c r="A157" t="inlineStr">
        <is>
          <t>2022</t>
        </is>
      </c>
      <c r="B157" t="n">
        <v>156</v>
      </c>
      <c r="C157" t="inlineStr">
        <is>
          <t>A conjugated evolutionary algorithm for hyperparameter optimization</t>
        </is>
      </c>
      <c r="D157" t="inlineStr">
        <is>
          <t>IEEE Congress on Evolutionary Computation</t>
        </is>
      </c>
      <c r="E157" t="inlineStr">
        <is>
          <t>MARCELLO ALBERTO SOARES SERQUEIRA</t>
        </is>
      </c>
      <c r="F157">
        <f>VLOOKUP(D157,LConferencias!A:B,2,FALSE)</f>
        <v/>
      </c>
      <c r="G157">
        <f>VLOOKUP(D157,LConferencias!A:C,3,FALSE)</f>
        <v/>
      </c>
      <c r="H157">
        <f>VLOOKUP(D157,LConferencias!A:D,4,FALSE)</f>
        <v/>
      </c>
      <c r="I157">
        <f>IF(E157&lt;&gt;"",1,0)</f>
        <v/>
      </c>
      <c r="O157" t="n">
        <v>1</v>
      </c>
      <c r="AB157">
        <f>VLOOKUP(F157,Tabelas!A:C,2,FALSE)</f>
        <v/>
      </c>
      <c r="AC157">
        <f>SUM(K157:Z157)</f>
        <v/>
      </c>
      <c r="AD157">
        <f>IF(AC157&lt;=2,1,1-LOG(AC157-1))</f>
        <v/>
      </c>
      <c r="AE157">
        <f>VLOOKUP(D157,LConferencias!A:E,5,FALSE)*IF(I157&gt;0,1.1,1)*AD157</f>
        <v/>
      </c>
    </row>
    <row r="158">
      <c r="A158" t="inlineStr">
        <is>
          <t>2022</t>
        </is>
      </c>
      <c r="B158" t="n">
        <v>157</v>
      </c>
      <c r="C158" t="inlineStr">
        <is>
          <t>Development and Implementation of a Communication Network in a Formula SAE Car</t>
        </is>
      </c>
      <c r="D158" t="inlineStr">
        <is>
          <t>International Conference on Computational Science and Computational Intelligence</t>
        </is>
      </c>
      <c r="E158" t="inlineStr"/>
      <c r="F158">
        <f>VLOOKUP(D158,LConferencias!A:B,2,FALSE)</f>
        <v/>
      </c>
      <c r="G158">
        <f>VLOOKUP(D158,LConferencias!A:C,3,FALSE)</f>
        <v/>
      </c>
      <c r="H158">
        <f>VLOOKUP(D158,LConferencias!A:D,4,FALSE)</f>
        <v/>
      </c>
      <c r="I158">
        <f>IF(E158&lt;&gt;"",1,0)</f>
        <v/>
      </c>
      <c r="AB158">
        <f>VLOOKUP(F158,Tabelas!A:C,2,FALSE)</f>
        <v/>
      </c>
      <c r="AC158">
        <f>SUM(K158:Z158)</f>
        <v/>
      </c>
      <c r="AD158">
        <f>IF(AC158&lt;=2,1,1-LOG(AC158-1))</f>
        <v/>
      </c>
      <c r="AE158">
        <f>VLOOKUP(D158,LConferencias!A:E,5,FALSE)*IF(I158&gt;0,1.1,1)*AD158</f>
        <v/>
      </c>
    </row>
    <row r="159">
      <c r="A159" t="inlineStr">
        <is>
          <t>2022</t>
        </is>
      </c>
      <c r="B159" t="n">
        <v>158</v>
      </c>
      <c r="C159" t="inlineStr">
        <is>
          <t>Towards a cloud-based framework for online and integrated event detection</t>
        </is>
      </c>
      <c r="D159" t="inlineStr">
        <is>
          <t>Simpósio Brasileiro de Banco de Dados</t>
        </is>
      </c>
      <c r="E159" t="inlineStr"/>
      <c r="F159">
        <f>VLOOKUP(D159,LConferencias!A:B,2,FALSE)</f>
        <v/>
      </c>
      <c r="G159">
        <f>VLOOKUP(D159,LConferencias!A:C,3,FALSE)</f>
        <v/>
      </c>
      <c r="H159">
        <f>VLOOKUP(D159,LConferencias!A:D,4,FALSE)</f>
        <v/>
      </c>
      <c r="I159">
        <f>IF(E159&lt;&gt;"",1,0)</f>
        <v/>
      </c>
      <c r="Z159" t="n">
        <v>1</v>
      </c>
      <c r="AB159">
        <f>VLOOKUP(F159,Tabelas!A:C,2,FALSE)</f>
        <v/>
      </c>
      <c r="AC159">
        <f>SUM(K159:Z159)</f>
        <v/>
      </c>
      <c r="AD159">
        <f>IF(AC159&lt;=2,1,1-LOG(AC159-1))</f>
        <v/>
      </c>
      <c r="AE159">
        <f>VLOOKUP(D159,LConferencias!A:E,5,FALSE)*IF(I159&gt;0,1.1,1)*AD159</f>
        <v/>
      </c>
    </row>
    <row r="160">
      <c r="A160" t="inlineStr">
        <is>
          <t>2022</t>
        </is>
      </c>
      <c r="B160" t="n">
        <v>159</v>
      </c>
      <c r="C160" t="inlineStr">
        <is>
          <t>Forward and Backward Inertial Anomaly Detector: A Novel Time Series Event Detection Method</t>
        </is>
      </c>
      <c r="D160" t="inlineStr">
        <is>
          <t>2022 International Joint Conference on Neural Networks (IJCNN)</t>
        </is>
      </c>
      <c r="E160" t="inlineStr"/>
      <c r="F160">
        <f>VLOOKUP(D160,LConferencias!A:B,2,FALSE)</f>
        <v/>
      </c>
      <c r="G160">
        <f>VLOOKUP(D160,LConferencias!A:C,3,FALSE)</f>
        <v/>
      </c>
      <c r="H160">
        <f>VLOOKUP(D160,LConferencias!A:D,4,FALSE)</f>
        <v/>
      </c>
      <c r="I160">
        <f>IF(E160&lt;&gt;"",1,0)</f>
        <v/>
      </c>
      <c r="Z160" t="n">
        <v>1</v>
      </c>
      <c r="AB160">
        <f>VLOOKUP(F160,Tabelas!A:C,2,FALSE)</f>
        <v/>
      </c>
      <c r="AC160">
        <f>SUM(K160:Z160)</f>
        <v/>
      </c>
      <c r="AD160">
        <f>IF(AC160&lt;=2,1,1-LOG(AC160-1))</f>
        <v/>
      </c>
      <c r="AE160">
        <f>VLOOKUP(D160,LConferencias!A:E,5,FALSE)*IF(I160&gt;0,1.1,1)*AD160</f>
        <v/>
      </c>
    </row>
    <row r="161">
      <c r="A161" t="inlineStr">
        <is>
          <t>2022</t>
        </is>
      </c>
      <c r="B161" t="n">
        <v>160</v>
      </c>
      <c r="C161" t="inlineStr">
        <is>
          <t>Long-Term Person Reidentification: Challenges and Outlook</t>
        </is>
      </c>
      <c r="D161" t="inlineStr">
        <is>
          <t>International Conference on Optimization</t>
        </is>
      </c>
      <c r="E161" t="inlineStr">
        <is>
          <t>ANDERSON NASCIMENTO MANHAES</t>
        </is>
      </c>
      <c r="F161">
        <f>VLOOKUP(D161,LConferencias!A:B,2,FALSE)</f>
        <v/>
      </c>
      <c r="G161">
        <f>VLOOKUP(D161,LConferencias!A:C,3,FALSE)</f>
        <v/>
      </c>
      <c r="H161">
        <f>VLOOKUP(D161,LConferencias!A:D,4,FALSE)</f>
        <v/>
      </c>
      <c r="I161">
        <f>IF(E161&lt;&gt;"",1,0)</f>
        <v/>
      </c>
      <c r="AB161">
        <f>VLOOKUP(F161,Tabelas!A:C,2,FALSE)</f>
        <v/>
      </c>
      <c r="AC161">
        <f>SUM(K161:Z161)</f>
        <v/>
      </c>
      <c r="AD161">
        <f>IF(AC161&lt;=2,1,1-LOG(AC161-1))</f>
        <v/>
      </c>
      <c r="AE161">
        <f>VLOOKUP(D161,LConferencias!A:E,5,FALSE)*IF(I161&gt;0,1.1,1)*AD161</f>
        <v/>
      </c>
    </row>
    <row r="162">
      <c r="A162" t="inlineStr">
        <is>
          <t>2022</t>
        </is>
      </c>
      <c r="B162" t="n">
        <v>161</v>
      </c>
      <c r="C162" t="inlineStr">
        <is>
          <t>Uma avaliação da relação entre o desempenho de jogadores e a atratividade de jogos educacionais</t>
        </is>
      </c>
      <c r="D162" t="inlineStr">
        <is>
          <t>Simpósio Brasileiro de Informática na Educação</t>
        </is>
      </c>
      <c r="E162" t="inlineStr">
        <is>
          <t>FLAVIO PINHEIRO MARQUES</t>
        </is>
      </c>
      <c r="F162">
        <f>VLOOKUP(D162,LConferencias!A:B,2,FALSE)</f>
        <v/>
      </c>
      <c r="G162">
        <f>VLOOKUP(D162,LConferencias!A:C,3,FALSE)</f>
        <v/>
      </c>
      <c r="H162">
        <f>VLOOKUP(D162,LConferencias!A:D,4,FALSE)</f>
        <v/>
      </c>
      <c r="I162">
        <f>IF(E162&lt;&gt;"",1,0)</f>
        <v/>
      </c>
      <c r="P162" t="n">
        <v>1</v>
      </c>
      <c r="AB162">
        <f>VLOOKUP(F162,Tabelas!A:C,2,FALSE)</f>
        <v/>
      </c>
      <c r="AC162">
        <f>SUM(K162:Z162)</f>
        <v/>
      </c>
      <c r="AD162">
        <f>IF(AC162&lt;=2,1,1-LOG(AC162-1))</f>
        <v/>
      </c>
      <c r="AE162">
        <f>VLOOKUP(D162,LConferencias!A:E,5,FALSE)*IF(I162&gt;0,1.1,1)*AD162</f>
        <v/>
      </c>
    </row>
    <row r="163">
      <c r="A163" t="inlineStr">
        <is>
          <t>2022</t>
        </is>
      </c>
      <c r="B163" t="n">
        <v>162</v>
      </c>
      <c r="C163" t="inlineStr">
        <is>
          <t>Machine learning: new approach to identify olive-tree cultivars</t>
        </is>
      </c>
      <c r="D163" t="inlineStr">
        <is>
          <t>International Conference on Optimization</t>
        </is>
      </c>
      <c r="E163" t="inlineStr">
        <is>
          <t>JANIO DE SOUZA LIMA</t>
        </is>
      </c>
      <c r="F163">
        <f>VLOOKUP(D163,LConferencias!A:B,2,FALSE)</f>
        <v/>
      </c>
      <c r="G163">
        <f>VLOOKUP(D163,LConferencias!A:C,3,FALSE)</f>
        <v/>
      </c>
      <c r="H163">
        <f>VLOOKUP(D163,LConferencias!A:D,4,FALSE)</f>
        <v/>
      </c>
      <c r="I163">
        <f>IF(E163&lt;&gt;"",1,0)</f>
        <v/>
      </c>
      <c r="L163" t="n">
        <v>1</v>
      </c>
      <c r="AB163">
        <f>VLOOKUP(F163,Tabelas!A:C,2,FALSE)</f>
        <v/>
      </c>
      <c r="AC163">
        <f>SUM(K163:Z163)</f>
        <v/>
      </c>
      <c r="AD163">
        <f>IF(AC163&lt;=2,1,1-LOG(AC163-1))</f>
        <v/>
      </c>
      <c r="AE163">
        <f>VLOOKUP(D163,LConferencias!A:E,5,FALSE)*IF(I163&gt;0,1.1,1)*AD163</f>
        <v/>
      </c>
    </row>
    <row r="164">
      <c r="A164" t="inlineStr">
        <is>
          <t>2022</t>
        </is>
      </c>
      <c r="B164" t="n">
        <v>163</v>
      </c>
      <c r="C164" t="inlineStr">
        <is>
          <t>Rescue Operations on Urban Forests: A Metaheuristic Approach</t>
        </is>
      </c>
      <c r="D164" t="inlineStr">
        <is>
          <t>MIT SCALE Latin America Conference</t>
        </is>
      </c>
      <c r="E164" t="inlineStr">
        <is>
          <t>IGOR DA SILVA MORAIS</t>
        </is>
      </c>
      <c r="F164">
        <f>VLOOKUP(D164,LConferencias!A:B,2,FALSE)</f>
        <v/>
      </c>
      <c r="G164">
        <f>VLOOKUP(D164,LConferencias!A:C,3,FALSE)</f>
        <v/>
      </c>
      <c r="H164">
        <f>VLOOKUP(D164,LConferencias!A:D,4,FALSE)</f>
        <v/>
      </c>
      <c r="I164">
        <f>IF(E164&lt;&gt;"",1,0)</f>
        <v/>
      </c>
      <c r="O164" t="n">
        <v>1</v>
      </c>
      <c r="AB164">
        <f>VLOOKUP(F164,Tabelas!A:C,2,FALSE)</f>
        <v/>
      </c>
      <c r="AC164">
        <f>SUM(K164:Z164)</f>
        <v/>
      </c>
      <c r="AD164">
        <f>IF(AC164&lt;=2,1,1-LOG(AC164-1))</f>
        <v/>
      </c>
      <c r="AE164">
        <f>VLOOKUP(D164,LConferencias!A:E,5,FALSE)*IF(I164&gt;0,1.1,1)*AD164</f>
        <v/>
      </c>
    </row>
    <row r="165">
      <c r="A165" t="inlineStr">
        <is>
          <t>2022</t>
        </is>
      </c>
      <c r="B165" t="n">
        <v>164</v>
      </c>
      <c r="C165" t="inlineStr">
        <is>
          <t>A Hybrid BRKGA Approach for the Multiproduct Two Stage Capacitated Facility Location Problem</t>
        </is>
      </c>
      <c r="D165" t="inlineStr">
        <is>
          <t>IEEE Congress on Evolutionary Computation</t>
        </is>
      </c>
      <c r="E165" t="inlineStr">
        <is>
          <t>IGOR DA SILVA MORAIS</t>
        </is>
      </c>
      <c r="F165">
        <f>VLOOKUP(D165,LConferencias!A:B,2,FALSE)</f>
        <v/>
      </c>
      <c r="G165">
        <f>VLOOKUP(D165,LConferencias!A:C,3,FALSE)</f>
        <v/>
      </c>
      <c r="H165">
        <f>VLOOKUP(D165,LConferencias!A:D,4,FALSE)</f>
        <v/>
      </c>
      <c r="I165">
        <f>IF(E165&lt;&gt;"",1,0)</f>
        <v/>
      </c>
      <c r="AB165">
        <f>VLOOKUP(F165,Tabelas!A:C,2,FALSE)</f>
        <v/>
      </c>
      <c r="AC165">
        <f>SUM(K165:Z165)</f>
        <v/>
      </c>
      <c r="AD165">
        <f>IF(AC165&lt;=2,1,1-LOG(AC165-1))</f>
        <v/>
      </c>
      <c r="AE165">
        <f>VLOOKUP(D165,LConferencias!A:E,5,FALSE)*IF(I165&gt;0,1.1,1)*AD165</f>
        <v/>
      </c>
    </row>
    <row r="166">
      <c r="A166" t="inlineStr">
        <is>
          <t>2022</t>
        </is>
      </c>
      <c r="B166" t="n">
        <v>165</v>
      </c>
      <c r="C166" t="inlineStr">
        <is>
          <t>Exploring Data Preprocessing and Machine Learning Methods for Forecasting Worldwide Fertilizers Consumption</t>
        </is>
      </c>
      <c r="D166" t="inlineStr">
        <is>
          <t>2022 International Joint Conference on Neural Networks (IJCNN)</t>
        </is>
      </c>
      <c r="E166" t="inlineStr">
        <is>
          <t>ADALBERTO MINEIRO DE ANDRADE</t>
        </is>
      </c>
      <c r="F166">
        <f>VLOOKUP(D166,LConferencias!A:B,2,FALSE)</f>
        <v/>
      </c>
      <c r="G166">
        <f>VLOOKUP(D166,LConferencias!A:C,3,FALSE)</f>
        <v/>
      </c>
      <c r="H166">
        <f>VLOOKUP(D166,LConferencias!A:D,4,FALSE)</f>
        <v/>
      </c>
      <c r="I166">
        <f>IF(E166&lt;&gt;"",1,0)</f>
        <v/>
      </c>
      <c r="O166" t="n">
        <v>1</v>
      </c>
      <c r="V166" t="n">
        <v>1</v>
      </c>
      <c r="AB166">
        <f>VLOOKUP(F166,Tabelas!A:C,2,FALSE)</f>
        <v/>
      </c>
      <c r="AC166">
        <f>SUM(K166:Z166)</f>
        <v/>
      </c>
      <c r="AD166">
        <f>IF(AC166&lt;=2,1,1-LOG(AC166-1))</f>
        <v/>
      </c>
      <c r="AE166">
        <f>VLOOKUP(D166,LConferencias!A:E,5,FALSE)*IF(I166&gt;0,1.1,1)*AD166</f>
        <v/>
      </c>
    </row>
    <row r="167">
      <c r="A167" t="inlineStr">
        <is>
          <t>2022</t>
        </is>
      </c>
      <c r="B167" t="n">
        <v>166</v>
      </c>
      <c r="C167" t="inlineStr">
        <is>
          <t>A Comprehensive Approach for Applying Threat Modeling to Internet of Things Systems</t>
        </is>
      </c>
      <c r="D167" t="inlineStr">
        <is>
          <t>2022 IEEE 8th World Forum on Internet of Things (WF-IoT)</t>
        </is>
      </c>
      <c r="E167" t="inlineStr"/>
      <c r="F167">
        <f>VLOOKUP(D167,LConferencias!A:B,2,FALSE)</f>
        <v/>
      </c>
      <c r="G167">
        <f>VLOOKUP(D167,LConferencias!A:C,3,FALSE)</f>
        <v/>
      </c>
      <c r="H167">
        <f>VLOOKUP(D167,LConferencias!A:D,4,FALSE)</f>
        <v/>
      </c>
      <c r="I167">
        <f>IF(E167&lt;&gt;"",1,0)</f>
        <v/>
      </c>
      <c r="AB167">
        <f>VLOOKUP(F167,Tabelas!A:C,2,FALSE)</f>
        <v/>
      </c>
      <c r="AC167">
        <f>SUM(K167:Z167)</f>
        <v/>
      </c>
      <c r="AD167">
        <f>IF(AC167&lt;=2,1,1-LOG(AC167-1))</f>
        <v/>
      </c>
      <c r="AE167">
        <f>VLOOKUP(D167,LConferencias!A:E,5,FALSE)*IF(I167&gt;0,1.1,1)*AD167</f>
        <v/>
      </c>
    </row>
    <row r="168">
      <c r="A168" t="inlineStr">
        <is>
          <t>2022</t>
        </is>
      </c>
      <c r="B168" t="n">
        <v>167</v>
      </c>
      <c r="C168" t="inlineStr">
        <is>
          <t>Fault Identification in Wind Turbines: A Data-Centric Machine Learning Approach</t>
        </is>
      </c>
      <c r="D168" t="inlineStr">
        <is>
          <t>2022 International Conference on Computational Science and Computational Intelligence (CSCI)</t>
        </is>
      </c>
      <c r="E168" t="inlineStr"/>
      <c r="F168">
        <f>VLOOKUP(D168,LConferencias!A:B,2,FALSE)</f>
        <v/>
      </c>
      <c r="G168">
        <f>VLOOKUP(D168,LConferencias!A:C,3,FALSE)</f>
        <v/>
      </c>
      <c r="H168">
        <f>VLOOKUP(D168,LConferencias!A:D,4,FALSE)</f>
        <v/>
      </c>
      <c r="I168">
        <f>IF(E168&lt;&gt;"",1,0)</f>
        <v/>
      </c>
      <c r="Z168" t="n">
        <v>1</v>
      </c>
      <c r="AB168">
        <f>VLOOKUP(F168,Tabelas!A:C,2,FALSE)</f>
        <v/>
      </c>
      <c r="AC168">
        <f>SUM(K168:Z168)</f>
        <v/>
      </c>
      <c r="AD168">
        <f>IF(AC168&lt;=2,1,1-LOG(AC168-1))</f>
        <v/>
      </c>
      <c r="AE168">
        <f>VLOOKUP(D168,LConferencias!A:E,5,FALSE)*IF(I168&gt;0,1.1,1)*AD168</f>
        <v/>
      </c>
    </row>
    <row r="169">
      <c r="A169" t="inlineStr">
        <is>
          <t>2022</t>
        </is>
      </c>
      <c r="B169" t="n">
        <v>168</v>
      </c>
      <c r="C169" t="inlineStr">
        <is>
          <t>Autonomous Path Follow UAV to Assist Onshore Pipe Inspection Tasks</t>
        </is>
      </c>
      <c r="D169" t="inlineStr">
        <is>
          <t>International Conference on Robotics and Automation Engineering (ICRAE)</t>
        </is>
      </c>
      <c r="E169" t="inlineStr">
        <is>
          <t>JANIO DE SOUZA LIMA</t>
        </is>
      </c>
      <c r="F169">
        <f>VLOOKUP(D169,LConferencias!A:B,2,FALSE)</f>
        <v/>
      </c>
      <c r="G169">
        <f>VLOOKUP(D169,LConferencias!A:C,3,FALSE)</f>
        <v/>
      </c>
      <c r="H169">
        <f>VLOOKUP(D169,LConferencias!A:D,4,FALSE)</f>
        <v/>
      </c>
      <c r="I169">
        <f>IF(E169&lt;&gt;"",1,0)</f>
        <v/>
      </c>
      <c r="AB169">
        <f>VLOOKUP(F169,Tabelas!A:C,2,FALSE)</f>
        <v/>
      </c>
      <c r="AC169">
        <f>SUM(K169:Z169)</f>
        <v/>
      </c>
      <c r="AD169">
        <f>IF(AC169&lt;=2,1,1-LOG(AC169-1))</f>
        <v/>
      </c>
      <c r="AE169">
        <f>VLOOKUP(D169,LConferencias!A:E,5,FALSE)*IF(I169&gt;0,1.1,1)*AD169</f>
        <v/>
      </c>
    </row>
    <row r="170">
      <c r="A170" t="inlineStr">
        <is>
          <t>2022</t>
        </is>
      </c>
      <c r="B170" t="n">
        <v>169</v>
      </c>
      <c r="C170" t="inlineStr">
        <is>
          <t>An Approach for Sensory Effects Dispersion Simulation with Computational Fluid Dynamics</t>
        </is>
      </c>
      <c r="D170" t="inlineStr">
        <is>
          <t>Simpósio Brasileiro de Sistemas Multimídia e Web (Webmedia)</t>
        </is>
      </c>
      <c r="E170" t="inlineStr">
        <is>
          <t>RENATO DE OLIVEIRA RODRIGUES</t>
        </is>
      </c>
      <c r="F170">
        <f>VLOOKUP(D170,LConferencias!A:B,2,FALSE)</f>
        <v/>
      </c>
      <c r="G170">
        <f>VLOOKUP(D170,LConferencias!A:C,3,FALSE)</f>
        <v/>
      </c>
      <c r="H170">
        <f>VLOOKUP(D170,LConferencias!A:D,4,FALSE)</f>
        <v/>
      </c>
      <c r="I170">
        <f>IF(E170&lt;&gt;"",1,0)</f>
        <v/>
      </c>
      <c r="L170" t="n">
        <v>1</v>
      </c>
      <c r="AB170">
        <f>VLOOKUP(F170,Tabelas!A:C,2,FALSE)</f>
        <v/>
      </c>
      <c r="AC170">
        <f>SUM(K170:Z170)</f>
        <v/>
      </c>
      <c r="AD170">
        <f>IF(AC170&lt;=2,1,1-LOG(AC170-1))</f>
        <v/>
      </c>
      <c r="AE170">
        <f>VLOOKUP(D170,LConferencias!A:E,5,FALSE)*IF(I170&gt;0,1.1,1)*AD170</f>
        <v/>
      </c>
    </row>
    <row r="171">
      <c r="A171" t="inlineStr">
        <is>
          <t>2022</t>
        </is>
      </c>
      <c r="B171" t="n">
        <v>170</v>
      </c>
      <c r="C171" t="inlineStr">
        <is>
          <t>O Discurso de Ódio Homofóbico no Twitter a partir da Análise de Dados</t>
        </is>
      </c>
      <c r="D171" t="inlineStr">
        <is>
          <t>BRAZILIAN WORKSHOP ON SOCIAL NETWORK ANALYSIS AND MINING (BRASNAM 2022)</t>
        </is>
      </c>
      <c r="E171" t="inlineStr"/>
      <c r="F171">
        <f>VLOOKUP(D171,LConferencias!A:B,2,FALSE)</f>
        <v/>
      </c>
      <c r="G171">
        <f>VLOOKUP(D171,LConferencias!A:C,3,FALSE)</f>
        <v/>
      </c>
      <c r="H171">
        <f>VLOOKUP(D171,LConferencias!A:D,4,FALSE)</f>
        <v/>
      </c>
      <c r="I171">
        <f>IF(E171&lt;&gt;"",1,0)</f>
        <v/>
      </c>
      <c r="AB171">
        <f>VLOOKUP(F171,Tabelas!A:C,2,FALSE)</f>
        <v/>
      </c>
      <c r="AC171">
        <f>SUM(K171:Z171)</f>
        <v/>
      </c>
      <c r="AD171">
        <f>IF(AC171&lt;=2,1,1-LOG(AC171-1))</f>
        <v/>
      </c>
      <c r="AE171">
        <f>VLOOKUP(D171,LConferencias!A:E,5,FALSE)*IF(I171&gt;0,1.1,1)*AD171</f>
        <v/>
      </c>
    </row>
    <row r="172">
      <c r="A172" t="inlineStr">
        <is>
          <t>2022</t>
        </is>
      </c>
      <c r="B172" t="n">
        <v>171</v>
      </c>
      <c r="C172" t="inlineStr">
        <is>
          <t>An IoT-based System for Landslides Warnings Using a Real Time Slope Monitoring Model</t>
        </is>
      </c>
      <c r="D172" t="inlineStr">
        <is>
          <t>XIII Computer on the Beach</t>
        </is>
      </c>
      <c r="E172" t="inlineStr"/>
      <c r="F172">
        <f>VLOOKUP(D172,LConferencias!A:B,2,FALSE)</f>
        <v/>
      </c>
      <c r="G172">
        <f>VLOOKUP(D172,LConferencias!A:C,3,FALSE)</f>
        <v/>
      </c>
      <c r="H172">
        <f>VLOOKUP(D172,LConferencias!A:D,4,FALSE)</f>
        <v/>
      </c>
      <c r="I172">
        <f>IF(E172&lt;&gt;"",1,0)</f>
        <v/>
      </c>
      <c r="AB172">
        <f>VLOOKUP(F172,Tabelas!A:C,2,FALSE)</f>
        <v/>
      </c>
      <c r="AC172">
        <f>SUM(K172:Z172)</f>
        <v/>
      </c>
      <c r="AD172">
        <f>IF(AC172&lt;=2,1,1-LOG(AC172-1))</f>
        <v/>
      </c>
      <c r="AE172">
        <f>VLOOKUP(D172,LConferencias!A:E,5,FALSE)*IF(I172&gt;0,1.1,1)*AD172</f>
        <v/>
      </c>
    </row>
    <row r="173">
      <c r="A173" t="inlineStr">
        <is>
          <t>2022</t>
        </is>
      </c>
      <c r="B173" t="n">
        <v>172</v>
      </c>
      <c r="C173" t="inlineStr">
        <is>
          <t>Utilizing Educational Robotics for learning about Sustainability issues</t>
        </is>
      </c>
      <c r="D173" t="inlineStr">
        <is>
          <t>19o IEEE Latin American Robotics Symposium</t>
        </is>
      </c>
      <c r="E173" t="inlineStr"/>
      <c r="F173">
        <f>VLOOKUP(D173,LConferencias!A:B,2,FALSE)</f>
        <v/>
      </c>
      <c r="G173">
        <f>VLOOKUP(D173,LConferencias!A:C,3,FALSE)</f>
        <v/>
      </c>
      <c r="H173">
        <f>VLOOKUP(D173,LConferencias!A:D,4,FALSE)</f>
        <v/>
      </c>
      <c r="I173">
        <f>IF(E173&lt;&gt;"",1,0)</f>
        <v/>
      </c>
      <c r="AB173">
        <f>VLOOKUP(F173,Tabelas!A:C,2,FALSE)</f>
        <v/>
      </c>
      <c r="AC173">
        <f>SUM(K173:Z173)</f>
        <v/>
      </c>
      <c r="AD173">
        <f>IF(AC173&lt;=2,1,1-LOG(AC173-1))</f>
        <v/>
      </c>
      <c r="AE173">
        <f>VLOOKUP(D173,LConferencias!A:E,5,FALSE)*IF(I173&gt;0,1.1,1)*AD173</f>
        <v/>
      </c>
    </row>
    <row r="174">
      <c r="A174" t="inlineStr">
        <is>
          <t>2021</t>
        </is>
      </c>
      <c r="B174" t="n">
        <v>173</v>
      </c>
      <c r="C174" t="inlineStr">
        <is>
          <t>Sensory Effect Extraction for 360° Media Content</t>
        </is>
      </c>
      <c r="D174" t="inlineStr">
        <is>
          <t>WebMedia '21: Brazilian Symposium on Multimedia and the Web</t>
        </is>
      </c>
      <c r="E174" t="inlineStr"/>
      <c r="F174">
        <f>VLOOKUP(D174,LConferencias!A:B,2,FALSE)</f>
        <v/>
      </c>
      <c r="G174">
        <f>VLOOKUP(D174,LConferencias!A:C,3,FALSE)</f>
        <v/>
      </c>
      <c r="H174">
        <f>VLOOKUP(D174,LConferencias!A:D,4,FALSE)</f>
        <v/>
      </c>
      <c r="I174">
        <f>IF(E174&lt;&gt;"",1,0)</f>
        <v/>
      </c>
      <c r="U174" t="n">
        <v>1</v>
      </c>
      <c r="AB174">
        <f>VLOOKUP(F174,Tabelas!A:C,2,FALSE)</f>
        <v/>
      </c>
      <c r="AC174">
        <f>SUM(K174:Z174)</f>
        <v/>
      </c>
      <c r="AD174">
        <f>IF(AC174&lt;=2,1,1-LOG(AC174-1))</f>
        <v/>
      </c>
      <c r="AE174">
        <f>VLOOKUP(D174,LConferencias!A:E,5,FALSE)*IF(I174&gt;0,1.1,1)*AD174</f>
        <v/>
      </c>
    </row>
    <row r="175">
      <c r="A175" t="inlineStr">
        <is>
          <t>2021</t>
        </is>
      </c>
      <c r="B175" t="n">
        <v>174</v>
      </c>
      <c r="C175" t="inlineStr">
        <is>
          <t>Um algoritmo genético com função de aptidão flexível para seleção de atributos em dados educacionais</t>
        </is>
      </c>
      <c r="D175" t="inlineStr">
        <is>
          <t>Simpósio Brasileiro de Banco de Dados</t>
        </is>
      </c>
      <c r="E175" t="inlineStr">
        <is>
          <t>DANIELLE FONTES DE ALBUQUERQUE</t>
        </is>
      </c>
      <c r="F175">
        <f>VLOOKUP(D175,LConferencias!A:B,2,FALSE)</f>
        <v/>
      </c>
      <c r="G175">
        <f>VLOOKUP(D175,LConferencias!A:C,3,FALSE)</f>
        <v/>
      </c>
      <c r="H175">
        <f>VLOOKUP(D175,LConferencias!A:D,4,FALSE)</f>
        <v/>
      </c>
      <c r="I175">
        <f>IF(E175&lt;&gt;"",1,0)</f>
        <v/>
      </c>
      <c r="L175" t="n">
        <v>1</v>
      </c>
      <c r="AB175">
        <f>VLOOKUP(F175,Tabelas!A:C,2,FALSE)</f>
        <v/>
      </c>
      <c r="AC175">
        <f>SUM(K175:Z175)</f>
        <v/>
      </c>
      <c r="AD175">
        <f>IF(AC175&lt;=2,1,1-LOG(AC175-1))</f>
        <v/>
      </c>
      <c r="AE175">
        <f>VLOOKUP(D175,LConferencias!A:E,5,FALSE)*IF(I175&gt;0,1.1,1)*AD175</f>
        <v/>
      </c>
    </row>
    <row r="176">
      <c r="A176" t="inlineStr">
        <is>
          <t>2021</t>
        </is>
      </c>
      <c r="B176" t="n">
        <v>175</v>
      </c>
      <c r="C176" t="inlineStr">
        <is>
          <t>Bio-Inspired Protocols for Embodied Multi-Agent Systems</t>
        </is>
      </c>
      <c r="D176" t="inlineStr">
        <is>
          <t>13th International Conference on Agents and Artificial Intelligence</t>
        </is>
      </c>
      <c r="E176" t="inlineStr"/>
      <c r="F176">
        <f>VLOOKUP(D176,LConferencias!A:B,2,FALSE)</f>
        <v/>
      </c>
      <c r="G176">
        <f>VLOOKUP(D176,LConferencias!A:C,3,FALSE)</f>
        <v/>
      </c>
      <c r="H176">
        <f>VLOOKUP(D176,LConferencias!A:D,4,FALSE)</f>
        <v/>
      </c>
      <c r="I176">
        <f>IF(E176&lt;&gt;"",1,0)</f>
        <v/>
      </c>
      <c r="O176" t="n">
        <v>1</v>
      </c>
      <c r="AB176">
        <f>VLOOKUP(F176,Tabelas!A:C,2,FALSE)</f>
        <v/>
      </c>
      <c r="AC176">
        <f>SUM(K176:Z176)</f>
        <v/>
      </c>
      <c r="AD176">
        <f>IF(AC176&lt;=2,1,1-LOG(AC176-1))</f>
        <v/>
      </c>
      <c r="AE176">
        <f>VLOOKUP(D176,LConferencias!A:E,5,FALSE)*IF(I176&gt;0,1.1,1)*AD176</f>
        <v/>
      </c>
    </row>
    <row r="177">
      <c r="A177" t="inlineStr">
        <is>
          <t>2021</t>
        </is>
      </c>
      <c r="B177" t="n">
        <v>176</v>
      </c>
      <c r="C177" t="inlineStr">
        <is>
          <t>NAT: Towards an Emotional Agent</t>
        </is>
      </c>
      <c r="D177" t="inlineStr">
        <is>
          <t>Conferência Ibérica de Sistemas e Tecnologias de Informação</t>
        </is>
      </c>
      <c r="E177" t="inlineStr">
        <is>
          <t>FELIPE OLIVEIRA FEDER</t>
        </is>
      </c>
      <c r="F177">
        <f>VLOOKUP(D177,LConferencias!A:B,2,FALSE)</f>
        <v/>
      </c>
      <c r="G177">
        <f>VLOOKUP(D177,LConferencias!A:C,3,FALSE)</f>
        <v/>
      </c>
      <c r="H177">
        <f>VLOOKUP(D177,LConferencias!A:D,4,FALSE)</f>
        <v/>
      </c>
      <c r="I177">
        <f>IF(E177&lt;&gt;"",1,0)</f>
        <v/>
      </c>
      <c r="AB177">
        <f>VLOOKUP(F177,Tabelas!A:C,2,FALSE)</f>
        <v/>
      </c>
      <c r="AC177">
        <f>SUM(K177:Z177)</f>
        <v/>
      </c>
      <c r="AD177">
        <f>IF(AC177&lt;=2,1,1-LOG(AC177-1))</f>
        <v/>
      </c>
      <c r="AE177">
        <f>VLOOKUP(D177,LConferencias!A:E,5,FALSE)*IF(I177&gt;0,1.1,1)*AD177</f>
        <v/>
      </c>
    </row>
    <row r="178">
      <c r="A178" t="inlineStr">
        <is>
          <t>2021</t>
        </is>
      </c>
      <c r="B178" t="n">
        <v>177</v>
      </c>
      <c r="C178" t="inlineStr">
        <is>
          <t>Wrapper Algorithm for choosing machine learning functions and methods in SSAS</t>
        </is>
      </c>
      <c r="D178" t="inlineStr">
        <is>
          <t>CCSC Northwestern Regional Conference</t>
        </is>
      </c>
      <c r="E178" t="inlineStr"/>
      <c r="F178">
        <f>VLOOKUP(D178,LConferencias!A:B,2,FALSE)</f>
        <v/>
      </c>
      <c r="G178">
        <f>VLOOKUP(D178,LConferencias!A:C,3,FALSE)</f>
        <v/>
      </c>
      <c r="H178">
        <f>VLOOKUP(D178,LConferencias!A:D,4,FALSE)</f>
        <v/>
      </c>
      <c r="I178">
        <f>IF(E178&lt;&gt;"",1,0)</f>
        <v/>
      </c>
      <c r="O178" t="n">
        <v>1</v>
      </c>
      <c r="P178" t="n">
        <v>1</v>
      </c>
      <c r="AB178">
        <f>VLOOKUP(F178,Tabelas!A:C,2,FALSE)</f>
        <v/>
      </c>
      <c r="AC178">
        <f>SUM(K178:Z178)</f>
        <v/>
      </c>
      <c r="AD178">
        <f>IF(AC178&lt;=2,1,1-LOG(AC178-1))</f>
        <v/>
      </c>
      <c r="AE178">
        <f>VLOOKUP(D178,LConferencias!A:E,5,FALSE)*IF(I178&gt;0,1.1,1)*AD178</f>
        <v/>
      </c>
    </row>
    <row r="179">
      <c r="A179" t="inlineStr">
        <is>
          <t>2021</t>
        </is>
      </c>
      <c r="B179" t="n">
        <v>178</v>
      </c>
      <c r="C179" t="inlineStr">
        <is>
          <t>Classificação da Avaliação de Imersão em Aplicações Multissensoriais</t>
        </is>
      </c>
      <c r="D179" t="inlineStr">
        <is>
          <t>Escola Regional de Informática</t>
        </is>
      </c>
      <c r="E179" t="inlineStr"/>
      <c r="F179">
        <f>VLOOKUP(D179,LConferencias!A:B,2,FALSE)</f>
        <v/>
      </c>
      <c r="G179">
        <f>VLOOKUP(D179,LConferencias!A:C,3,FALSE)</f>
        <v/>
      </c>
      <c r="H179">
        <f>VLOOKUP(D179,LConferencias!A:D,4,FALSE)</f>
        <v/>
      </c>
      <c r="I179">
        <f>IF(E179&lt;&gt;"",1,0)</f>
        <v/>
      </c>
      <c r="P179" t="n">
        <v>1</v>
      </c>
      <c r="U179" t="n">
        <v>1</v>
      </c>
      <c r="AB179">
        <f>VLOOKUP(F179,Tabelas!A:C,2,FALSE)</f>
        <v/>
      </c>
      <c r="AC179">
        <f>SUM(K179:Z179)</f>
        <v/>
      </c>
      <c r="AD179">
        <f>IF(AC179&lt;=2,1,1-LOG(AC179-1))</f>
        <v/>
      </c>
      <c r="AE179">
        <f>VLOOKUP(D179,LConferencias!A:E,5,FALSE)*IF(I179&gt;0,1.1,1)*AD179</f>
        <v/>
      </c>
    </row>
    <row r="180">
      <c r="A180" t="inlineStr">
        <is>
          <t>2021</t>
        </is>
      </c>
      <c r="B180" t="n">
        <v>179</v>
      </c>
      <c r="C180" t="inlineStr">
        <is>
          <t>Generalização de Mineração de Sequências Restritas no Espaço e no Tempo</t>
        </is>
      </c>
      <c r="D180" t="inlineStr">
        <is>
          <t>Simpósio Brasileiro de Banco de Dados</t>
        </is>
      </c>
      <c r="E180" t="inlineStr"/>
      <c r="F180">
        <f>VLOOKUP(D180,LConferencias!A:B,2,FALSE)</f>
        <v/>
      </c>
      <c r="G180">
        <f>VLOOKUP(D180,LConferencias!A:C,3,FALSE)</f>
        <v/>
      </c>
      <c r="H180">
        <f>VLOOKUP(D180,LConferencias!A:D,4,FALSE)</f>
        <v/>
      </c>
      <c r="I180">
        <f>IF(E180&lt;&gt;"",1,0)</f>
        <v/>
      </c>
      <c r="Z180" t="n">
        <v>1</v>
      </c>
      <c r="AB180">
        <f>VLOOKUP(F180,Tabelas!A:C,2,FALSE)</f>
        <v/>
      </c>
      <c r="AC180">
        <f>SUM(K180:Z180)</f>
        <v/>
      </c>
      <c r="AD180">
        <f>IF(AC180&lt;=2,1,1-LOG(AC180-1))</f>
        <v/>
      </c>
      <c r="AE180">
        <f>VLOOKUP(D180,LConferencias!A:E,5,FALSE)*IF(I180&gt;0,1.1,1)*AD180</f>
        <v/>
      </c>
    </row>
    <row r="181">
      <c r="A181" t="inlineStr">
        <is>
          <t>2021</t>
        </is>
      </c>
      <c r="B181" t="n">
        <v>180</v>
      </c>
      <c r="C181" t="inlineStr">
        <is>
          <t>Longest Common Subsequence Aplicada à Comparação de Proteínas</t>
        </is>
      </c>
      <c r="D181" t="inlineStr">
        <is>
          <t>Escola Regional de Informática do Rio de Janeiro</t>
        </is>
      </c>
      <c r="E181" t="inlineStr"/>
      <c r="F181">
        <f>VLOOKUP(D181,LConferencias!A:B,2,FALSE)</f>
        <v/>
      </c>
      <c r="G181">
        <f>VLOOKUP(D181,LConferencias!A:C,3,FALSE)</f>
        <v/>
      </c>
      <c r="H181">
        <f>VLOOKUP(D181,LConferencias!A:D,4,FALSE)</f>
        <v/>
      </c>
      <c r="I181">
        <f>IF(E181&lt;&gt;"",1,0)</f>
        <v/>
      </c>
      <c r="W181" t="n">
        <v>1</v>
      </c>
      <c r="AB181">
        <f>VLOOKUP(F181,Tabelas!A:C,2,FALSE)</f>
        <v/>
      </c>
      <c r="AC181">
        <f>SUM(K181:Z181)</f>
        <v/>
      </c>
      <c r="AD181">
        <f>IF(AC181&lt;=2,1,1-LOG(AC181-1))</f>
        <v/>
      </c>
      <c r="AE181">
        <f>VLOOKUP(D181,LConferencias!A:E,5,FALSE)*IF(I181&gt;0,1.1,1)*AD181</f>
        <v/>
      </c>
    </row>
    <row r="182">
      <c r="A182" t="inlineStr">
        <is>
          <t>2021</t>
        </is>
      </c>
      <c r="B182" t="n">
        <v>181</v>
      </c>
      <c r="C182" t="inlineStr">
        <is>
          <t>Análise de Dados de Focos de Calor no Brasil Através de Técnicas de Visualização</t>
        </is>
      </c>
      <c r="D182" t="inlineStr">
        <is>
          <t>Brazilian e-Science Workshop (BreSci)</t>
        </is>
      </c>
      <c r="E182" t="inlineStr"/>
      <c r="F182">
        <f>VLOOKUP(D182,LConferencias!A:B,2,FALSE)</f>
        <v/>
      </c>
      <c r="G182">
        <f>VLOOKUP(D182,LConferencias!A:C,3,FALSE)</f>
        <v/>
      </c>
      <c r="H182">
        <f>VLOOKUP(D182,LConferencias!A:D,4,FALSE)</f>
        <v/>
      </c>
      <c r="I182">
        <f>IF(E182&lt;&gt;"",1,0)</f>
        <v/>
      </c>
      <c r="Q182" t="n">
        <v>1</v>
      </c>
      <c r="AB182">
        <f>VLOOKUP(F182,Tabelas!A:C,2,FALSE)</f>
        <v/>
      </c>
      <c r="AC182">
        <f>SUM(K182:Z182)</f>
        <v/>
      </c>
      <c r="AD182">
        <f>IF(AC182&lt;=2,1,1-LOG(AC182-1))</f>
        <v/>
      </c>
      <c r="AE182">
        <f>VLOOKUP(D182,LConferencias!A:E,5,FALSE)*IF(I182&gt;0,1.1,1)*AD182</f>
        <v/>
      </c>
    </row>
    <row r="183">
      <c r="A183" t="inlineStr">
        <is>
          <t>2021</t>
        </is>
      </c>
      <c r="B183" t="n">
        <v>182</v>
      </c>
      <c r="C183" t="inlineStr">
        <is>
          <t>Prioridade Dinâmica de Mensagens Aplicada a Redes de Sensores Corporais Sem-Fio</t>
        </is>
      </c>
      <c r="D183" t="inlineStr">
        <is>
          <t>XII Computer on the Beach</t>
        </is>
      </c>
      <c r="E183" t="inlineStr"/>
      <c r="F183">
        <f>VLOOKUP(D183,LConferencias!A:B,2,FALSE)</f>
        <v/>
      </c>
      <c r="G183">
        <f>VLOOKUP(D183,LConferencias!A:C,3,FALSE)</f>
        <v/>
      </c>
      <c r="H183">
        <f>VLOOKUP(D183,LConferencias!A:D,4,FALSE)</f>
        <v/>
      </c>
      <c r="I183">
        <f>IF(E183&lt;&gt;"",1,0)</f>
        <v/>
      </c>
      <c r="X183" t="n">
        <v>1</v>
      </c>
      <c r="AB183">
        <f>VLOOKUP(F183,Tabelas!A:C,2,FALSE)</f>
        <v/>
      </c>
      <c r="AC183">
        <f>SUM(K183:Z183)</f>
        <v/>
      </c>
      <c r="AD183">
        <f>IF(AC183&lt;=2,1,1-LOG(AC183-1))</f>
        <v/>
      </c>
      <c r="AE183">
        <f>VLOOKUP(D183,LConferencias!A:E,5,FALSE)*IF(I183&gt;0,1.1,1)*AD183</f>
        <v/>
      </c>
    </row>
    <row r="184">
      <c r="A184" t="inlineStr">
        <is>
          <t>2021</t>
        </is>
      </c>
      <c r="B184" t="n">
        <v>183</v>
      </c>
      <c r="C184" t="inlineStr">
        <is>
          <t>Análise de métodos de tratamento de outliers para predição dos retornos de índices de ações negociados em bolsa</t>
        </is>
      </c>
      <c r="D184" t="inlineStr">
        <is>
          <t>https://sbbd</t>
        </is>
      </c>
      <c r="E184" t="inlineStr">
        <is>
          <t>CRISTIANE GEAJANIO DE SOUZA LIMA</t>
        </is>
      </c>
      <c r="F184">
        <f>VLOOKUP(D184,LConferencias!A:B,2,FALSE)</f>
        <v/>
      </c>
      <c r="G184">
        <f>VLOOKUP(D184,LConferencias!A:C,3,FALSE)</f>
        <v/>
      </c>
      <c r="H184">
        <f>VLOOKUP(D184,LConferencias!A:D,4,FALSE)</f>
        <v/>
      </c>
      <c r="I184">
        <f>IF(E184&lt;&gt;"",1,0)</f>
        <v/>
      </c>
      <c r="O184" t="n">
        <v>1</v>
      </c>
      <c r="AB184">
        <f>VLOOKUP(F184,Tabelas!A:C,2,FALSE)</f>
        <v/>
      </c>
      <c r="AC184">
        <f>SUM(K184:Z184)</f>
        <v/>
      </c>
      <c r="AD184">
        <f>IF(AC184&lt;=2,1,1-LOG(AC184-1))</f>
        <v/>
      </c>
      <c r="AE184">
        <f>VLOOKUP(D184,LConferencias!A:E,5,FALSE)*IF(I184&gt;0,1.1,1)*AD184</f>
        <v/>
      </c>
    </row>
    <row r="185">
      <c r="A185" t="inlineStr">
        <is>
          <t>2021</t>
        </is>
      </c>
      <c r="B185" t="n">
        <v>184</v>
      </c>
      <c r="C185" t="inlineStr">
        <is>
          <t>Detecção automática de arritmia cardíaca em procedimento de Hemodiálise usando Random Forests</t>
        </is>
      </c>
      <c r="D185" t="inlineStr">
        <is>
          <t>XV Congresso Brasileiro de Inteligência Computacional</t>
        </is>
      </c>
      <c r="E185" t="inlineStr"/>
      <c r="F185">
        <f>VLOOKUP(D185,LConferencias!A:B,2,FALSE)</f>
        <v/>
      </c>
      <c r="G185">
        <f>VLOOKUP(D185,LConferencias!A:C,3,FALSE)</f>
        <v/>
      </c>
      <c r="H185">
        <f>VLOOKUP(D185,LConferencias!A:D,4,FALSE)</f>
        <v/>
      </c>
      <c r="I185">
        <f>IF(E185&lt;&gt;"",1,0)</f>
        <v/>
      </c>
      <c r="Q185" t="n">
        <v>1</v>
      </c>
      <c r="AB185">
        <f>VLOOKUP(F185,Tabelas!A:C,2,FALSE)</f>
        <v/>
      </c>
      <c r="AC185">
        <f>SUM(K185:Z185)</f>
        <v/>
      </c>
      <c r="AD185">
        <f>IF(AC185&lt;=2,1,1-LOG(AC185-1))</f>
        <v/>
      </c>
      <c r="AE185">
        <f>VLOOKUP(D185,LConferencias!A:E,5,FALSE)*IF(I185&gt;0,1.1,1)*AD185</f>
        <v/>
      </c>
    </row>
    <row r="186">
      <c r="A186" t="inlineStr">
        <is>
          <t>2021</t>
        </is>
      </c>
      <c r="B186" t="n">
        <v>185</v>
      </c>
      <c r="C186" t="inlineStr">
        <is>
          <t>SisCoV-BR: Sistema de informação de Casos de COVID-19 no Brasil</t>
        </is>
      </c>
      <c r="D186" t="inlineStr">
        <is>
          <t>Escola Regional de Informática do Rio de Janeiro</t>
        </is>
      </c>
      <c r="E186" t="inlineStr"/>
      <c r="F186">
        <f>VLOOKUP(D186,LConferencias!A:B,2,FALSE)</f>
        <v/>
      </c>
      <c r="G186">
        <f>VLOOKUP(D186,LConferencias!A:C,3,FALSE)</f>
        <v/>
      </c>
      <c r="H186">
        <f>VLOOKUP(D186,LConferencias!A:D,4,FALSE)</f>
        <v/>
      </c>
      <c r="I186">
        <f>IF(E186&lt;&gt;"",1,0)</f>
        <v/>
      </c>
      <c r="AB186">
        <f>VLOOKUP(F186,Tabelas!A:C,2,FALSE)</f>
        <v/>
      </c>
      <c r="AC186">
        <f>SUM(K186:Z186)</f>
        <v/>
      </c>
      <c r="AD186">
        <f>IF(AC186&lt;=2,1,1-LOG(AC186-1))</f>
        <v/>
      </c>
      <c r="AE186">
        <f>VLOOKUP(D186,LConferencias!A:E,5,FALSE)*IF(I186&gt;0,1.1,1)*AD186</f>
        <v/>
      </c>
    </row>
    <row r="187">
      <c r="A187" t="inlineStr">
        <is>
          <t>2021</t>
        </is>
      </c>
      <c r="B187" t="n">
        <v>186</v>
      </c>
      <c r="C187" t="inlineStr">
        <is>
          <t>Uma implementação da busca em largura com estrutura bag e OpenMP</t>
        </is>
      </c>
      <c r="D187" t="inlineStr">
        <is>
          <t>Simpósio em Sistemas Computacionais de Alto Desempenho (WSCAD)</t>
        </is>
      </c>
      <c r="E187" t="inlineStr"/>
      <c r="F187">
        <f>VLOOKUP(D187,LConferencias!A:B,2,FALSE)</f>
        <v/>
      </c>
      <c r="G187">
        <f>VLOOKUP(D187,LConferencias!A:C,3,FALSE)</f>
        <v/>
      </c>
      <c r="H187">
        <f>VLOOKUP(D187,LConferencias!A:D,4,FALSE)</f>
        <v/>
      </c>
      <c r="I187">
        <f>IF(E187&lt;&gt;"",1,0)</f>
        <v/>
      </c>
      <c r="AB187">
        <f>VLOOKUP(F187,Tabelas!A:C,2,FALSE)</f>
        <v/>
      </c>
      <c r="AC187">
        <f>SUM(K187:Z187)</f>
        <v/>
      </c>
      <c r="AD187">
        <f>IF(AC187&lt;=2,1,1-LOG(AC187-1))</f>
        <v/>
      </c>
      <c r="AE187">
        <f>VLOOKUP(D187,LConferencias!A:E,5,FALSE)*IF(I187&gt;0,1.1,1)*AD187</f>
        <v/>
      </c>
    </row>
    <row r="188">
      <c r="A188" t="inlineStr">
        <is>
          <t>2021</t>
        </is>
      </c>
      <c r="B188" t="n">
        <v>187</v>
      </c>
      <c r="C188" t="inlineStr">
        <is>
          <t>Captura de Fluxo Evasivo via Decomposição de Benders</t>
        </is>
      </c>
      <c r="D188" t="inlineStr">
        <is>
          <t>Congresso Nacional de Pesquisa e Ensino em Transporte</t>
        </is>
      </c>
      <c r="E188" t="inlineStr"/>
      <c r="F188">
        <f>VLOOKUP(D188,LConferencias!A:B,2,FALSE)</f>
        <v/>
      </c>
      <c r="G188">
        <f>VLOOKUP(D188,LConferencias!A:C,3,FALSE)</f>
        <v/>
      </c>
      <c r="H188">
        <f>VLOOKUP(D188,LConferencias!A:D,4,FALSE)</f>
        <v/>
      </c>
      <c r="I188">
        <f>IF(E188&lt;&gt;"",1,0)</f>
        <v/>
      </c>
      <c r="AB188">
        <f>VLOOKUP(F188,Tabelas!A:C,2,FALSE)</f>
        <v/>
      </c>
      <c r="AC188">
        <f>SUM(K188:Z188)</f>
        <v/>
      </c>
      <c r="AD188">
        <f>IF(AC188&lt;=2,1,1-LOG(AC188-1))</f>
        <v/>
      </c>
      <c r="AE188">
        <f>VLOOKUP(D188,LConferencias!A:E,5,FALSE)*IF(I188&gt;0,1.1,1)*AD188</f>
        <v/>
      </c>
    </row>
    <row r="189">
      <c r="A189" t="inlineStr">
        <is>
          <t>2021</t>
        </is>
      </c>
      <c r="B189" t="n">
        <v>188</v>
      </c>
      <c r="C189" t="inlineStr">
        <is>
          <t>Funções Executivas e Idade Relativa como Preditores de Sucesso no Futebol</t>
        </is>
      </c>
      <c r="D189" t="inlineStr">
        <is>
          <t>Escola Regional de Informática do Rio de Janeiro (ERI-RJ)</t>
        </is>
      </c>
      <c r="E189" t="inlineStr"/>
      <c r="F189">
        <f>VLOOKUP(D189,LConferencias!A:B,2,FALSE)</f>
        <v/>
      </c>
      <c r="G189">
        <f>VLOOKUP(D189,LConferencias!A:C,3,FALSE)</f>
        <v/>
      </c>
      <c r="H189">
        <f>VLOOKUP(D189,LConferencias!A:D,4,FALSE)</f>
        <v/>
      </c>
      <c r="I189">
        <f>IF(E189&lt;&gt;"",1,0)</f>
        <v/>
      </c>
      <c r="P189" t="n">
        <v>1</v>
      </c>
      <c r="V189" t="n">
        <v>1</v>
      </c>
      <c r="AB189">
        <f>VLOOKUP(F189,Tabelas!A:C,2,FALSE)</f>
        <v/>
      </c>
      <c r="AC189">
        <f>SUM(K189:Z189)</f>
        <v/>
      </c>
      <c r="AD189">
        <f>IF(AC189&lt;=2,1,1-LOG(AC189-1))</f>
        <v/>
      </c>
      <c r="AE189">
        <f>VLOOKUP(D189,LConferencias!A:E,5,FALSE)*IF(I189&gt;0,1.1,1)*AD189</f>
        <v/>
      </c>
    </row>
    <row r="190">
      <c r="A190" t="inlineStr">
        <is>
          <t>2021</t>
        </is>
      </c>
      <c r="B190" t="n">
        <v>189</v>
      </c>
      <c r="C190" t="inlineStr">
        <is>
          <t>Prescriptive Analytics in Rescue Operations: A Combinatorial Optimization approach</t>
        </is>
      </c>
      <c r="D190" t="inlineStr">
        <is>
          <t>Ibero-American Congress of Smart Cities</t>
        </is>
      </c>
      <c r="E190" t="inlineStr">
        <is>
          <t>IGOR DA SILVA MORAIS</t>
        </is>
      </c>
      <c r="F190">
        <f>VLOOKUP(D190,LConferencias!A:B,2,FALSE)</f>
        <v/>
      </c>
      <c r="G190">
        <f>VLOOKUP(D190,LConferencias!A:C,3,FALSE)</f>
        <v/>
      </c>
      <c r="H190">
        <f>VLOOKUP(D190,LConferencias!A:D,4,FALSE)</f>
        <v/>
      </c>
      <c r="I190">
        <f>IF(E190&lt;&gt;"",1,0)</f>
        <v/>
      </c>
      <c r="O190" t="n">
        <v>1</v>
      </c>
      <c r="AB190">
        <f>VLOOKUP(F190,Tabelas!A:C,2,FALSE)</f>
        <v/>
      </c>
      <c r="AC190">
        <f>SUM(K190:Z190)</f>
        <v/>
      </c>
      <c r="AD190">
        <f>IF(AC190&lt;=2,1,1-LOG(AC190-1))</f>
        <v/>
      </c>
      <c r="AE190">
        <f>VLOOKUP(D190,LConferencias!A:E,5,FALSE)*IF(I190&gt;0,1.1,1)*AD190</f>
        <v/>
      </c>
    </row>
    <row r="191">
      <c r="A191" t="inlineStr">
        <is>
          <t>2021</t>
        </is>
      </c>
      <c r="B191" t="n">
        <v>190</v>
      </c>
      <c r="C191" t="inlineStr">
        <is>
          <t>Uma heurística baseada em GRASP-VND para o Problema de Roteamento de Mula de Dados em Redes Mistas</t>
        </is>
      </c>
      <c r="D191" t="inlineStr">
        <is>
          <t>Simpósio Brasileiro de Pesquisa Operacional</t>
        </is>
      </c>
      <c r="E191" t="inlineStr">
        <is>
          <t>IGOR DA SILVA MORAIS</t>
        </is>
      </c>
      <c r="F191">
        <f>VLOOKUP(D191,LConferencias!A:B,2,FALSE)</f>
        <v/>
      </c>
      <c r="G191">
        <f>VLOOKUP(D191,LConferencias!A:C,3,FALSE)</f>
        <v/>
      </c>
      <c r="H191">
        <f>VLOOKUP(D191,LConferencias!A:D,4,FALSE)</f>
        <v/>
      </c>
      <c r="I191">
        <f>IF(E191&lt;&gt;"",1,0)</f>
        <v/>
      </c>
      <c r="AB191">
        <f>VLOOKUP(F191,Tabelas!A:C,2,FALSE)</f>
        <v/>
      </c>
      <c r="AC191">
        <f>SUM(K191:Z191)</f>
        <v/>
      </c>
      <c r="AD191">
        <f>IF(AC191&lt;=2,1,1-LOG(AC191-1))</f>
        <v/>
      </c>
      <c r="AE191">
        <f>VLOOKUP(D191,LConferencias!A:E,5,FALSE)*IF(I191&gt;0,1.1,1)*AD191</f>
        <v/>
      </c>
    </row>
    <row r="192">
      <c r="A192" t="inlineStr">
        <is>
          <t>2021</t>
        </is>
      </c>
      <c r="B192" t="n">
        <v>191</v>
      </c>
      <c r="C192" t="inlineStr">
        <is>
          <t>A GRASP-RVND Metaheuristic for the Data Mule Routing Problem with Limited Autonomy</t>
        </is>
      </c>
      <c r="D192" t="inlineStr">
        <is>
          <t>MIT SCALE Latin America Conference</t>
        </is>
      </c>
      <c r="E192" t="inlineStr">
        <is>
          <t>IGOR DA SILVA MORAIS</t>
        </is>
      </c>
      <c r="F192">
        <f>VLOOKUP(D192,LConferencias!A:B,2,FALSE)</f>
        <v/>
      </c>
      <c r="G192">
        <f>VLOOKUP(D192,LConferencias!A:C,3,FALSE)</f>
        <v/>
      </c>
      <c r="H192">
        <f>VLOOKUP(D192,LConferencias!A:D,4,FALSE)</f>
        <v/>
      </c>
      <c r="I192">
        <f>IF(E192&lt;&gt;"",1,0)</f>
        <v/>
      </c>
      <c r="O192" t="n">
        <v>1</v>
      </c>
      <c r="X192" t="n">
        <v>1</v>
      </c>
      <c r="AB192">
        <f>VLOOKUP(F192,Tabelas!A:C,2,FALSE)</f>
        <v/>
      </c>
      <c r="AC192">
        <f>SUM(K192:Z192)</f>
        <v/>
      </c>
      <c r="AD192">
        <f>IF(AC192&lt;=2,1,1-LOG(AC192-1))</f>
        <v/>
      </c>
      <c r="AE192">
        <f>VLOOKUP(D192,LConferencias!A:E,5,FALSE)*IF(I192&gt;0,1.1,1)*AD192</f>
        <v/>
      </c>
    </row>
    <row r="193">
      <c r="A193" t="inlineStr">
        <is>
          <t>2021</t>
        </is>
      </c>
      <c r="B193" t="n">
        <v>192</v>
      </c>
      <c r="C193" t="inlineStr">
        <is>
          <t>Um Processo para Extração de Dados em Mídias Sociais para Detecção de Reações Adversas a Medicamentos</t>
        </is>
      </c>
      <c r="D193" t="inlineStr">
        <is>
          <t>Escola Regional de Informática do Rio de Janeiro</t>
        </is>
      </c>
      <c r="E193" t="inlineStr"/>
      <c r="F193">
        <f>VLOOKUP(D193,LConferencias!A:B,2,FALSE)</f>
        <v/>
      </c>
      <c r="G193">
        <f>VLOOKUP(D193,LConferencias!A:C,3,FALSE)</f>
        <v/>
      </c>
      <c r="H193">
        <f>VLOOKUP(D193,LConferencias!A:D,4,FALSE)</f>
        <v/>
      </c>
      <c r="I193">
        <f>IF(E193&lt;&gt;"",1,0)</f>
        <v/>
      </c>
      <c r="AB193">
        <f>VLOOKUP(F193,Tabelas!A:C,2,FALSE)</f>
        <v/>
      </c>
      <c r="AC193">
        <f>SUM(K193:Z193)</f>
        <v/>
      </c>
      <c r="AD193">
        <f>IF(AC193&lt;=2,1,1-LOG(AC193-1))</f>
        <v/>
      </c>
      <c r="AE193">
        <f>VLOOKUP(D193,LConferencias!A:E,5,FALSE)*IF(I193&gt;0,1.1,1)*AD193</f>
        <v/>
      </c>
    </row>
    <row r="194">
      <c r="A194" t="inlineStr">
        <is>
          <t>2021</t>
        </is>
      </c>
      <c r="B194" t="n">
        <v>193</v>
      </c>
      <c r="C194" t="inlineStr">
        <is>
          <t>Avaliando contribuições na substituição de termos informais em classificação de texto de redes sociais com NetSpeak-BR</t>
        </is>
      </c>
      <c r="D194" t="inlineStr">
        <is>
          <t>Brazilian Workshop on Social Network Analysis and Mining</t>
        </is>
      </c>
      <c r="E194" t="inlineStr">
        <is>
          <t>RAFAELA DE CASTRO  DO NASCIMENTORAFAELA DE CASTRO  DO NASCIMENTOGABRIEL NASCIMENTO DO SANTOSGABRIEL NASCIMENTO DO SANTOSGABRIEL NASCIMENTO DO SANTOS</t>
        </is>
      </c>
      <c r="F194">
        <f>VLOOKUP(D194,LConferencias!A:B,2,FALSE)</f>
        <v/>
      </c>
      <c r="G194">
        <f>VLOOKUP(D194,LConferencias!A:C,3,FALSE)</f>
        <v/>
      </c>
      <c r="H194">
        <f>VLOOKUP(D194,LConferencias!A:D,4,FALSE)</f>
        <v/>
      </c>
      <c r="I194">
        <f>IF(E194&lt;&gt;"",1,0)</f>
        <v/>
      </c>
      <c r="AB194">
        <f>VLOOKUP(F194,Tabelas!A:C,2,FALSE)</f>
        <v/>
      </c>
      <c r="AC194">
        <f>SUM(K194:Z194)</f>
        <v/>
      </c>
      <c r="AD194">
        <f>IF(AC194&lt;=2,1,1-LOG(AC194-1))</f>
        <v/>
      </c>
      <c r="AE194">
        <f>VLOOKUP(D194,LConferencias!A:E,5,FALSE)*IF(I194&gt;0,1.1,1)*AD194</f>
        <v/>
      </c>
    </row>
    <row r="195">
      <c r="A195" t="inlineStr">
        <is>
          <t>2021</t>
        </is>
      </c>
      <c r="B195" t="n">
        <v>194</v>
      </c>
      <c r="C195" t="inlineStr">
        <is>
          <t>MAAT: Multisensorial Audiobooks Authoring Tool</t>
        </is>
      </c>
      <c r="D195" t="inlineStr">
        <is>
          <t>Brazilian Symposium on Multimedia and the Web</t>
        </is>
      </c>
      <c r="E195" t="inlineStr">
        <is>
          <t>HELDER YUKIO OKUNO</t>
        </is>
      </c>
      <c r="F195">
        <f>VLOOKUP(D195,LConferencias!A:B,2,FALSE)</f>
        <v/>
      </c>
      <c r="G195">
        <f>VLOOKUP(D195,LConferencias!A:C,3,FALSE)</f>
        <v/>
      </c>
      <c r="H195">
        <f>VLOOKUP(D195,LConferencias!A:D,4,FALSE)</f>
        <v/>
      </c>
      <c r="I195">
        <f>IF(E195&lt;&gt;"",1,0)</f>
        <v/>
      </c>
      <c r="AB195">
        <f>VLOOKUP(F195,Tabelas!A:C,2,FALSE)</f>
        <v/>
      </c>
      <c r="AC195">
        <f>SUM(K195:Z195)</f>
        <v/>
      </c>
      <c r="AD195">
        <f>IF(AC195&lt;=2,1,1-LOG(AC195-1))</f>
        <v/>
      </c>
      <c r="AE195">
        <f>VLOOKUP(D195,LConferencias!A:E,5,FALSE)*IF(I195&gt;0,1.1,1)*AD195</f>
        <v/>
      </c>
    </row>
    <row r="196">
      <c r="A196" t="inlineStr">
        <is>
          <t>2021</t>
        </is>
      </c>
      <c r="B196" t="n">
        <v>195</v>
      </c>
      <c r="C196" t="inlineStr">
        <is>
          <t>Multisensorial Audiobooks: Improving Accessibility with WCAG Standard</t>
        </is>
      </c>
      <c r="D196" t="inlineStr">
        <is>
          <t>Latin American Conference on Learning Objects and Technologies</t>
        </is>
      </c>
      <c r="E196" t="inlineStr">
        <is>
          <t>HELDER YUKIO OKUNO</t>
        </is>
      </c>
      <c r="F196">
        <f>VLOOKUP(D196,LConferencias!A:B,2,FALSE)</f>
        <v/>
      </c>
      <c r="G196">
        <f>VLOOKUP(D196,LConferencias!A:C,3,FALSE)</f>
        <v/>
      </c>
      <c r="H196">
        <f>VLOOKUP(D196,LConferencias!A:D,4,FALSE)</f>
        <v/>
      </c>
      <c r="I196">
        <f>IF(E196&lt;&gt;"",1,0)</f>
        <v/>
      </c>
      <c r="AB196">
        <f>VLOOKUP(F196,Tabelas!A:C,2,FALSE)</f>
        <v/>
      </c>
      <c r="AC196">
        <f>SUM(K196:Z196)</f>
        <v/>
      </c>
      <c r="AD196">
        <f>IF(AC196&lt;=2,1,1-LOG(AC196-1))</f>
        <v/>
      </c>
      <c r="AE196">
        <f>VLOOKUP(D196,LConferencias!A:E,5,FALSE)*IF(I196&gt;0,1.1,1)*AD196</f>
        <v/>
      </c>
    </row>
    <row r="197">
      <c r="A197" t="inlineStr">
        <is>
          <t>2021</t>
        </is>
      </c>
      <c r="B197" t="n">
        <v>196</v>
      </c>
      <c r="C197" t="inlineStr">
        <is>
          <t>Aplicação do Algoritmo de k-Means na Visualização de Mapas Digitais de Elevação de Solo na Região do Recôncavo Baiano</t>
        </is>
      </c>
      <c r="D197" t="inlineStr">
        <is>
          <t>Escola Regional de Informática do Rio de Janeiro</t>
        </is>
      </c>
      <c r="E197" t="inlineStr">
        <is>
          <t>GABRIELLE DA SILVA PEREIRA</t>
        </is>
      </c>
      <c r="F197">
        <f>VLOOKUP(D197,LConferencias!A:B,2,FALSE)</f>
        <v/>
      </c>
      <c r="G197">
        <f>VLOOKUP(D197,LConferencias!A:C,3,FALSE)</f>
        <v/>
      </c>
      <c r="H197">
        <f>VLOOKUP(D197,LConferencias!A:D,4,FALSE)</f>
        <v/>
      </c>
      <c r="I197">
        <f>IF(E197&lt;&gt;"",1,0)</f>
        <v/>
      </c>
      <c r="L197" t="n">
        <v>1</v>
      </c>
      <c r="Q197" t="n">
        <v>1</v>
      </c>
      <c r="AB197">
        <f>VLOOKUP(F197,Tabelas!A:C,2,FALSE)</f>
        <v/>
      </c>
      <c r="AC197">
        <f>SUM(K197:Z197)</f>
        <v/>
      </c>
      <c r="AD197">
        <f>IF(AC197&lt;=2,1,1-LOG(AC197-1))</f>
        <v/>
      </c>
      <c r="AE197">
        <f>VLOOKUP(D197,LConferencias!A:E,5,FALSE)*IF(I197&gt;0,1.1,1)*AD197</f>
        <v/>
      </c>
    </row>
    <row r="198">
      <c r="A198" t="inlineStr">
        <is>
          <t>2021</t>
        </is>
      </c>
      <c r="B198" t="n">
        <v>197</v>
      </c>
      <c r="C198" t="inlineStr">
        <is>
          <t>Visualização de dados de turbinas eólicas baseado na Análise de Componentes Principais</t>
        </is>
      </c>
      <c r="D198" t="inlineStr">
        <is>
          <t>Escola Regional de Informática - ERI RJ 2021</t>
        </is>
      </c>
      <c r="E198" t="inlineStr">
        <is>
          <t>DANIELLE RODRIGUES PINNARODRIGO PEREIRA HAMACHERFERNANDO PEREIRA GONCALVES DE SA</t>
        </is>
      </c>
      <c r="F198">
        <f>VLOOKUP(D198,LConferencias!A:B,2,FALSE)</f>
        <v/>
      </c>
      <c r="G198">
        <f>VLOOKUP(D198,LConferencias!A:C,3,FALSE)</f>
        <v/>
      </c>
      <c r="H198">
        <f>VLOOKUP(D198,LConferencias!A:D,4,FALSE)</f>
        <v/>
      </c>
      <c r="I198">
        <f>IF(E198&lt;&gt;"",1,0)</f>
        <v/>
      </c>
      <c r="Q198" t="n">
        <v>1</v>
      </c>
      <c r="AB198">
        <f>VLOOKUP(F198,Tabelas!A:C,2,FALSE)</f>
        <v/>
      </c>
      <c r="AC198">
        <f>SUM(K198:Z198)</f>
        <v/>
      </c>
      <c r="AD198">
        <f>IF(AC198&lt;=2,1,1-LOG(AC198-1))</f>
        <v/>
      </c>
      <c r="AE198">
        <f>VLOOKUP(D198,LConferencias!A:E,5,FALSE)*IF(I198&gt;0,1.1,1)*AD198</f>
        <v/>
      </c>
    </row>
    <row r="199">
      <c r="A199" t="inlineStr">
        <is>
          <t>2021</t>
        </is>
      </c>
      <c r="B199" t="n">
        <v>198</v>
      </c>
      <c r="C199" t="inlineStr">
        <is>
          <t>MastitAlert: em direção à detecção da mastite durante o ato da ordenha</t>
        </is>
      </c>
      <c r="D199" t="inlineStr">
        <is>
          <t>Brazilian e-Science Workshop</t>
        </is>
      </c>
      <c r="E199" t="inlineStr"/>
      <c r="F199">
        <f>VLOOKUP(D199,LConferencias!A:B,2,FALSE)</f>
        <v/>
      </c>
      <c r="G199">
        <f>VLOOKUP(D199,LConferencias!A:C,3,FALSE)</f>
        <v/>
      </c>
      <c r="H199">
        <f>VLOOKUP(D199,LConferencias!A:D,4,FALSE)</f>
        <v/>
      </c>
      <c r="I199">
        <f>IF(E199&lt;&gt;"",1,0)</f>
        <v/>
      </c>
      <c r="AB199">
        <f>VLOOKUP(F199,Tabelas!A:C,2,FALSE)</f>
        <v/>
      </c>
      <c r="AC199">
        <f>SUM(K199:Z199)</f>
        <v/>
      </c>
      <c r="AD199">
        <f>IF(AC199&lt;=2,1,1-LOG(AC199-1))</f>
        <v/>
      </c>
      <c r="AE199">
        <f>VLOOKUP(D199,LConferencias!A:E,5,FALSE)*IF(I199&gt;0,1.1,1)*AD199</f>
        <v/>
      </c>
    </row>
    <row r="200">
      <c r="A200" t="inlineStr">
        <is>
          <t>2021</t>
        </is>
      </c>
      <c r="B200" t="n">
        <v>199</v>
      </c>
      <c r="C200" t="inlineStr">
        <is>
          <t>Drone with anti-larvaes biomedicines, using deep learning to identify the reproduction zones of insects</t>
        </is>
      </c>
      <c r="D200" t="inlineStr">
        <is>
          <t>16o Iberian Conference on Information Systems</t>
        </is>
      </c>
      <c r="E200" t="inlineStr"/>
      <c r="F200">
        <f>VLOOKUP(D200,LConferencias!A:B,2,FALSE)</f>
        <v/>
      </c>
      <c r="G200">
        <f>VLOOKUP(D200,LConferencias!A:C,3,FALSE)</f>
        <v/>
      </c>
      <c r="H200">
        <f>VLOOKUP(D200,LConferencias!A:D,4,FALSE)</f>
        <v/>
      </c>
      <c r="I200">
        <f>IF(E200&lt;&gt;"",1,0)</f>
        <v/>
      </c>
      <c r="AB200">
        <f>VLOOKUP(F200,Tabelas!A:C,2,FALSE)</f>
        <v/>
      </c>
      <c r="AC200">
        <f>SUM(K200:Z200)</f>
        <v/>
      </c>
      <c r="AD200">
        <f>IF(AC200&lt;=2,1,1-LOG(AC200-1))</f>
        <v/>
      </c>
      <c r="AE200">
        <f>VLOOKUP(D200,LConferencias!A:E,5,FALSE)*IF(I200&gt;0,1.1,1)*AD200</f>
        <v/>
      </c>
    </row>
    <row r="201">
      <c r="A201" t="inlineStr">
        <is>
          <t>2021</t>
        </is>
      </c>
      <c r="B201" t="n">
        <v>200</v>
      </c>
      <c r="C201" t="inlineStr">
        <is>
          <t>Construindo um jogo para o ensino de biorremediação</t>
        </is>
      </c>
      <c r="D201" t="inlineStr">
        <is>
          <t>Simpósio Brasileiro de Informática na Educação</t>
        </is>
      </c>
      <c r="E201" t="inlineStr"/>
      <c r="F201">
        <f>VLOOKUP(D201,LConferencias!A:B,2,FALSE)</f>
        <v/>
      </c>
      <c r="G201">
        <f>VLOOKUP(D201,LConferencias!A:C,3,FALSE)</f>
        <v/>
      </c>
      <c r="H201">
        <f>VLOOKUP(D201,LConferencias!A:D,4,FALSE)</f>
        <v/>
      </c>
      <c r="I201">
        <f>IF(E201&lt;&gt;"",1,0)</f>
        <v/>
      </c>
      <c r="AB201">
        <f>VLOOKUP(F201,Tabelas!A:C,2,FALSE)</f>
        <v/>
      </c>
      <c r="AC201">
        <f>SUM(K201:Z201)</f>
        <v/>
      </c>
      <c r="AD201">
        <f>IF(AC201&lt;=2,1,1-LOG(AC201-1))</f>
        <v/>
      </c>
      <c r="AE201">
        <f>VLOOKUP(D201,LConferencias!A:E,5,FALSE)*IF(I201&gt;0,1.1,1)*AD201</f>
        <v/>
      </c>
    </row>
    <row r="202">
      <c r="A202" t="inlineStr">
        <is>
          <t>2021</t>
        </is>
      </c>
      <c r="B202" t="n">
        <v>201</v>
      </c>
      <c r="C202" t="inlineStr">
        <is>
          <t>Modelagem Computacional de Efeitos Sensoriais</t>
        </is>
      </c>
      <c r="D202" t="inlineStr">
        <is>
          <t>Escola Regional de Informática - ERI RJ 2021</t>
        </is>
      </c>
      <c r="E202" t="inlineStr">
        <is>
          <t>RENATO DE OLIVEIRA RODRIGUES</t>
        </is>
      </c>
      <c r="F202">
        <f>VLOOKUP(D202,LConferencias!A:B,2,FALSE)</f>
        <v/>
      </c>
      <c r="G202">
        <f>VLOOKUP(D202,LConferencias!A:C,3,FALSE)</f>
        <v/>
      </c>
      <c r="H202">
        <f>VLOOKUP(D202,LConferencias!A:D,4,FALSE)</f>
        <v/>
      </c>
      <c r="I202">
        <f>IF(E202&lt;&gt;"",1,0)</f>
        <v/>
      </c>
      <c r="L202" t="n">
        <v>1</v>
      </c>
      <c r="Q202" t="n">
        <v>1</v>
      </c>
      <c r="AB202">
        <f>VLOOKUP(F202,Tabelas!A:C,2,FALSE)</f>
        <v/>
      </c>
      <c r="AC202">
        <f>SUM(K202:Z202)</f>
        <v/>
      </c>
      <c r="AD202">
        <f>IF(AC202&lt;=2,1,1-LOG(AC202-1))</f>
        <v/>
      </c>
      <c r="AE202">
        <f>VLOOKUP(D202,LConferencias!A:E,5,FALSE)*IF(I202&gt;0,1.1,1)*AD202</f>
        <v/>
      </c>
    </row>
    <row r="203">
      <c r="A203" t="inlineStr">
        <is>
          <t>2021</t>
        </is>
      </c>
      <c r="B203" t="n">
        <v>202</v>
      </c>
      <c r="C203" t="inlineStr">
        <is>
          <t>GuitarEasy - An Interactive Approach to the Study of Music Theory</t>
        </is>
      </c>
      <c r="D203" t="inlineStr">
        <is>
          <t>Conferência Ibérica de Sistemas e Tecnologias de Informação</t>
        </is>
      </c>
      <c r="E203" t="inlineStr"/>
      <c r="F203">
        <f>VLOOKUP(D203,LConferencias!A:B,2,FALSE)</f>
        <v/>
      </c>
      <c r="G203">
        <f>VLOOKUP(D203,LConferencias!A:C,3,FALSE)</f>
        <v/>
      </c>
      <c r="H203">
        <f>VLOOKUP(D203,LConferencias!A:D,4,FALSE)</f>
        <v/>
      </c>
      <c r="I203">
        <f>IF(E203&lt;&gt;"",1,0)</f>
        <v/>
      </c>
      <c r="S203" t="n">
        <v>1</v>
      </c>
      <c r="AB203">
        <f>VLOOKUP(F203,Tabelas!A:C,2,FALSE)</f>
        <v/>
      </c>
      <c r="AC203">
        <f>SUM(K203:Z203)</f>
        <v/>
      </c>
      <c r="AD203">
        <f>IF(AC203&lt;=2,1,1-LOG(AC203-1))</f>
        <v/>
      </c>
      <c r="AE203">
        <f>VLOOKUP(D203,LConferencias!A:E,5,FALSE)*IF(I203&gt;0,1.1,1)*AD203</f>
        <v/>
      </c>
    </row>
    <row r="204">
      <c r="A204" t="inlineStr">
        <is>
          <t>2021</t>
        </is>
      </c>
      <c r="B204" t="n">
        <v>203</v>
      </c>
      <c r="C204" t="inlineStr">
        <is>
          <t>Estimating transaction cost for cloud-based private ethereum blockchains</t>
        </is>
      </c>
      <c r="D204" t="inlineStr">
        <is>
          <t>Simpósio Brasileiro de Redes de Computadores e Sistemas Distribuídos</t>
        </is>
      </c>
      <c r="E204" t="inlineStr">
        <is>
          <t>IVSON GONCALVES DA SILVA</t>
        </is>
      </c>
      <c r="F204">
        <f>VLOOKUP(D204,LConferencias!A:B,2,FALSE)</f>
        <v/>
      </c>
      <c r="G204">
        <f>VLOOKUP(D204,LConferencias!A:C,3,FALSE)</f>
        <v/>
      </c>
      <c r="H204">
        <f>VLOOKUP(D204,LConferencias!A:D,4,FALSE)</f>
        <v/>
      </c>
      <c r="I204">
        <f>IF(E204&lt;&gt;"",1,0)</f>
        <v/>
      </c>
      <c r="AB204">
        <f>VLOOKUP(F204,Tabelas!A:C,2,FALSE)</f>
        <v/>
      </c>
      <c r="AC204">
        <f>SUM(K204:Z204)</f>
        <v/>
      </c>
      <c r="AD204">
        <f>IF(AC204&lt;=2,1,1-LOG(AC204-1))</f>
        <v/>
      </c>
      <c r="AE204">
        <f>VLOOKUP(D204,LConferencias!A:E,5,FALSE)*IF(I204&gt;0,1.1,1)*AD204</f>
        <v/>
      </c>
    </row>
    <row r="205">
      <c r="A205" t="inlineStr">
        <is>
          <t>2021</t>
        </is>
      </c>
      <c r="B205" t="n">
        <v>204</v>
      </c>
      <c r="C205" t="inlineStr">
        <is>
          <t>Avaliação dos diferentes tipos de redes LSTM para predição de ações na bolsa de valores</t>
        </is>
      </c>
      <c r="D205" t="inlineStr">
        <is>
          <t>Escola Regional de Informática do Rio de Janeiro (ERI-RJ)</t>
        </is>
      </c>
      <c r="E205" t="inlineStr"/>
      <c r="F205">
        <f>VLOOKUP(D205,LConferencias!A:B,2,FALSE)</f>
        <v/>
      </c>
      <c r="G205">
        <f>VLOOKUP(D205,LConferencias!A:C,3,FALSE)</f>
        <v/>
      </c>
      <c r="H205">
        <f>VLOOKUP(D205,LConferencias!A:D,4,FALSE)</f>
        <v/>
      </c>
      <c r="I205">
        <f>IF(E205&lt;&gt;"",1,0)</f>
        <v/>
      </c>
      <c r="P205" t="n">
        <v>1</v>
      </c>
      <c r="V205" t="n">
        <v>1</v>
      </c>
      <c r="AB205">
        <f>VLOOKUP(F205,Tabelas!A:C,2,FALSE)</f>
        <v/>
      </c>
      <c r="AC205">
        <f>SUM(K205:Z205)</f>
        <v/>
      </c>
      <c r="AD205">
        <f>IF(AC205&lt;=2,1,1-LOG(AC205-1))</f>
        <v/>
      </c>
      <c r="AE205">
        <f>VLOOKUP(D205,LConferencias!A:E,5,FALSE)*IF(I205&gt;0,1.1,1)*AD205</f>
        <v/>
      </c>
    </row>
    <row r="206">
      <c r="A206" t="inlineStr">
        <is>
          <t>2021</t>
        </is>
      </c>
      <c r="B206" t="n">
        <v>205</v>
      </c>
      <c r="C206" t="inlineStr">
        <is>
          <t>A Hybrid BRKGA Approach for the Two Stage Capacitated Facility Location Problem</t>
        </is>
      </c>
      <c r="D206" t="inlineStr">
        <is>
          <t>IEEE Congress on Evolutionary Computation</t>
        </is>
      </c>
      <c r="E206" t="inlineStr">
        <is>
          <t>IGOR DA SILVA MORAISLISS DE FATIMA FRANCOISE MOREIRA GRILLO FAULHABER</t>
        </is>
      </c>
      <c r="F206">
        <f>VLOOKUP(D206,LConferencias!A:B,2,FALSE)</f>
        <v/>
      </c>
      <c r="G206">
        <f>VLOOKUP(D206,LConferencias!A:C,3,FALSE)</f>
        <v/>
      </c>
      <c r="H206">
        <f>VLOOKUP(D206,LConferencias!A:D,4,FALSE)</f>
        <v/>
      </c>
      <c r="I206">
        <f>IF(E206&lt;&gt;"",1,0)</f>
        <v/>
      </c>
      <c r="AB206">
        <f>VLOOKUP(F206,Tabelas!A:C,2,FALSE)</f>
        <v/>
      </c>
      <c r="AC206">
        <f>SUM(K206:Z206)</f>
        <v/>
      </c>
      <c r="AD206">
        <f>IF(AC206&lt;=2,1,1-LOG(AC206-1))</f>
        <v/>
      </c>
      <c r="AE206">
        <f>VLOOKUP(D206,LConferencias!A:E,5,FALSE)*IF(I206&gt;0,1.1,1)*AD206</f>
        <v/>
      </c>
    </row>
    <row r="207">
      <c r="A207" t="inlineStr">
        <is>
          <t>2021</t>
        </is>
      </c>
      <c r="B207" t="n">
        <v>206</v>
      </c>
      <c r="C207" t="inlineStr">
        <is>
          <t>Integrated Dataset of Brazilian Flights</t>
        </is>
      </c>
      <c r="D207" t="inlineStr">
        <is>
          <t>XV Brazilian e-Science Workshop (BreSci)</t>
        </is>
      </c>
      <c r="E207" t="inlineStr"/>
      <c r="F207">
        <f>VLOOKUP(D207,LConferencias!A:B,2,FALSE)</f>
        <v/>
      </c>
      <c r="G207">
        <f>VLOOKUP(D207,LConferencias!A:C,3,FALSE)</f>
        <v/>
      </c>
      <c r="H207">
        <f>VLOOKUP(D207,LConferencias!A:D,4,FALSE)</f>
        <v/>
      </c>
      <c r="I207">
        <f>IF(E207&lt;&gt;"",1,0)</f>
        <v/>
      </c>
      <c r="R207" t="n">
        <v>1</v>
      </c>
      <c r="U207" t="n">
        <v>1</v>
      </c>
      <c r="V207" t="n">
        <v>1</v>
      </c>
      <c r="AB207">
        <f>VLOOKUP(F207,Tabelas!A:C,2,FALSE)</f>
        <v/>
      </c>
      <c r="AC207">
        <f>SUM(K207:Z207)</f>
        <v/>
      </c>
      <c r="AD207">
        <f>IF(AC207&lt;=2,1,1-LOG(AC207-1))</f>
        <v/>
      </c>
      <c r="AE207">
        <f>VLOOKUP(D207,LConferencias!A:E,5,FALSE)*IF(I207&gt;0,1.1,1)*AD207</f>
        <v/>
      </c>
    </row>
    <row r="208">
      <c r="A208" t="inlineStr">
        <is>
          <t>2021</t>
        </is>
      </c>
      <c r="B208" t="n">
        <v>207</v>
      </c>
      <c r="C208" t="inlineStr">
        <is>
          <t>Mighty Math Knight: A Game for Learning Basic Math Operations</t>
        </is>
      </c>
      <c r="D208" t="inlineStr">
        <is>
          <t>Latin American Conference on Learning Objects and Technologies</t>
        </is>
      </c>
      <c r="E208" t="inlineStr">
        <is>
          <t>LUCIANA DA COSTA VARJOLO</t>
        </is>
      </c>
      <c r="F208">
        <f>VLOOKUP(D208,LConferencias!A:B,2,FALSE)</f>
        <v/>
      </c>
      <c r="G208">
        <f>VLOOKUP(D208,LConferencias!A:C,3,FALSE)</f>
        <v/>
      </c>
      <c r="H208">
        <f>VLOOKUP(D208,LConferencias!A:D,4,FALSE)</f>
        <v/>
      </c>
      <c r="I208">
        <f>IF(E208&lt;&gt;"",1,0)</f>
        <v/>
      </c>
      <c r="AB208">
        <f>VLOOKUP(F208,Tabelas!A:C,2,FALSE)</f>
        <v/>
      </c>
      <c r="AC208">
        <f>SUM(K208:Z208)</f>
        <v/>
      </c>
      <c r="AD208">
        <f>IF(AC208&lt;=2,1,1-LOG(AC208-1))</f>
        <v/>
      </c>
      <c r="AE208">
        <f>VLOOKUP(D208,LConferencias!A:E,5,FALSE)*IF(I208&gt;0,1.1,1)*AD208</f>
        <v/>
      </c>
    </row>
    <row r="209">
      <c r="A209" t="inlineStr">
        <is>
          <t>2021</t>
        </is>
      </c>
      <c r="B209" t="n">
        <v>208</v>
      </c>
      <c r="C209" t="inlineStr">
        <is>
          <t>Análise Comparativa de Métodos para Esteganografia Digital em Imagens</t>
        </is>
      </c>
      <c r="D209" t="inlineStr">
        <is>
          <t>Computer on the Beach</t>
        </is>
      </c>
      <c r="E209" t="inlineStr"/>
      <c r="F209">
        <f>VLOOKUP(D209,LConferencias!A:B,2,FALSE)</f>
        <v/>
      </c>
      <c r="G209">
        <f>VLOOKUP(D209,LConferencias!A:C,3,FALSE)</f>
        <v/>
      </c>
      <c r="H209">
        <f>VLOOKUP(D209,LConferencias!A:D,4,FALSE)</f>
        <v/>
      </c>
      <c r="I209">
        <f>IF(E209&lt;&gt;"",1,0)</f>
        <v/>
      </c>
      <c r="K209" t="n">
        <v>1</v>
      </c>
      <c r="AB209">
        <f>VLOOKUP(F209,Tabelas!A:C,2,FALSE)</f>
        <v/>
      </c>
      <c r="AC209">
        <f>SUM(K209:Z209)</f>
        <v/>
      </c>
      <c r="AD209">
        <f>IF(AC209&lt;=2,1,1-LOG(AC209-1))</f>
        <v/>
      </c>
      <c r="AE209">
        <f>VLOOKUP(D209,LConferencias!A:E,5,FALSE)*IF(I209&gt;0,1.1,1)*AD209</f>
        <v/>
      </c>
    </row>
  </sheetData>
  <autoFilter ref="AL1:AL101"/>
  <conditionalFormatting sqref="AB2:AB31 AD2:AE31">
    <cfRule type="cellIs" priority="52" operator="equal" dxfId="0">
      <formula>0</formula>
    </cfRule>
  </conditionalFormatting>
  <conditionalFormatting sqref="AB32 AD32:AE32">
    <cfRule type="cellIs" priority="2" operator="equal" dxfId="0">
      <formula>0</formula>
    </cfRule>
  </conditionalFormatting>
  <conditionalFormatting sqref="AB33:AB68 AD33:AE68">
    <cfRule type="cellIs" priority="1" operator="equal" dxfId="0">
      <formula>0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E130"/>
  <sheetViews>
    <sheetView zoomScale="90" zoomScaleNormal="90" workbookViewId="0">
      <pane ySplit="1" topLeftCell="A29" activePane="bottomLeft" state="frozen"/>
      <selection pane="bottomLeft" activeCell="A47" sqref="A47"/>
    </sheetView>
  </sheetViews>
  <sheetFormatPr baseColWidth="8" defaultColWidth="11" defaultRowHeight="15.75"/>
  <cols>
    <col width="6.125" bestFit="1" customWidth="1" style="71" min="1" max="1"/>
    <col width="7.375" bestFit="1" customWidth="1" style="71" min="2" max="2"/>
    <col width="105.125" customWidth="1" min="3" max="3"/>
    <col width="46.625" customWidth="1" min="4" max="4"/>
    <col width="33.625" bestFit="1" customWidth="1" min="5" max="5"/>
    <col width="8.125" bestFit="1" customWidth="1" style="126" min="6" max="6"/>
    <col width="6.875" bestFit="1" customWidth="1" style="126" min="7" max="7"/>
    <col width="9.625" bestFit="1" customWidth="1" style="126" min="8" max="8"/>
    <col width="4.625" bestFit="1" customWidth="1" style="126" min="9" max="9"/>
    <col width="1.625" customWidth="1" min="10" max="10"/>
    <col width="4.875" customWidth="1" style="92" min="11" max="26"/>
    <col width="1.625" customWidth="1" min="27" max="27"/>
    <col width="7.875" customWidth="1" style="138" min="28" max="28"/>
    <col width="5.625" customWidth="1" style="126" min="29" max="29"/>
    <col width="7.5" customWidth="1" style="138" min="30" max="30"/>
    <col width="7.625" customWidth="1" style="138" min="31" max="31"/>
  </cols>
  <sheetData>
    <row r="1" ht="105" customFormat="1" customHeight="1" s="88">
      <c r="A1" s="87" t="inlineStr">
        <is>
          <t>Ano</t>
        </is>
      </c>
      <c r="B1" s="87" t="inlineStr">
        <is>
          <t>Numero</t>
        </is>
      </c>
      <c r="C1" s="88" t="inlineStr">
        <is>
          <t>Artigo</t>
        </is>
      </c>
      <c r="D1" s="88" t="inlineStr">
        <is>
          <t>Fórum</t>
        </is>
      </c>
      <c r="E1" s="88" t="inlineStr">
        <is>
          <t>Discente</t>
        </is>
      </c>
      <c r="F1" s="125" t="inlineStr">
        <is>
          <t>Qualis</t>
        </is>
      </c>
      <c r="G1" s="125" t="inlineStr">
        <is>
          <t>Área</t>
        </is>
      </c>
      <c r="H1" s="125" t="inlineStr">
        <is>
          <t>Restrito</t>
        </is>
      </c>
      <c r="I1" s="121" t="inlineStr">
        <is>
          <t>Discente Programa</t>
        </is>
      </c>
      <c r="J1" s="87" t="n"/>
      <c r="K1" s="135" t="inlineStr">
        <is>
          <t>DIEGO BARRETO HADDAD</t>
        </is>
      </c>
      <c r="L1" s="135" t="inlineStr">
        <is>
          <t>DIEGO NUNES BRANDAO</t>
        </is>
      </c>
      <c r="M1" s="135" t="inlineStr">
        <is>
          <t>DIOGO SILVEIRA MENDONCA</t>
        </is>
      </c>
      <c r="N1" s="135" t="inlineStr">
        <is>
          <t>DOUGLAS DE OLIVEIRA CARDOSO</t>
        </is>
      </c>
      <c r="O1" s="135" t="inlineStr">
        <is>
          <t>EDUARDO BEZERRA DA SILVA</t>
        </is>
      </c>
      <c r="P1" s="135" t="inlineStr">
        <is>
          <t>EDUARDO SOARES OGASAWARA</t>
        </is>
      </c>
      <c r="Q1" s="135" t="inlineStr">
        <is>
          <t>FELIPE DA ROCHA HENRIQUES</t>
        </is>
      </c>
      <c r="R1" s="135" t="inlineStr">
        <is>
          <t>GLAUCO FIOROTT AMORIM</t>
        </is>
      </c>
      <c r="S1" s="135" t="inlineStr">
        <is>
          <t>GUSTAVO PAIVA GUEDES E SILVA</t>
        </is>
      </c>
      <c r="T1" s="135" t="inlineStr">
        <is>
          <t>JOAO ROBERTO DE TOLEDO QUADROS</t>
        </is>
      </c>
      <c r="U1" s="135" t="inlineStr">
        <is>
          <t>JOEL ANDRE FERREIRA DOS SANTOS</t>
        </is>
      </c>
      <c r="V1" s="135" t="inlineStr">
        <is>
          <t>JORGE DE ABREU SOARES</t>
        </is>
      </c>
      <c r="W1" s="135" t="inlineStr">
        <is>
          <t>KELE TEIXEIRA BELLOZE</t>
        </is>
      </c>
      <c r="X1" s="135" t="inlineStr">
        <is>
          <t>LAURA SILVA DE ASSIS</t>
        </is>
      </c>
      <c r="Y1" s="135" t="inlineStr">
        <is>
          <t>PEDRO HENRIQUE GONZALEZ SILVA</t>
        </is>
      </c>
      <c r="Z1" s="135" t="inlineStr">
        <is>
          <t>RAFAELLI DE CARVALHO COUTINHO</t>
        </is>
      </c>
      <c r="AA1" s="87" t="n"/>
      <c r="AB1" s="121" t="inlineStr">
        <is>
          <t>Qualis</t>
        </is>
      </c>
      <c r="AC1" s="122" t="inlineStr">
        <is>
          <t>Docentes</t>
        </is>
      </c>
      <c r="AD1" s="121" t="inlineStr">
        <is>
          <t>Fator</t>
        </is>
      </c>
      <c r="AE1" s="121" t="inlineStr">
        <is>
          <t>Credenciamento</t>
        </is>
      </c>
    </row>
    <row r="2" ht="16.5" customFormat="1" customHeight="1" s="72">
      <c r="A2" t="inlineStr">
        <is>
          <t>2020</t>
        </is>
      </c>
      <c r="B2" t="n">
        <v>1</v>
      </c>
      <c r="C2" t="inlineStr">
        <is>
          <t>Graphs with all but two eigenvalues in [-2,0]</t>
        </is>
      </c>
      <c r="D2" s="160" t="inlineStr">
        <is>
          <t>Discussiones Mathematicae Graph Theory.</t>
        </is>
      </c>
      <c r="E2" t="inlineStr"/>
      <c r="F2">
        <f>VLOOKUP(D2,LPeriodicos!A:B,2,FALSE)</f>
        <v/>
      </c>
      <c r="G2">
        <f>VLOOKUP(D2,LPeriodicos!A:C,3,FALSE)</f>
        <v/>
      </c>
      <c r="H2">
        <f>VLOOKUP(D2,LPeriodicos!A:D,4,FALSE)</f>
        <v/>
      </c>
      <c r="I2">
        <f>IF(E2&lt;&gt;"",1,0)</f>
        <v/>
      </c>
      <c r="AB2">
        <f>VLOOKUP(F2,Tabelas!A:C,2,FALSE)</f>
        <v/>
      </c>
      <c r="AC2">
        <f>SUM(K2:Z2)</f>
        <v/>
      </c>
      <c r="AD2">
        <f>IF(AC2&lt;=2,1,1-LOG(AC2-1))</f>
        <v/>
      </c>
      <c r="AE2">
        <f>VLOOKUP(D2,LPeriodicos!A:E,5,FALSE)*IF(I2&gt;0,1.1,1)*AD2</f>
        <v/>
      </c>
    </row>
    <row r="3" ht="16.5" customHeight="1">
      <c r="A3" t="inlineStr">
        <is>
          <t>2020</t>
        </is>
      </c>
      <c r="B3" t="n">
        <v>2</v>
      </c>
      <c r="C3" t="inlineStr">
        <is>
          <t>Towards content-driven intelligent authoring of mulsemedia applications</t>
        </is>
      </c>
      <c r="D3" s="160" t="inlineStr">
        <is>
          <t>IEEE MULTIMEDIA.</t>
        </is>
      </c>
      <c r="E3" t="inlineStr"/>
      <c r="F3">
        <f>VLOOKUP(D3,LPeriodicos!A:B,2,FALSE)</f>
        <v/>
      </c>
      <c r="G3">
        <f>VLOOKUP(D3,LPeriodicos!A:C,3,FALSE)</f>
        <v/>
      </c>
      <c r="H3">
        <f>VLOOKUP(D3,LPeriodicos!A:D,4,FALSE)</f>
        <v/>
      </c>
      <c r="I3">
        <f>IF(E3&lt;&gt;"",1,0)</f>
        <v/>
      </c>
      <c r="U3" t="n">
        <v>1</v>
      </c>
      <c r="AB3">
        <f>VLOOKUP(F3,Tabelas!A:C,2,FALSE)</f>
        <v/>
      </c>
      <c r="AC3">
        <f>SUM(K3:Z3)</f>
        <v/>
      </c>
      <c r="AD3">
        <f>IF(AC3&lt;=2,1,1-LOG(AC3-1))</f>
        <v/>
      </c>
      <c r="AE3">
        <f>VLOOKUP(D3,LPeriodicos!A:E,5,FALSE)*IF(I3&gt;0,1.1,1)*AD3</f>
        <v/>
      </c>
    </row>
    <row r="4" ht="16.5" customHeight="1">
      <c r="A4" t="inlineStr">
        <is>
          <t>2020</t>
        </is>
      </c>
      <c r="B4" t="n">
        <v>3</v>
      </c>
      <c r="C4" t="inlineStr">
        <is>
          <t>Network sensor location problem with monitored lanes: Branch-and-cut and clustering search solution techniques</t>
        </is>
      </c>
      <c r="D4" s="160" t="inlineStr">
        <is>
          <t>COMPUTERS &amp; INDUSTRIAL ENGINEERING.</t>
        </is>
      </c>
      <c r="E4" t="inlineStr"/>
      <c r="F4">
        <f>VLOOKUP(D4,LPeriodicos!A:B,2,FALSE)</f>
        <v/>
      </c>
      <c r="G4">
        <f>VLOOKUP(D4,LPeriodicos!A:C,3,FALSE)</f>
        <v/>
      </c>
      <c r="H4">
        <f>VLOOKUP(D4,LPeriodicos!A:D,4,FALSE)</f>
        <v/>
      </c>
      <c r="I4">
        <f>IF(E4&lt;&gt;"",1,0)</f>
        <v/>
      </c>
      <c r="AB4">
        <f>VLOOKUP(F4,Tabelas!A:C,2,FALSE)</f>
        <v/>
      </c>
      <c r="AC4">
        <f>SUM(K4:Z4)</f>
        <v/>
      </c>
      <c r="AD4">
        <f>IF(AC4&lt;=2,1,1-LOG(AC4-1))</f>
        <v/>
      </c>
      <c r="AE4">
        <f>VLOOKUP(D4,LPeriodicos!A:E,5,FALSE)*IF(I4&gt;0,1.1,1)*AD4</f>
        <v/>
      </c>
    </row>
    <row r="5" ht="16.5" customHeight="1">
      <c r="A5" t="inlineStr">
        <is>
          <t>2020</t>
        </is>
      </c>
      <c r="B5" t="n">
        <v>4</v>
      </c>
      <c r="C5" t="inlineStr">
        <is>
          <t>Providing adjustable and dynamic spatial layouts for multimedia applications with STyLe</t>
        </is>
      </c>
      <c r="D5" s="160" t="inlineStr">
        <is>
          <t>MULTIMEDIA TOOLS AND APPLICATIONS.</t>
        </is>
      </c>
      <c r="E5" t="inlineStr"/>
      <c r="F5">
        <f>VLOOKUP(D5,LPeriodicos!A:B,2,FALSE)</f>
        <v/>
      </c>
      <c r="G5">
        <f>VLOOKUP(D5,LPeriodicos!A:C,3,FALSE)</f>
        <v/>
      </c>
      <c r="H5">
        <f>VLOOKUP(D5,LPeriodicos!A:D,4,FALSE)</f>
        <v/>
      </c>
      <c r="I5">
        <f>IF(E5&lt;&gt;"",1,0)</f>
        <v/>
      </c>
      <c r="R5" t="n">
        <v>1</v>
      </c>
      <c r="U5" t="n">
        <v>1</v>
      </c>
      <c r="AB5">
        <f>VLOOKUP(F5,Tabelas!A:C,2,FALSE)</f>
        <v/>
      </c>
      <c r="AC5">
        <f>SUM(K5:Z5)</f>
        <v/>
      </c>
      <c r="AD5">
        <f>IF(AC5&lt;=2,1,1-LOG(AC5-1))</f>
        <v/>
      </c>
      <c r="AE5">
        <f>VLOOKUP(D5,LPeriodicos!A:E,5,FALSE)*IF(I5&gt;0,1.1,1)*AD5</f>
        <v/>
      </c>
    </row>
    <row r="6">
      <c r="A6" t="inlineStr">
        <is>
          <t>2020</t>
        </is>
      </c>
      <c r="B6" t="n">
        <v>5</v>
      </c>
      <c r="C6" t="inlineStr">
        <is>
          <t>An integrated dataset of malaria notifications in the Legal Amazon</t>
        </is>
      </c>
      <c r="D6" s="160" t="inlineStr">
        <is>
          <t>BMC RESEARCH NOTES.</t>
        </is>
      </c>
      <c r="E6" t="inlineStr"/>
      <c r="F6">
        <f>VLOOKUP(D6,LPeriodicos!A:B,2,FALSE)</f>
        <v/>
      </c>
      <c r="G6">
        <f>VLOOKUP(D6,LPeriodicos!A:C,3,FALSE)</f>
        <v/>
      </c>
      <c r="H6">
        <f>VLOOKUP(D6,LPeriodicos!A:D,4,FALSE)</f>
        <v/>
      </c>
      <c r="I6">
        <f>IF(E6&lt;&gt;"",1,0)</f>
        <v/>
      </c>
      <c r="S6" t="n">
        <v>1</v>
      </c>
      <c r="AB6">
        <f>VLOOKUP(F6,Tabelas!A:C,2,FALSE)</f>
        <v/>
      </c>
      <c r="AC6">
        <f>SUM(K6:Z6)</f>
        <v/>
      </c>
      <c r="AD6">
        <f>IF(AC6&lt;=2,1,1-LOG(AC6-1))</f>
        <v/>
      </c>
      <c r="AE6">
        <f>VLOOKUP(D6,LPeriodicos!A:E,5,FALSE)*IF(I6&gt;0,1.1,1)*AD6</f>
        <v/>
      </c>
    </row>
    <row r="7">
      <c r="A7" t="inlineStr">
        <is>
          <t>2020</t>
        </is>
      </c>
      <c r="B7" t="n">
        <v>6</v>
      </c>
      <c r="C7" t="inlineStr">
        <is>
          <t>An Analysis of Malaria in the Brazilian Legal Amazon Using Divergent Association Rules</t>
        </is>
      </c>
      <c r="D7" s="160" t="inlineStr">
        <is>
          <t>JOURNAL OF BIOMEDICAL INFORMATICS.</t>
        </is>
      </c>
      <c r="E7" t="inlineStr"/>
      <c r="F7">
        <f>VLOOKUP(D7,LPeriodicos!A:B,2,FALSE)</f>
        <v/>
      </c>
      <c r="G7">
        <f>VLOOKUP(D7,LPeriodicos!A:C,3,FALSE)</f>
        <v/>
      </c>
      <c r="H7">
        <f>VLOOKUP(D7,LPeriodicos!A:D,4,FALSE)</f>
        <v/>
      </c>
      <c r="I7">
        <f>IF(E7&lt;&gt;"",1,0)</f>
        <v/>
      </c>
      <c r="O7" t="n">
        <v>1</v>
      </c>
      <c r="S7" t="n">
        <v>1</v>
      </c>
      <c r="AB7">
        <f>VLOOKUP(F7,Tabelas!A:C,2,FALSE)</f>
        <v/>
      </c>
      <c r="AC7">
        <f>SUM(K7:Z7)</f>
        <v/>
      </c>
      <c r="AD7">
        <f>IF(AC7&lt;=2,1,1-LOG(AC7-1))</f>
        <v/>
      </c>
      <c r="AE7">
        <f>VLOOKUP(D7,LPeriodicos!A:E,5,FALSE)*IF(I7&gt;0,1.1,1)*AD7</f>
        <v/>
      </c>
    </row>
    <row r="8" ht="16.5" customHeight="1">
      <c r="A8" t="inlineStr">
        <is>
          <t>2020</t>
        </is>
      </c>
      <c r="B8" t="n">
        <v>7</v>
      </c>
      <c r="C8" t="inlineStr">
        <is>
          <t>Despertando o interesse pelo conhecimento tecnológico usando Robótica: Uma experiência na Educação Básica para igualdade de gênero</t>
        </is>
      </c>
      <c r="D8" s="160" t="inlineStr">
        <is>
          <t>REVISTA LATINOAMERICANA DE TECNOLOGÍA EDUCATIVA.</t>
        </is>
      </c>
      <c r="E8" t="inlineStr">
        <is>
          <t>DANIELLE FONTES DE ALBUQUERQUE</t>
        </is>
      </c>
      <c r="F8">
        <f>VLOOKUP(D8,LPeriodicos!A:B,2,FALSE)</f>
        <v/>
      </c>
      <c r="G8">
        <f>VLOOKUP(D8,LPeriodicos!A:C,3,FALSE)</f>
        <v/>
      </c>
      <c r="H8">
        <f>VLOOKUP(D8,LPeriodicos!A:D,4,FALSE)</f>
        <v/>
      </c>
      <c r="I8">
        <f>IF(E8&lt;&gt;"",1,0)</f>
        <v/>
      </c>
      <c r="AB8">
        <f>VLOOKUP(F8,Tabelas!A:C,2,FALSE)</f>
        <v/>
      </c>
      <c r="AC8">
        <f>SUM(K8:Z8)</f>
        <v/>
      </c>
      <c r="AD8">
        <f>IF(AC8&lt;=2,1,1-LOG(AC8-1))</f>
        <v/>
      </c>
      <c r="AE8">
        <f>VLOOKUP(D8,LPeriodicos!A:E,5,FALSE)*IF(I8&gt;0,1.1,1)*AD8</f>
        <v/>
      </c>
    </row>
    <row r="9" ht="16.5" customHeight="1">
      <c r="A9" t="inlineStr">
        <is>
          <t>2020</t>
        </is>
      </c>
      <c r="B9" t="n">
        <v>8</v>
      </c>
      <c r="C9" t="inlineStr">
        <is>
          <t>Spatial-time motifs discovery</t>
        </is>
      </c>
      <c r="D9" s="160" t="inlineStr">
        <is>
          <t>Intelligent Data Analysis.</t>
        </is>
      </c>
      <c r="E9" t="inlineStr"/>
      <c r="F9">
        <f>VLOOKUP(D9,LPeriodicos!A:B,2,FALSE)</f>
        <v/>
      </c>
      <c r="G9">
        <f>VLOOKUP(D9,LPeriodicos!A:C,3,FALSE)</f>
        <v/>
      </c>
      <c r="H9">
        <f>VLOOKUP(D9,LPeriodicos!A:D,4,FALSE)</f>
        <v/>
      </c>
      <c r="I9">
        <f>IF(E9&lt;&gt;"",1,0)</f>
        <v/>
      </c>
      <c r="Z9" t="n">
        <v>1</v>
      </c>
      <c r="AB9">
        <f>VLOOKUP(F9,Tabelas!A:C,2,FALSE)</f>
        <v/>
      </c>
      <c r="AC9">
        <f>SUM(K9:Z9)</f>
        <v/>
      </c>
      <c r="AD9">
        <f>IF(AC9&lt;=2,1,1-LOG(AC9-1))</f>
        <v/>
      </c>
      <c r="AE9">
        <f>VLOOKUP(D9,LPeriodicos!A:E,5,FALSE)*IF(I9&gt;0,1.1,1)*AD9</f>
        <v/>
      </c>
    </row>
    <row r="10">
      <c r="A10" t="inlineStr">
        <is>
          <t>2020</t>
        </is>
      </c>
      <c r="B10" t="n">
        <v>9</v>
      </c>
      <c r="C10" t="inlineStr">
        <is>
          <t>Supporting the Learning of Evolution Theory Using an Educational Simulator</t>
        </is>
      </c>
      <c r="D10" s="160" t="inlineStr">
        <is>
          <t>IEEE Transactions on Learning Technologies.</t>
        </is>
      </c>
      <c r="E10" t="inlineStr"/>
      <c r="F10">
        <f>VLOOKUP(D10,LPeriodicos!A:B,2,FALSE)</f>
        <v/>
      </c>
      <c r="G10">
        <f>VLOOKUP(D10,LPeriodicos!A:C,3,FALSE)</f>
        <v/>
      </c>
      <c r="H10">
        <f>VLOOKUP(D10,LPeriodicos!A:D,4,FALSE)</f>
        <v/>
      </c>
      <c r="I10">
        <f>IF(E10&lt;&gt;"",1,0)</f>
        <v/>
      </c>
      <c r="P10" t="n">
        <v>1</v>
      </c>
      <c r="T10" t="n">
        <v>1</v>
      </c>
      <c r="U10" t="n">
        <v>1</v>
      </c>
      <c r="AB10">
        <f>VLOOKUP(F10,Tabelas!A:C,2,FALSE)</f>
        <v/>
      </c>
      <c r="AC10">
        <f>SUM(K10:Z10)</f>
        <v/>
      </c>
      <c r="AD10">
        <f>IF(AC10&lt;=2,1,1-LOG(AC10-1))</f>
        <v/>
      </c>
      <c r="AE10">
        <f>VLOOKUP(D10,LPeriodicos!A:E,5,FALSE)*IF(I10&gt;0,1.1,1)*AD10</f>
        <v/>
      </c>
    </row>
    <row r="11" ht="16.5" customHeight="1">
      <c r="A11" t="inlineStr">
        <is>
          <t>2020</t>
        </is>
      </c>
      <c r="B11" t="n">
        <v>10</v>
      </c>
      <c r="C11" t="inlineStr">
        <is>
          <t>Distributed Adaptive Filtering on Wireless Sensor Networks with Shared Medium Competition</t>
        </is>
      </c>
      <c r="D11" s="160" t="inlineStr">
        <is>
          <t>LEARNING AND NONLINEAR MODELS.</t>
        </is>
      </c>
      <c r="E11" t="inlineStr"/>
      <c r="F11">
        <f>VLOOKUP(D11,LPeriodicos!A:B,2,FALSE)</f>
        <v/>
      </c>
      <c r="G11">
        <f>VLOOKUP(D11,LPeriodicos!A:C,3,FALSE)</f>
        <v/>
      </c>
      <c r="H11">
        <f>VLOOKUP(D11,LPeriodicos!A:D,4,FALSE)</f>
        <v/>
      </c>
      <c r="I11">
        <f>IF(E11&lt;&gt;"",1,0)</f>
        <v/>
      </c>
      <c r="V11" t="n">
        <v>1</v>
      </c>
      <c r="AB11">
        <f>VLOOKUP(F11,Tabelas!A:C,2,FALSE)</f>
        <v/>
      </c>
      <c r="AC11">
        <f>SUM(K11:Z11)</f>
        <v/>
      </c>
      <c r="AD11">
        <f>IF(AC11&lt;=2,1,1-LOG(AC11-1))</f>
        <v/>
      </c>
      <c r="AE11">
        <f>VLOOKUP(D11,LPeriodicos!A:E,5,FALSE)*IF(I11&gt;0,1.1,1)*AD11</f>
        <v/>
      </c>
    </row>
    <row r="12" ht="16.5" customHeight="1">
      <c r="A12" t="inlineStr">
        <is>
          <t>2020</t>
        </is>
      </c>
      <c r="B12" t="n">
        <v>11</v>
      </c>
      <c r="C12" t="inlineStr">
        <is>
          <t>On the Relevance of Data Science for Flight Delay Research: A Systematic Review</t>
        </is>
      </c>
      <c r="D12" s="160" t="inlineStr">
        <is>
          <t>Transport Reviews.</t>
        </is>
      </c>
      <c r="E12" t="inlineStr">
        <is>
          <t>LEANDRO MAIA GONCALVES</t>
        </is>
      </c>
      <c r="F12">
        <f>VLOOKUP(D12,LPeriodicos!A:B,2,FALSE)</f>
        <v/>
      </c>
      <c r="G12">
        <f>VLOOKUP(D12,LPeriodicos!A:C,3,FALSE)</f>
        <v/>
      </c>
      <c r="H12">
        <f>VLOOKUP(D12,LPeriodicos!A:D,4,FALSE)</f>
        <v/>
      </c>
      <c r="I12">
        <f>IF(E12&lt;&gt;"",1,0)</f>
        <v/>
      </c>
      <c r="AB12">
        <f>VLOOKUP(F12,Tabelas!A:C,2,FALSE)</f>
        <v/>
      </c>
      <c r="AC12">
        <f>SUM(K12:Z12)</f>
        <v/>
      </c>
      <c r="AD12">
        <f>IF(AC12&lt;=2,1,1-LOG(AC12-1))</f>
        <v/>
      </c>
      <c r="AE12">
        <f>VLOOKUP(D12,LPeriodicos!A:E,5,FALSE)*IF(I12&gt;0,1.1,1)*AD12</f>
        <v/>
      </c>
    </row>
    <row r="13" ht="16.5" customHeight="1">
      <c r="A13" t="inlineStr">
        <is>
          <t>2020</t>
        </is>
      </c>
      <c r="B13" t="n">
        <v>12</v>
      </c>
      <c r="C13" t="inlineStr">
        <is>
          <t>On integral graphs with at most two vertices of degree larger than two</t>
        </is>
      </c>
      <c r="D13" s="160" t="inlineStr">
        <is>
          <t>LINEAR ALGEBRA AND ITS APPLICATIONS.</t>
        </is>
      </c>
      <c r="E13" t="inlineStr"/>
      <c r="F13">
        <f>VLOOKUP(D13,LPeriodicos!A:B,2,FALSE)</f>
        <v/>
      </c>
      <c r="G13">
        <f>VLOOKUP(D13,LPeriodicos!A:C,3,FALSE)</f>
        <v/>
      </c>
      <c r="H13">
        <f>VLOOKUP(D13,LPeriodicos!A:D,4,FALSE)</f>
        <v/>
      </c>
      <c r="I13">
        <f>IF(E13&lt;&gt;"",1,0)</f>
        <v/>
      </c>
      <c r="K13" t="n">
        <v>1</v>
      </c>
      <c r="Q13" t="n">
        <v>1</v>
      </c>
      <c r="AB13">
        <f>VLOOKUP(F13,Tabelas!A:C,2,FALSE)</f>
        <v/>
      </c>
      <c r="AC13">
        <f>SUM(K13:Z13)</f>
        <v/>
      </c>
      <c r="AD13">
        <f>IF(AC13&lt;=2,1,1-LOG(AC13-1))</f>
        <v/>
      </c>
      <c r="AE13">
        <f>VLOOKUP(D13,LPeriodicos!A:E,5,FALSE)*IF(I13&gt;0,1.1,1)*AD13</f>
        <v/>
      </c>
    </row>
    <row r="14" ht="16.5" customHeight="1">
      <c r="A14" t="inlineStr">
        <is>
          <t>2020</t>
        </is>
      </c>
      <c r="B14" t="n">
        <v>13</v>
      </c>
      <c r="C14" t="inlineStr">
        <is>
          <t>Novel Proportionate Adaptive Filters with Coefficient Vector Reusing</t>
        </is>
      </c>
      <c r="D14" s="160" t="inlineStr">
        <is>
          <t>CIRCUITS SYSTEMS AND SIGNAL PROCESSING.</t>
        </is>
      </c>
      <c r="E14" t="inlineStr"/>
      <c r="F14">
        <f>VLOOKUP(D14,LPeriodicos!A:B,2,FALSE)</f>
        <v/>
      </c>
      <c r="G14">
        <f>VLOOKUP(D14,LPeriodicos!A:C,3,FALSE)</f>
        <v/>
      </c>
      <c r="H14">
        <f>VLOOKUP(D14,LPeriodicos!A:D,4,FALSE)</f>
        <v/>
      </c>
      <c r="I14">
        <f>IF(E14&lt;&gt;"",1,0)</f>
        <v/>
      </c>
      <c r="Q14" t="n">
        <v>1</v>
      </c>
      <c r="AB14">
        <f>VLOOKUP(F14,Tabelas!A:C,2,FALSE)</f>
        <v/>
      </c>
      <c r="AC14">
        <f>SUM(K14:Z14)</f>
        <v/>
      </c>
      <c r="AD14">
        <f>IF(AC14&lt;=2,1,1-LOG(AC14-1))</f>
        <v/>
      </c>
      <c r="AE14">
        <f>VLOOKUP(D14,LPeriodicos!A:E,5,FALSE)*IF(I14&gt;0,1.1,1)*AD14</f>
        <v/>
      </c>
    </row>
    <row r="15" ht="15.75" customHeight="1">
      <c r="A15" t="inlineStr">
        <is>
          <t>2020</t>
        </is>
      </c>
      <c r="B15" t="n">
        <v>14</v>
      </c>
      <c r="C15" t="inlineStr">
        <is>
          <t>On the Analysis of the Incremental $$ell _0$$-LMS Algorithm for Distributed Systems</t>
        </is>
      </c>
      <c r="D15" s="160" t="inlineStr">
        <is>
          <t>CIRCUITS SYSTEMS AND SIGNAL PROCESSING.</t>
        </is>
      </c>
      <c r="E15" t="inlineStr"/>
      <c r="F15">
        <f>VLOOKUP(D15,LPeriodicos!A:B,2,FALSE)</f>
        <v/>
      </c>
      <c r="G15">
        <f>VLOOKUP(D15,LPeriodicos!A:C,3,FALSE)</f>
        <v/>
      </c>
      <c r="H15">
        <f>VLOOKUP(D15,LPeriodicos!A:D,4,FALSE)</f>
        <v/>
      </c>
      <c r="I15">
        <f>IF(E15&lt;&gt;"",1,0)</f>
        <v/>
      </c>
      <c r="AB15">
        <f>VLOOKUP(F15,Tabelas!A:C,2,FALSE)</f>
        <v/>
      </c>
      <c r="AC15">
        <f>SUM(K15:Z15)</f>
        <v/>
      </c>
      <c r="AD15">
        <f>IF(AC15&lt;=2,1,1-LOG(AC15-1))</f>
        <v/>
      </c>
      <c r="AE15">
        <f>VLOOKUP(D15,LPeriodicos!A:E,5,FALSE)*IF(I15&gt;0,1.1,1)*AD15</f>
        <v/>
      </c>
    </row>
    <row r="16" ht="16.5" customHeight="1">
      <c r="A16" t="inlineStr">
        <is>
          <t>2020</t>
        </is>
      </c>
      <c r="B16" t="n">
        <v>15</v>
      </c>
      <c r="C16" t="inlineStr">
        <is>
          <t>Use of the Luus?Jaakola optimization method to minimize water and energy consumption in scheduling irrigation with center pivot systems</t>
        </is>
      </c>
      <c r="D16" s="160" t="inlineStr">
        <is>
          <t>IRRIGATION SCIENCE.</t>
        </is>
      </c>
      <c r="E16" t="inlineStr"/>
      <c r="F16">
        <f>VLOOKUP(D16,LPeriodicos!A:B,2,FALSE)</f>
        <v/>
      </c>
      <c r="G16">
        <f>VLOOKUP(D16,LPeriodicos!A:C,3,FALSE)</f>
        <v/>
      </c>
      <c r="H16">
        <f>VLOOKUP(D16,LPeriodicos!A:D,4,FALSE)</f>
        <v/>
      </c>
      <c r="I16">
        <f>IF(E16&lt;&gt;"",1,0)</f>
        <v/>
      </c>
      <c r="AB16">
        <f>VLOOKUP(F16,Tabelas!A:C,2,FALSE)</f>
        <v/>
      </c>
      <c r="AC16">
        <f>SUM(K16:Z16)</f>
        <v/>
      </c>
      <c r="AD16">
        <f>IF(AC16&lt;=2,1,1-LOG(AC16-1))</f>
        <v/>
      </c>
      <c r="AE16">
        <f>VLOOKUP(D16,LPeriodicos!A:E,5,FALSE)*IF(I16&gt;0,1.1,1)*AD16</f>
        <v/>
      </c>
    </row>
    <row r="17" ht="16.5" customHeight="1">
      <c r="A17" t="inlineStr">
        <is>
          <t>2020</t>
        </is>
      </c>
      <c r="B17" t="n">
        <v>16</v>
      </c>
      <c r="C17" t="inlineStr">
        <is>
          <t>WhatsApp: uma mesclagem multimodal contemporânea</t>
        </is>
      </c>
      <c r="D17" s="160" t="inlineStr">
        <is>
          <t>VEREDAS - REVISTA DE ESTUDOS LINGUÍSTICOS.</t>
        </is>
      </c>
      <c r="E17" t="inlineStr"/>
      <c r="F17">
        <f>VLOOKUP(D17,LPeriodicos!A:B,2,FALSE)</f>
        <v/>
      </c>
      <c r="G17">
        <f>VLOOKUP(D17,LPeriodicos!A:C,3,FALSE)</f>
        <v/>
      </c>
      <c r="H17">
        <f>VLOOKUP(D17,LPeriodicos!A:D,4,FALSE)</f>
        <v/>
      </c>
      <c r="I17">
        <f>IF(E17&lt;&gt;"",1,0)</f>
        <v/>
      </c>
      <c r="Q17" t="n">
        <v>1</v>
      </c>
      <c r="AB17">
        <f>VLOOKUP(F17,Tabelas!A:C,2,FALSE)</f>
        <v/>
      </c>
      <c r="AC17">
        <f>SUM(K17:Z17)</f>
        <v/>
      </c>
      <c r="AD17">
        <f>IF(AC17&lt;=2,1,1-LOG(AC17-1))</f>
        <v/>
      </c>
      <c r="AE17">
        <f>VLOOKUP(D17,LPeriodicos!A:E,5,FALSE)*IF(I17&gt;0,1.1,1)*AD17</f>
        <v/>
      </c>
    </row>
    <row r="18" ht="16.5" customHeight="1">
      <c r="A18" t="inlineStr">
        <is>
          <t>2020</t>
        </is>
      </c>
      <c r="B18" t="n">
        <v>17</v>
      </c>
      <c r="C18" t="inlineStr">
        <is>
          <t>Transient Analysis of the Block Least Mean Squares Algorithm</t>
        </is>
      </c>
      <c r="D18" s="160" t="inlineStr">
        <is>
          <t>IEEE COMMUNICATIONS LETTERS.</t>
        </is>
      </c>
      <c r="E18" t="inlineStr"/>
      <c r="F18">
        <f>VLOOKUP(D18,LPeriodicos!A:B,2,FALSE)</f>
        <v/>
      </c>
      <c r="G18">
        <f>VLOOKUP(D18,LPeriodicos!A:C,3,FALSE)</f>
        <v/>
      </c>
      <c r="H18">
        <f>VLOOKUP(D18,LPeriodicos!A:D,4,FALSE)</f>
        <v/>
      </c>
      <c r="I18">
        <f>IF(E18&lt;&gt;"",1,0)</f>
        <v/>
      </c>
      <c r="AB18">
        <f>VLOOKUP(F18,Tabelas!A:C,2,FALSE)</f>
        <v/>
      </c>
      <c r="AC18">
        <f>SUM(K18:Z18)</f>
        <v/>
      </c>
      <c r="AD18">
        <f>IF(AC18&lt;=2,1,1-LOG(AC18-1))</f>
        <v/>
      </c>
      <c r="AE18">
        <f>VLOOKUP(D18,LPeriodicos!A:E,5,FALSE)*IF(I18&gt;0,1.1,1)*AD18</f>
        <v/>
      </c>
    </row>
    <row r="19" ht="16.5" customHeight="1">
      <c r="A19" t="inlineStr">
        <is>
          <t>2020</t>
        </is>
      </c>
      <c r="B19" t="n">
        <v>18</v>
      </c>
      <c r="C19" t="inlineStr">
        <is>
          <t>New proposals for modelling and solving the problem of covering solids using spheres of different radii</t>
        </is>
      </c>
      <c r="D19" s="160" t="inlineStr">
        <is>
          <t>RAIRO-OPERATIONS RESEARCH.</t>
        </is>
      </c>
      <c r="E19" t="inlineStr"/>
      <c r="F19">
        <f>VLOOKUP(D19,LPeriodicos!A:B,2,FALSE)</f>
        <v/>
      </c>
      <c r="G19">
        <f>VLOOKUP(D19,LPeriodicos!A:C,3,FALSE)</f>
        <v/>
      </c>
      <c r="H19">
        <f>VLOOKUP(D19,LPeriodicos!A:D,4,FALSE)</f>
        <v/>
      </c>
      <c r="I19">
        <f>IF(E19&lt;&gt;"",1,0)</f>
        <v/>
      </c>
      <c r="AB19">
        <f>VLOOKUP(F19,Tabelas!A:C,2,FALSE)</f>
        <v/>
      </c>
      <c r="AC19">
        <f>SUM(K19:Z19)</f>
        <v/>
      </c>
      <c r="AD19">
        <f>IF(AC19&lt;=2,1,1-LOG(AC19-1))</f>
        <v/>
      </c>
      <c r="AE19">
        <f>VLOOKUP(D19,LPeriodicos!A:E,5,FALSE)*IF(I19&gt;0,1.1,1)*AD19</f>
        <v/>
      </c>
    </row>
    <row r="20">
      <c r="A20" t="inlineStr">
        <is>
          <t>2020</t>
        </is>
      </c>
      <c r="B20" t="n">
        <v>19</v>
      </c>
      <c r="C20" t="inlineStr">
        <is>
          <t>Strategic planning of freight transportation to support smart cities design: The Brazilian soybean case</t>
        </is>
      </c>
      <c r="D20" s="160" t="inlineStr">
        <is>
          <t>REVISTA FACULTAD DE INGENIERÍA UNIVERSIDAD DE ANTIOQUIA.</t>
        </is>
      </c>
      <c r="E20" t="inlineStr"/>
      <c r="F20">
        <f>VLOOKUP(D20,LPeriodicos!A:B,2,FALSE)</f>
        <v/>
      </c>
      <c r="G20">
        <f>VLOOKUP(D20,LPeriodicos!A:C,3,FALSE)</f>
        <v/>
      </c>
      <c r="H20">
        <f>VLOOKUP(D20,LPeriodicos!A:D,4,FALSE)</f>
        <v/>
      </c>
      <c r="I20">
        <f>IF(E20&lt;&gt;"",1,0)</f>
        <v/>
      </c>
      <c r="AB20">
        <f>VLOOKUP(F20,Tabelas!A:C,2,FALSE)</f>
        <v/>
      </c>
      <c r="AC20">
        <f>SUM(K20:Z20)</f>
        <v/>
      </c>
      <c r="AD20">
        <f>IF(AC20&lt;=2,1,1-LOG(AC20-1))</f>
        <v/>
      </c>
      <c r="AE20">
        <f>VLOOKUP(D20,LPeriodicos!A:E,5,FALSE)*IF(I20&gt;0,1.1,1)*AD20</f>
        <v/>
      </c>
    </row>
    <row r="21" ht="16.5" customHeight="1">
      <c r="A21" t="inlineStr">
        <is>
          <t>2020</t>
        </is>
      </c>
      <c r="B21" t="n">
        <v>20</v>
      </c>
      <c r="C21" t="inlineStr">
        <is>
          <t>- 2 -norm feature least mean square algorithm</t>
        </is>
      </c>
      <c r="D21" s="160" t="inlineStr">
        <is>
          <t>ELECTRONICS LETTERS (ONLINE).</t>
        </is>
      </c>
      <c r="E21" t="inlineStr"/>
      <c r="F21">
        <f>VLOOKUP(D21,LPeriodicos!A:B,2,FALSE)</f>
        <v/>
      </c>
      <c r="G21">
        <f>VLOOKUP(D21,LPeriodicos!A:C,3,FALSE)</f>
        <v/>
      </c>
      <c r="H21">
        <f>VLOOKUP(D21,LPeriodicos!A:D,4,FALSE)</f>
        <v/>
      </c>
      <c r="I21">
        <f>IF(E21&lt;&gt;"",1,0)</f>
        <v/>
      </c>
      <c r="AB21">
        <f>VLOOKUP(F21,Tabelas!A:C,2,FALSE)</f>
        <v/>
      </c>
      <c r="AC21">
        <f>SUM(K21:Z21)</f>
        <v/>
      </c>
      <c r="AD21">
        <f>IF(AC21&lt;=2,1,1-LOG(AC21-1))</f>
        <v/>
      </c>
      <c r="AE21">
        <f>VLOOKUP(D21,LPeriodicos!A:E,5,FALSE)*IF(I21&gt;0,1.1,1)*AD21</f>
        <v/>
      </c>
    </row>
    <row r="22" ht="16.5" customHeight="1">
      <c r="A22" t="inlineStr">
        <is>
          <t>2020</t>
        </is>
      </c>
      <c r="B22" t="n">
        <v>21</v>
      </c>
      <c r="C22" t="inlineStr">
        <is>
          <t>Interrogation system for optical sensor using filter bank and artificial neural network</t>
        </is>
      </c>
      <c r="D22" s="160" t="inlineStr">
        <is>
          <t>MICROWAVE AND OPTICAL TECHNOLOGY LETTERS.</t>
        </is>
      </c>
      <c r="E22" t="inlineStr"/>
      <c r="F22">
        <f>VLOOKUP(D22,LPeriodicos!A:B,2,FALSE)</f>
        <v/>
      </c>
      <c r="G22">
        <f>VLOOKUP(D22,LPeriodicos!A:C,3,FALSE)</f>
        <v/>
      </c>
      <c r="H22">
        <f>VLOOKUP(D22,LPeriodicos!A:D,4,FALSE)</f>
        <v/>
      </c>
      <c r="I22">
        <f>IF(E22&lt;&gt;"",1,0)</f>
        <v/>
      </c>
      <c r="AB22">
        <f>VLOOKUP(F22,Tabelas!A:C,2,FALSE)</f>
        <v/>
      </c>
      <c r="AC22">
        <f>SUM(K22:Z22)</f>
        <v/>
      </c>
      <c r="AD22">
        <f>IF(AC22&lt;=2,1,1-LOG(AC22-1))</f>
        <v/>
      </c>
      <c r="AE22">
        <f>VLOOKUP(D22,LPeriodicos!A:E,5,FALSE)*IF(I22&gt;0,1.1,1)*AD22</f>
        <v/>
      </c>
    </row>
    <row r="23" ht="16.5" customHeight="1">
      <c r="A23" t="inlineStr">
        <is>
          <t>2020</t>
        </is>
      </c>
      <c r="B23" t="n">
        <v>22</v>
      </c>
      <c r="C23" t="inlineStr">
        <is>
          <t>Technology and Gestaltism: A Robotic-Based Learning Aid Tool</t>
        </is>
      </c>
      <c r="D23" s="160" t="inlineStr">
        <is>
          <t>IEEE Latin America Transactions.</t>
        </is>
      </c>
      <c r="E23" t="inlineStr">
        <is>
          <t>JOMAR FERREIRA MONSORES</t>
        </is>
      </c>
      <c r="F23">
        <f>VLOOKUP(D23,LPeriodicos!A:B,2,FALSE)</f>
        <v/>
      </c>
      <c r="G23">
        <f>VLOOKUP(D23,LPeriodicos!A:C,3,FALSE)</f>
        <v/>
      </c>
      <c r="H23">
        <f>VLOOKUP(D23,LPeriodicos!A:D,4,FALSE)</f>
        <v/>
      </c>
      <c r="I23">
        <f>IF(E23&lt;&gt;"",1,0)</f>
        <v/>
      </c>
      <c r="AB23">
        <f>VLOOKUP(F23,Tabelas!A:C,2,FALSE)</f>
        <v/>
      </c>
      <c r="AC23">
        <f>SUM(K23:Z23)</f>
        <v/>
      </c>
      <c r="AD23">
        <f>IF(AC23&lt;=2,1,1-LOG(AC23-1))</f>
        <v/>
      </c>
      <c r="AE23">
        <f>VLOOKUP(D23,LPeriodicos!A:E,5,FALSE)*IF(I23&gt;0,1.1,1)*AD23</f>
        <v/>
      </c>
    </row>
    <row r="24">
      <c r="A24" t="inlineStr">
        <is>
          <t>2020</t>
        </is>
      </c>
      <c r="B24" t="n">
        <v>23</v>
      </c>
      <c r="C24" t="inlineStr">
        <is>
          <t>On the steady-state performance of bias-compensated LMS algorithm</t>
        </is>
      </c>
      <c r="D24" s="160" t="inlineStr">
        <is>
          <t>ELECTRONICS LETTERS (ONLINE).</t>
        </is>
      </c>
      <c r="E24" t="inlineStr"/>
      <c r="F24">
        <f>VLOOKUP(D24,LPeriodicos!A:B,2,FALSE)</f>
        <v/>
      </c>
      <c r="G24">
        <f>VLOOKUP(D24,LPeriodicos!A:C,3,FALSE)</f>
        <v/>
      </c>
      <c r="H24">
        <f>VLOOKUP(D24,LPeriodicos!A:D,4,FALSE)</f>
        <v/>
      </c>
      <c r="I24">
        <f>IF(E24&lt;&gt;"",1,0)</f>
        <v/>
      </c>
      <c r="AB24">
        <f>VLOOKUP(F24,Tabelas!A:C,2,FALSE)</f>
        <v/>
      </c>
      <c r="AC24">
        <f>SUM(K24:Z24)</f>
        <v/>
      </c>
      <c r="AD24">
        <f>IF(AC24&lt;=2,1,1-LOG(AC24-1))</f>
        <v/>
      </c>
      <c r="AE24">
        <f>VLOOKUP(D24,LPeriodicos!A:E,5,FALSE)*IF(I24&gt;0,1.1,1)*AD24</f>
        <v/>
      </c>
    </row>
    <row r="25" ht="15.75" customHeight="1">
      <c r="A25" t="inlineStr">
        <is>
          <t>2020</t>
        </is>
      </c>
      <c r="B25" t="n">
        <v>24</v>
      </c>
      <c r="C25" t="inlineStr">
        <is>
          <t>Robotic Tool to Multi Time-Lapse Videos Creation</t>
        </is>
      </c>
      <c r="D25" s="160" t="inlineStr">
        <is>
          <t>ADVANCES IN INTELLIGENT SYSTEMS AND COMPUTING.</t>
        </is>
      </c>
      <c r="E25" t="inlineStr"/>
      <c r="F25">
        <f>VLOOKUP(D25,LPeriodicos!A:B,2,FALSE)</f>
        <v/>
      </c>
      <c r="G25">
        <f>VLOOKUP(D25,LPeriodicos!A:C,3,FALSE)</f>
        <v/>
      </c>
      <c r="H25">
        <f>VLOOKUP(D25,LPeriodicos!A:D,4,FALSE)</f>
        <v/>
      </c>
      <c r="I25">
        <f>IF(E25&lt;&gt;"",1,0)</f>
        <v/>
      </c>
      <c r="AB25">
        <f>VLOOKUP(F25,Tabelas!A:C,2,FALSE)</f>
        <v/>
      </c>
      <c r="AC25">
        <f>SUM(K25:Z25)</f>
        <v/>
      </c>
      <c r="AD25">
        <f>IF(AC25&lt;=2,1,1-LOG(AC25-1))</f>
        <v/>
      </c>
      <c r="AE25">
        <f>VLOOKUP(D25,LPeriodicos!A:E,5,FALSE)*IF(I25&gt;0,1.1,1)*AD25</f>
        <v/>
      </c>
    </row>
    <row r="26" ht="16.5" customHeight="1">
      <c r="A26" t="inlineStr">
        <is>
          <t>2020</t>
        </is>
      </c>
      <c r="B26" t="n">
        <v>25</v>
      </c>
      <c r="C26" t="inlineStr">
        <is>
          <t>BRAPT: A New Metric for Translation Evaluation Based on Psycholinguistic Perspectives</t>
        </is>
      </c>
      <c r="D26" s="160" t="inlineStr">
        <is>
          <t>IEEE Latin America Transactions.</t>
        </is>
      </c>
      <c r="E26" t="inlineStr"/>
      <c r="F26">
        <f>VLOOKUP(D26,LPeriodicos!A:B,2,FALSE)</f>
        <v/>
      </c>
      <c r="G26">
        <f>VLOOKUP(D26,LPeriodicos!A:C,3,FALSE)</f>
        <v/>
      </c>
      <c r="H26">
        <f>VLOOKUP(D26,LPeriodicos!A:D,4,FALSE)</f>
        <v/>
      </c>
      <c r="I26">
        <f>IF(E26&lt;&gt;"",1,0)</f>
        <v/>
      </c>
      <c r="AB26">
        <f>VLOOKUP(F26,Tabelas!A:C,2,FALSE)</f>
        <v/>
      </c>
      <c r="AC26">
        <f>SUM(K26:Z26)</f>
        <v/>
      </c>
      <c r="AD26">
        <f>IF(AC26&lt;=2,1,1-LOG(AC26-1))</f>
        <v/>
      </c>
      <c r="AE26">
        <f>VLOOKUP(D26,LPeriodicos!A:E,5,FALSE)*IF(I26&gt;0,1.1,1)*AD26</f>
        <v/>
      </c>
    </row>
    <row r="27">
      <c r="A27" t="inlineStr">
        <is>
          <t>2020</t>
        </is>
      </c>
      <c r="B27" t="n">
        <v>26</v>
      </c>
      <c r="C27" t="inlineStr">
        <is>
          <t>Identificação de predadores sexuais brasileiros em conversas textuais na internet por meio de aprendizagem de máquina</t>
        </is>
      </c>
      <c r="D27" s="160" t="inlineStr">
        <is>
          <t>iSys - Revista Brasileira de Sistemas de Informação.</t>
        </is>
      </c>
      <c r="E27" t="inlineStr">
        <is>
          <t>LEONARDO FERREIRA DOS SANTOS</t>
        </is>
      </c>
      <c r="F27">
        <f>VLOOKUP(D27,LPeriodicos!A:B,2,FALSE)</f>
        <v/>
      </c>
      <c r="G27">
        <f>VLOOKUP(D27,LPeriodicos!A:C,3,FALSE)</f>
        <v/>
      </c>
      <c r="H27">
        <f>VLOOKUP(D27,LPeriodicos!A:D,4,FALSE)</f>
        <v/>
      </c>
      <c r="I27">
        <f>IF(E27&lt;&gt;"",1,0)</f>
        <v/>
      </c>
      <c r="K27" t="n">
        <v>1</v>
      </c>
      <c r="AB27">
        <f>VLOOKUP(F27,Tabelas!A:C,2,FALSE)</f>
        <v/>
      </c>
      <c r="AC27">
        <f>SUM(K27:Z27)</f>
        <v/>
      </c>
      <c r="AD27">
        <f>IF(AC27&lt;=2,1,1-LOG(AC27-1))</f>
        <v/>
      </c>
      <c r="AE27">
        <f>VLOOKUP(D27,LPeriodicos!A:E,5,FALSE)*IF(I27&gt;0,1.1,1)*AD27</f>
        <v/>
      </c>
    </row>
    <row r="28" ht="16.5" customHeight="1">
      <c r="A28" t="inlineStr">
        <is>
          <t>2020</t>
        </is>
      </c>
      <c r="B28" t="n">
        <v>27</v>
      </c>
      <c r="C28" t="inlineStr">
        <is>
          <t>Bias-compensated FX-LMS algorithm</t>
        </is>
      </c>
      <c r="D28" s="160" t="inlineStr">
        <is>
          <t>ELECTRONICS LETTERS (ONLINE).</t>
        </is>
      </c>
      <c r="E28" t="inlineStr"/>
      <c r="F28">
        <f>VLOOKUP(D28,LPeriodicos!A:B,2,FALSE)</f>
        <v/>
      </c>
      <c r="G28">
        <f>VLOOKUP(D28,LPeriodicos!A:C,3,FALSE)</f>
        <v/>
      </c>
      <c r="H28">
        <f>VLOOKUP(D28,LPeriodicos!A:D,4,FALSE)</f>
        <v/>
      </c>
      <c r="I28">
        <f>IF(E28&lt;&gt;"",1,0)</f>
        <v/>
      </c>
      <c r="L28" t="n">
        <v>1</v>
      </c>
      <c r="AB28">
        <f>VLOOKUP(F28,Tabelas!A:C,2,FALSE)</f>
        <v/>
      </c>
      <c r="AC28">
        <f>SUM(K28:Z28)</f>
        <v/>
      </c>
      <c r="AD28">
        <f>IF(AC28&lt;=2,1,1-LOG(AC28-1))</f>
        <v/>
      </c>
      <c r="AE28">
        <f>VLOOKUP(D28,LPeriodicos!A:E,5,FALSE)*IF(I28&gt;0,1.1,1)*AD28</f>
        <v/>
      </c>
    </row>
    <row r="29" ht="15.75" customHeight="1">
      <c r="A29" t="inlineStr">
        <is>
          <t>2020</t>
        </is>
      </c>
      <c r="B29" t="n">
        <v>28</v>
      </c>
      <c r="C29" t="inlineStr">
        <is>
          <t>An Exact Expectation Model for the LMS Tracking Abilities</t>
        </is>
      </c>
      <c r="D29" s="160" t="inlineStr">
        <is>
          <t>IEEE Transactions on Signal Processing.</t>
        </is>
      </c>
      <c r="E29" t="inlineStr"/>
      <c r="F29">
        <f>VLOOKUP(D29,LPeriodicos!A:B,2,FALSE)</f>
        <v/>
      </c>
      <c r="G29">
        <f>VLOOKUP(D29,LPeriodicos!A:C,3,FALSE)</f>
        <v/>
      </c>
      <c r="H29">
        <f>VLOOKUP(D29,LPeriodicos!A:D,4,FALSE)</f>
        <v/>
      </c>
      <c r="I29">
        <f>IF(E29&lt;&gt;"",1,0)</f>
        <v/>
      </c>
      <c r="AB29">
        <f>VLOOKUP(F29,Tabelas!A:C,2,FALSE)</f>
        <v/>
      </c>
      <c r="AC29">
        <f>SUM(K29:Z29)</f>
        <v/>
      </c>
      <c r="AD29">
        <f>IF(AC29&lt;=2,1,1-LOG(AC29-1))</f>
        <v/>
      </c>
      <c r="AE29">
        <f>VLOOKUP(D29,LPeriodicos!A:E,5,FALSE)*IF(I29&gt;0,1.1,1)*AD29</f>
        <v/>
      </c>
    </row>
    <row r="30" ht="15.75" customHeight="1">
      <c r="A30" t="inlineStr">
        <is>
          <t>2020</t>
        </is>
      </c>
      <c r="B30" t="n">
        <v>29</v>
      </c>
      <c r="C30" t="inlineStr">
        <is>
          <t>Aerial Image Instance Segmentation Through Synthetic Data Using Deep Learning</t>
        </is>
      </c>
      <c r="D30" s="160" t="inlineStr">
        <is>
          <t>LEARNING AND NONLINEAR MODELS.</t>
        </is>
      </c>
      <c r="E30" t="inlineStr"/>
      <c r="F30">
        <f>VLOOKUP(D30,LPeriodicos!A:B,2,FALSE)</f>
        <v/>
      </c>
      <c r="G30">
        <f>VLOOKUP(D30,LPeriodicos!A:C,3,FALSE)</f>
        <v/>
      </c>
      <c r="H30">
        <f>VLOOKUP(D30,LPeriodicos!A:D,4,FALSE)</f>
        <v/>
      </c>
      <c r="I30">
        <f>IF(E30&lt;&gt;"",1,0)</f>
        <v/>
      </c>
      <c r="AB30">
        <f>VLOOKUP(F30,Tabelas!A:C,2,FALSE)</f>
        <v/>
      </c>
      <c r="AC30">
        <f>SUM(K30:Z30)</f>
        <v/>
      </c>
      <c r="AD30">
        <f>IF(AC30&lt;=2,1,1-LOG(AC30-1))</f>
        <v/>
      </c>
      <c r="AE30">
        <f>VLOOKUP(D30,LPeriodicos!A:E,5,FALSE)*IF(I30&gt;0,1.1,1)*AD30</f>
        <v/>
      </c>
    </row>
    <row r="31" ht="16.5" customHeight="1">
      <c r="A31" t="inlineStr">
        <is>
          <t>2020</t>
        </is>
      </c>
      <c r="B31" t="n">
        <v>30</v>
      </c>
      <c r="C31" t="inlineStr">
        <is>
          <t>Improved sparsity-aware NSAF-SF adaptive algorithm</t>
        </is>
      </c>
      <c r="D31" s="160" t="inlineStr">
        <is>
          <t>ELECTRONICS LETTERS (ONLINE).</t>
        </is>
      </c>
      <c r="E31" t="inlineStr"/>
      <c r="F31">
        <f>VLOOKUP(D31,LPeriodicos!A:B,2,FALSE)</f>
        <v/>
      </c>
      <c r="G31">
        <f>VLOOKUP(D31,LPeriodicos!A:C,3,FALSE)</f>
        <v/>
      </c>
      <c r="H31">
        <f>VLOOKUP(D31,LPeriodicos!A:D,4,FALSE)</f>
        <v/>
      </c>
      <c r="I31">
        <f>IF(E31&lt;&gt;"",1,0)</f>
        <v/>
      </c>
      <c r="AB31">
        <f>VLOOKUP(F31,Tabelas!A:C,2,FALSE)</f>
        <v/>
      </c>
      <c r="AC31">
        <f>SUM(K31:Z31)</f>
        <v/>
      </c>
      <c r="AD31">
        <f>IF(AC31&lt;=2,1,1-LOG(AC31-1))</f>
        <v/>
      </c>
      <c r="AE31">
        <f>VLOOKUP(D31,LPeriodicos!A:E,5,FALSE)*IF(I31&gt;0,1.1,1)*AD31</f>
        <v/>
      </c>
    </row>
    <row r="32" ht="15.75" customHeight="1">
      <c r="A32" t="inlineStr">
        <is>
          <t>2021</t>
        </is>
      </c>
      <c r="B32" t="n">
        <v>31</v>
      </c>
      <c r="C32" t="inlineStr">
        <is>
          <t>Educating diabetic patients through an SMS intervention: a randomized controlled trial at a Brazilian public hospital</t>
        </is>
      </c>
      <c r="D32" s="160" t="inlineStr">
        <is>
          <t>Archives of Endocrinology Metabolism.</t>
        </is>
      </c>
      <c r="E32" t="inlineStr"/>
      <c r="F32">
        <f>VLOOKUP(D32,LPeriodicos!A:B,2,FALSE)</f>
        <v/>
      </c>
      <c r="G32">
        <f>VLOOKUP(D32,LPeriodicos!A:C,3,FALSE)</f>
        <v/>
      </c>
      <c r="H32">
        <f>VLOOKUP(D32,LPeriodicos!A:D,4,FALSE)</f>
        <v/>
      </c>
      <c r="I32">
        <f>IF(E32&lt;&gt;"",1,0)</f>
        <v/>
      </c>
      <c r="V32" t="n">
        <v>1</v>
      </c>
      <c r="AB32">
        <f>VLOOKUP(F32,Tabelas!A:C,2,FALSE)</f>
        <v/>
      </c>
      <c r="AC32">
        <f>SUM(K32:Z32)</f>
        <v/>
      </c>
      <c r="AD32">
        <f>IF(AC32&lt;=2,1,1-LOG(AC32-1))</f>
        <v/>
      </c>
      <c r="AE32">
        <f>VLOOKUP(D32,LPeriodicos!A:E,5,FALSE)*IF(I32&gt;0,1.1,1)*AD32</f>
        <v/>
      </c>
    </row>
    <row r="33" ht="16.5" customHeight="1">
      <c r="A33" t="inlineStr">
        <is>
          <t>2021</t>
        </is>
      </c>
      <c r="B33" t="n">
        <v>32</v>
      </c>
      <c r="C33" t="inlineStr">
        <is>
          <t>New efficient subband structures for blind source separation</t>
        </is>
      </c>
      <c r="D33" s="160" t="inlineStr">
        <is>
          <t>SIGNAL PROCESSING.</t>
        </is>
      </c>
      <c r="E33" t="inlineStr"/>
      <c r="F33">
        <f>VLOOKUP(D33,LPeriodicos!A:B,2,FALSE)</f>
        <v/>
      </c>
      <c r="G33">
        <f>VLOOKUP(D33,LPeriodicos!A:C,3,FALSE)</f>
        <v/>
      </c>
      <c r="H33">
        <f>VLOOKUP(D33,LPeriodicos!A:D,4,FALSE)</f>
        <v/>
      </c>
      <c r="I33">
        <f>IF(E33&lt;&gt;"",1,0)</f>
        <v/>
      </c>
      <c r="AB33">
        <f>VLOOKUP(F33,Tabelas!A:C,2,FALSE)</f>
        <v/>
      </c>
      <c r="AC33">
        <f>SUM(K33:Z33)</f>
        <v/>
      </c>
      <c r="AD33">
        <f>IF(AC33&lt;=2,1,1-LOG(AC33-1))</f>
        <v/>
      </c>
      <c r="AE33">
        <f>VLOOKUP(D33,LPeriodicos!A:E,5,FALSE)*IF(I33&gt;0,1.1,1)*AD33</f>
        <v/>
      </c>
    </row>
    <row r="34">
      <c r="A34" t="inlineStr">
        <is>
          <t>2021</t>
        </is>
      </c>
      <c r="B34" t="n">
        <v>33</v>
      </c>
      <c r="C34" t="inlineStr">
        <is>
          <t>Heuristic approach applied to the optimum stratification problem</t>
        </is>
      </c>
      <c r="D34" s="160" t="inlineStr">
        <is>
          <t>RAIRO-OPERATIONS RESEARCH.</t>
        </is>
      </c>
      <c r="E34" t="inlineStr"/>
      <c r="F34">
        <f>VLOOKUP(D34,LPeriodicos!A:B,2,FALSE)</f>
        <v/>
      </c>
      <c r="G34">
        <f>VLOOKUP(D34,LPeriodicos!A:C,3,FALSE)</f>
        <v/>
      </c>
      <c r="H34">
        <f>VLOOKUP(D34,LPeriodicos!A:D,4,FALSE)</f>
        <v/>
      </c>
      <c r="I34">
        <f>IF(E34&lt;&gt;"",1,0)</f>
        <v/>
      </c>
      <c r="AB34">
        <f>VLOOKUP(F34,Tabelas!A:C,2,FALSE)</f>
        <v/>
      </c>
      <c r="AC34">
        <f>SUM(K34:Z34)</f>
        <v/>
      </c>
      <c r="AD34">
        <f>IF(AC34&lt;=2,1,1-LOG(AC34-1))</f>
        <v/>
      </c>
      <c r="AE34">
        <f>VLOOKUP(D34,LPeriodicos!A:E,5,FALSE)*IF(I34&gt;0,1.1,1)*AD34</f>
        <v/>
      </c>
    </row>
    <row r="35" ht="16.5" customHeight="1">
      <c r="A35" t="inlineStr">
        <is>
          <t>2021</t>
        </is>
      </c>
      <c r="B35" t="n">
        <v>34</v>
      </c>
      <c r="C35" t="inlineStr">
        <is>
          <t>Performance Evaluation of a Microstrip Wearable Antenna considering On-Body Curvature</t>
        </is>
      </c>
      <c r="D35" s="160" t="inlineStr">
        <is>
          <t>RESEARCH INVENTY: INTERNATIONAL JOURNAL OF ENGINEERING AND SCIENCE.</t>
        </is>
      </c>
      <c r="E35" t="inlineStr"/>
      <c r="F35">
        <f>VLOOKUP(D35,LPeriodicos!A:B,2,FALSE)</f>
        <v/>
      </c>
      <c r="G35">
        <f>VLOOKUP(D35,LPeriodicos!A:C,3,FALSE)</f>
        <v/>
      </c>
      <c r="H35">
        <f>VLOOKUP(D35,LPeriodicos!A:D,4,FALSE)</f>
        <v/>
      </c>
      <c r="I35">
        <f>IF(E35&lt;&gt;"",1,0)</f>
        <v/>
      </c>
      <c r="X35" t="n">
        <v>1</v>
      </c>
      <c r="Z35" t="n">
        <v>1</v>
      </c>
      <c r="AB35">
        <f>VLOOKUP(F35,Tabelas!A:C,2,FALSE)</f>
        <v/>
      </c>
      <c r="AC35">
        <f>SUM(K35:Z35)</f>
        <v/>
      </c>
      <c r="AD35">
        <f>IF(AC35&lt;=2,1,1-LOG(AC35-1))</f>
        <v/>
      </c>
      <c r="AE35">
        <f>VLOOKUP(D35,LPeriodicos!A:E,5,FALSE)*IF(I35&gt;0,1.1,1)*AD35</f>
        <v/>
      </c>
    </row>
    <row r="36">
      <c r="A36" t="inlineStr">
        <is>
          <t>2021</t>
        </is>
      </c>
      <c r="B36" t="n">
        <v>35</v>
      </c>
      <c r="C36" t="inlineStr">
        <is>
          <t>On the relevance of data science for flight delay research: a systematic review</t>
        </is>
      </c>
      <c r="D36" s="160" t="inlineStr">
        <is>
          <t>TRANSPORT REVIEWS.</t>
        </is>
      </c>
      <c r="E36" t="inlineStr"/>
      <c r="F36">
        <f>VLOOKUP(D36,LPeriodicos!A:B,2,FALSE)</f>
        <v/>
      </c>
      <c r="G36">
        <f>VLOOKUP(D36,LPeriodicos!A:C,3,FALSE)</f>
        <v/>
      </c>
      <c r="H36">
        <f>VLOOKUP(D36,LPeriodicos!A:D,4,FALSE)</f>
        <v/>
      </c>
      <c r="I36">
        <f>IF(E36&lt;&gt;"",1,0)</f>
        <v/>
      </c>
      <c r="K36" t="n">
        <v>1</v>
      </c>
      <c r="AB36">
        <f>VLOOKUP(F36,Tabelas!A:C,2,FALSE)</f>
        <v/>
      </c>
      <c r="AC36">
        <f>SUM(K36:Z36)</f>
        <v/>
      </c>
      <c r="AD36">
        <f>IF(AC36&lt;=2,1,1-LOG(AC36-1))</f>
        <v/>
      </c>
      <c r="AE36">
        <f>VLOOKUP(D36,LPeriodicos!A:E,5,FALSE)*IF(I36&gt;0,1.1,1)*AD36</f>
        <v/>
      </c>
    </row>
    <row r="37">
      <c r="A37" t="inlineStr">
        <is>
          <t>2021</t>
        </is>
      </c>
      <c r="B37" t="n">
        <v>36</v>
      </c>
      <c r="C37" t="inlineStr">
        <is>
          <t>STConvS2S: Spatiotemporal Convolutional Sequence to Sequence Network for Weather Forecasting</t>
        </is>
      </c>
      <c r="D37" s="160" t="inlineStr">
        <is>
          <t>NEUROCOMPUTING.</t>
        </is>
      </c>
      <c r="E37" t="inlineStr"/>
      <c r="F37">
        <f>VLOOKUP(D37,LPeriodicos!A:B,2,FALSE)</f>
        <v/>
      </c>
      <c r="G37">
        <f>VLOOKUP(D37,LPeriodicos!A:C,3,FALSE)</f>
        <v/>
      </c>
      <c r="H37">
        <f>VLOOKUP(D37,LPeriodicos!A:D,4,FALSE)</f>
        <v/>
      </c>
      <c r="I37">
        <f>IF(E37&lt;&gt;"",1,0)</f>
        <v/>
      </c>
      <c r="AB37">
        <f>VLOOKUP(F37,Tabelas!A:C,2,FALSE)</f>
        <v/>
      </c>
      <c r="AC37">
        <f>SUM(K37:Z37)</f>
        <v/>
      </c>
      <c r="AD37">
        <f>IF(AC37&lt;=2,1,1-LOG(AC37-1))</f>
        <v/>
      </c>
      <c r="AE37">
        <f>VLOOKUP(D37,LPeriodicos!A:E,5,FALSE)*IF(I37&gt;0,1.1,1)*AD37</f>
        <v/>
      </c>
    </row>
    <row r="38">
      <c r="A38" t="inlineStr">
        <is>
          <t>2021</t>
        </is>
      </c>
      <c r="B38" t="n">
        <v>37</v>
      </c>
      <c r="C38" t="inlineStr">
        <is>
          <t>Diagnostic and severity analysis of combined failures composed by imbalance and misalignment in rotating machines</t>
        </is>
      </c>
      <c r="D38" s="160" t="inlineStr">
        <is>
          <t>INTERNATIONAL JOURNAL OF ADVANCED MANUFACTURING TECHNOLOGY (INTERNET).</t>
        </is>
      </c>
      <c r="E38" t="inlineStr"/>
      <c r="F38">
        <f>VLOOKUP(D38,LPeriodicos!A:B,2,FALSE)</f>
        <v/>
      </c>
      <c r="G38">
        <f>VLOOKUP(D38,LPeriodicos!A:C,3,FALSE)</f>
        <v/>
      </c>
      <c r="H38">
        <f>VLOOKUP(D38,LPeriodicos!A:D,4,FALSE)</f>
        <v/>
      </c>
      <c r="I38">
        <f>IF(E38&lt;&gt;"",1,0)</f>
        <v/>
      </c>
      <c r="K38" t="n">
        <v>1</v>
      </c>
      <c r="AB38">
        <f>VLOOKUP(F38,Tabelas!A:C,2,FALSE)</f>
        <v/>
      </c>
      <c r="AC38">
        <f>SUM(K38:Z38)</f>
        <v/>
      </c>
      <c r="AD38">
        <f>IF(AC38&lt;=2,1,1-LOG(AC38-1))</f>
        <v/>
      </c>
      <c r="AE38">
        <f>VLOOKUP(D38,LPeriodicos!A:E,5,FALSE)*IF(I38&gt;0,1.1,1)*AD38</f>
        <v/>
      </c>
    </row>
    <row r="39">
      <c r="A39" t="inlineStr">
        <is>
          <t>2021</t>
        </is>
      </c>
      <c r="B39" t="n">
        <v>38</v>
      </c>
      <c r="C39" t="inlineStr">
        <is>
          <t>Evaluating Temporal Bias in Time Series Event Detection Methods</t>
        </is>
      </c>
      <c r="D39" s="160" t="inlineStr">
        <is>
          <t>Journal of Information and Data Management - JIDM.</t>
        </is>
      </c>
      <c r="E39" t="inlineStr"/>
      <c r="F39">
        <f>VLOOKUP(D39,LPeriodicos!A:B,2,FALSE)</f>
        <v/>
      </c>
      <c r="G39">
        <f>VLOOKUP(D39,LPeriodicos!A:C,3,FALSE)</f>
        <v/>
      </c>
      <c r="H39">
        <f>VLOOKUP(D39,LPeriodicos!A:D,4,FALSE)</f>
        <v/>
      </c>
      <c r="I39">
        <f>IF(E39&lt;&gt;"",1,0)</f>
        <v/>
      </c>
      <c r="R39" t="n">
        <v>1</v>
      </c>
      <c r="U39" t="n">
        <v>1</v>
      </c>
      <c r="AB39">
        <f>VLOOKUP(F39,Tabelas!A:C,2,FALSE)</f>
        <v/>
      </c>
      <c r="AC39">
        <f>SUM(K39:Z39)</f>
        <v/>
      </c>
      <c r="AD39">
        <f>IF(AC39&lt;=2,1,1-LOG(AC39-1))</f>
        <v/>
      </c>
      <c r="AE39">
        <f>VLOOKUP(D39,LPeriodicos!A:E,5,FALSE)*IF(I39&gt;0,1.1,1)*AD39</f>
        <v/>
      </c>
    </row>
    <row r="40">
      <c r="A40" t="inlineStr">
        <is>
          <t>2021</t>
        </is>
      </c>
      <c r="B40" t="n">
        <v>39</v>
      </c>
      <c r="C40" t="inlineStr">
        <is>
          <t>A Rhythmic Activation Mechanism for Soft Multi-legged Robots</t>
        </is>
      </c>
      <c r="D40" s="160" t="inlineStr">
        <is>
          <t>JOURNAL OF INTELLIGENT &amp; ROBOTIC SYSTEMS.</t>
        </is>
      </c>
      <c r="E40" t="inlineStr">
        <is>
          <t>LUCIANA ESCOBAR GONCALVES VIGNOLIJANIO DE SOUZA LIMACRISTIANE GEA</t>
        </is>
      </c>
      <c r="F40">
        <f>VLOOKUP(D40,LPeriodicos!A:B,2,FALSE)</f>
        <v/>
      </c>
      <c r="G40">
        <f>VLOOKUP(D40,LPeriodicos!A:C,3,FALSE)</f>
        <v/>
      </c>
      <c r="H40">
        <f>VLOOKUP(D40,LPeriodicos!A:D,4,FALSE)</f>
        <v/>
      </c>
      <c r="I40">
        <f>IF(E40&lt;&gt;"",1,0)</f>
        <v/>
      </c>
      <c r="K40" t="n">
        <v>1</v>
      </c>
      <c r="AB40">
        <f>VLOOKUP(F40,Tabelas!A:C,2,FALSE)</f>
        <v/>
      </c>
      <c r="AC40">
        <f>SUM(K40:Z40)</f>
        <v/>
      </c>
      <c r="AD40">
        <f>IF(AC40&lt;=2,1,1-LOG(AC40-1))</f>
        <v/>
      </c>
      <c r="AE40">
        <f>VLOOKUP(D40,LPeriodicos!A:E,5,FALSE)*IF(I40&gt;0,1.1,1)*AD40</f>
        <v/>
      </c>
    </row>
    <row r="41">
      <c r="A41" t="inlineStr">
        <is>
          <t>2021</t>
        </is>
      </c>
      <c r="B41" t="n">
        <v>40</v>
      </c>
      <c r="C41" t="inlineStr">
        <is>
          <t>A Family of Adaptive Volterra Filters Based on Maximum Correntropy Criterion for Improved Active Control of Impulsive Noise</t>
        </is>
      </c>
      <c r="D41" s="160" t="inlineStr">
        <is>
          <t>CIRCUITS SYSTEMS AND SIGNAL PROCESSING.</t>
        </is>
      </c>
      <c r="E41" t="inlineStr"/>
      <c r="F41">
        <f>VLOOKUP(D41,LPeriodicos!A:B,2,FALSE)</f>
        <v/>
      </c>
      <c r="G41">
        <f>VLOOKUP(D41,LPeriodicos!A:C,3,FALSE)</f>
        <v/>
      </c>
      <c r="H41">
        <f>VLOOKUP(D41,LPeriodicos!A:D,4,FALSE)</f>
        <v/>
      </c>
      <c r="I41">
        <f>IF(E41&lt;&gt;"",1,0)</f>
        <v/>
      </c>
      <c r="AB41">
        <f>VLOOKUP(F41,Tabelas!A:C,2,FALSE)</f>
        <v/>
      </c>
      <c r="AC41">
        <f>SUM(K41:Z41)</f>
        <v/>
      </c>
      <c r="AD41">
        <f>IF(AC41&lt;=2,1,1-LOG(AC41-1))</f>
        <v/>
      </c>
      <c r="AE41">
        <f>VLOOKUP(D41,LPeriodicos!A:E,5,FALSE)*IF(I41&gt;0,1.1,1)*AD41</f>
        <v/>
      </c>
    </row>
    <row r="42">
      <c r="A42" t="inlineStr">
        <is>
          <t>2021</t>
        </is>
      </c>
      <c r="B42" t="n">
        <v>41</v>
      </c>
      <c r="C42" t="inlineStr">
        <is>
          <t>Blind and Semi-blind Anechoic Mixing System Identification Using Multichannel Matching Pursuit</t>
        </is>
      </c>
      <c r="D42" s="160" t="inlineStr">
        <is>
          <t>CIRCUITS SYSTEMS AND SIGNAL PROCESSING.</t>
        </is>
      </c>
      <c r="E42" t="inlineStr"/>
      <c r="F42">
        <f>VLOOKUP(D42,LPeriodicos!A:B,2,FALSE)</f>
        <v/>
      </c>
      <c r="G42">
        <f>VLOOKUP(D42,LPeriodicos!A:C,3,FALSE)</f>
        <v/>
      </c>
      <c r="H42">
        <f>VLOOKUP(D42,LPeriodicos!A:D,4,FALSE)</f>
        <v/>
      </c>
      <c r="I42">
        <f>IF(E42&lt;&gt;"",1,0)</f>
        <v/>
      </c>
      <c r="K42" t="n">
        <v>1</v>
      </c>
      <c r="AB42">
        <f>VLOOKUP(F42,Tabelas!A:C,2,FALSE)</f>
        <v/>
      </c>
      <c r="AC42">
        <f>SUM(K42:Z42)</f>
        <v/>
      </c>
      <c r="AD42">
        <f>IF(AC42&lt;=2,1,1-LOG(AC42-1))</f>
        <v/>
      </c>
      <c r="AE42">
        <f>VLOOKUP(D42,LPeriodicos!A:E,5,FALSE)*IF(I42&gt;0,1.1,1)*AD42</f>
        <v/>
      </c>
    </row>
    <row r="43">
      <c r="A43" t="inlineStr">
        <is>
          <t>2021</t>
        </is>
      </c>
      <c r="B43" t="n">
        <v>42</v>
      </c>
      <c r="C43" t="inlineStr">
        <is>
          <t>Designing screen layout in multimedia applications through integer programming and metaheuristic</t>
        </is>
      </c>
      <c r="D43" s="160" t="inlineStr">
        <is>
          <t>RAIRO-OPERATIONS RESEARCH.</t>
        </is>
      </c>
      <c r="E43" t="inlineStr"/>
      <c r="F43">
        <f>VLOOKUP(D43,LPeriodicos!A:B,2,FALSE)</f>
        <v/>
      </c>
      <c r="G43">
        <f>VLOOKUP(D43,LPeriodicos!A:C,3,FALSE)</f>
        <v/>
      </c>
      <c r="H43">
        <f>VLOOKUP(D43,LPeriodicos!A:D,4,FALSE)</f>
        <v/>
      </c>
      <c r="I43">
        <f>IF(E43&lt;&gt;"",1,0)</f>
        <v/>
      </c>
      <c r="AB43">
        <f>VLOOKUP(F43,Tabelas!A:C,2,FALSE)</f>
        <v/>
      </c>
      <c r="AC43">
        <f>SUM(K43:Z43)</f>
        <v/>
      </c>
      <c r="AD43">
        <f>IF(AC43&lt;=2,1,1-LOG(AC43-1))</f>
        <v/>
      </c>
      <c r="AE43">
        <f>VLOOKUP(D43,LPeriodicos!A:E,5,FALSE)*IF(I43&gt;0,1.1,1)*AD43</f>
        <v/>
      </c>
    </row>
    <row r="44">
      <c r="A44" t="inlineStr">
        <is>
          <t>2021</t>
        </is>
      </c>
      <c r="B44" t="n">
        <v>43</v>
      </c>
      <c r="C44" t="inlineStr">
        <is>
          <t>Weight classifier using optical time domain reflectometry and a long period grating sensor</t>
        </is>
      </c>
      <c r="D44" s="160" t="inlineStr">
        <is>
          <t>OPTICAL FIBER TECHNOLOGY.</t>
        </is>
      </c>
      <c r="E44" t="inlineStr"/>
      <c r="F44">
        <f>VLOOKUP(D44,LPeriodicos!A:B,2,FALSE)</f>
        <v/>
      </c>
      <c r="G44">
        <f>VLOOKUP(D44,LPeriodicos!A:C,3,FALSE)</f>
        <v/>
      </c>
      <c r="H44">
        <f>VLOOKUP(D44,LPeriodicos!A:D,4,FALSE)</f>
        <v/>
      </c>
      <c r="I44">
        <f>IF(E44&lt;&gt;"",1,0)</f>
        <v/>
      </c>
      <c r="AB44">
        <f>VLOOKUP(F44,Tabelas!A:C,2,FALSE)</f>
        <v/>
      </c>
      <c r="AC44">
        <f>SUM(K44:Z44)</f>
        <v/>
      </c>
      <c r="AD44">
        <f>IF(AC44&lt;=2,1,1-LOG(AC44-1))</f>
        <v/>
      </c>
      <c r="AE44">
        <f>VLOOKUP(D44,LPeriodicos!A:E,5,FALSE)*IF(I44&gt;0,1.1,1)*AD44</f>
        <v/>
      </c>
    </row>
    <row r="45">
      <c r="A45" t="inlineStr">
        <is>
          <t>2021</t>
        </is>
      </c>
      <c r="B45" t="n">
        <v>44</v>
      </c>
      <c r="C45" t="inlineStr">
        <is>
          <t>Constrained Least Mean Square Algorithm with Coefficient Reusing</t>
        </is>
      </c>
      <c r="D45" s="160" t="inlineStr">
        <is>
          <t>CIRCUITS SYSTEMS AND SIGNAL PROCESSING.</t>
        </is>
      </c>
      <c r="E45" t="inlineStr"/>
      <c r="F45">
        <f>VLOOKUP(D45,LPeriodicos!A:B,2,FALSE)</f>
        <v/>
      </c>
      <c r="G45">
        <f>VLOOKUP(D45,LPeriodicos!A:C,3,FALSE)</f>
        <v/>
      </c>
      <c r="H45">
        <f>VLOOKUP(D45,LPeriodicos!A:D,4,FALSE)</f>
        <v/>
      </c>
      <c r="I45">
        <f>IF(E45&lt;&gt;"",1,0)</f>
        <v/>
      </c>
      <c r="V45" t="n">
        <v>1</v>
      </c>
      <c r="Z45" t="n">
        <v>1</v>
      </c>
      <c r="AB45">
        <f>VLOOKUP(F45,Tabelas!A:C,2,FALSE)</f>
        <v/>
      </c>
      <c r="AC45">
        <f>SUM(K45:Z45)</f>
        <v/>
      </c>
      <c r="AD45">
        <f>IF(AC45&lt;=2,1,1-LOG(AC45-1))</f>
        <v/>
      </c>
      <c r="AE45">
        <f>VLOOKUP(D45,LPeriodicos!A:E,5,FALSE)*IF(I45&gt;0,1.1,1)*AD45</f>
        <v/>
      </c>
    </row>
    <row r="46">
      <c r="A46" t="inlineStr">
        <is>
          <t>2021</t>
        </is>
      </c>
      <c r="B46" t="n">
        <v>45</v>
      </c>
      <c r="C46" t="inlineStr">
        <is>
          <t>Multi-Armed Bandits for Minesweeper: Profiting from Exploration-Exploitation Synergy</t>
        </is>
      </c>
      <c r="D46" s="160" t="inlineStr">
        <is>
          <t>IEEE Transactions on Games.</t>
        </is>
      </c>
      <c r="E46" t="inlineStr"/>
      <c r="F46">
        <f>VLOOKUP(D46,LPeriodicos!A:B,2,FALSE)</f>
        <v/>
      </c>
      <c r="G46">
        <f>VLOOKUP(D46,LPeriodicos!A:C,3,FALSE)</f>
        <v/>
      </c>
      <c r="H46">
        <f>VLOOKUP(D46,LPeriodicos!A:D,4,FALSE)</f>
        <v/>
      </c>
      <c r="I46">
        <f>IF(E46&lt;&gt;"",1,0)</f>
        <v/>
      </c>
      <c r="AB46">
        <f>VLOOKUP(F46,Tabelas!A:C,2,FALSE)</f>
        <v/>
      </c>
      <c r="AC46">
        <f>SUM(K46:Z46)</f>
        <v/>
      </c>
      <c r="AD46">
        <f>IF(AC46&lt;=2,1,1-LOG(AC46-1))</f>
        <v/>
      </c>
      <c r="AE46">
        <f>VLOOKUP(D46,LPeriodicos!A:E,5,FALSE)*IF(I46&gt;0,1.1,1)*AD46</f>
        <v/>
      </c>
    </row>
    <row r="47">
      <c r="A47" t="inlineStr">
        <is>
          <t>2021</t>
        </is>
      </c>
      <c r="B47" t="n">
        <v>46</v>
      </c>
      <c r="C47" t="inlineStr">
        <is>
          <t>MAPPING SUPPLY CHAIN STUDIES FROM THE SUSTAINABLE PERSPECTIVE</t>
        </is>
      </c>
      <c r="D47" s="160" t="inlineStr">
        <is>
          <t>TECNOLOGIA &amp; CULTURA (CEFET/RJ).</t>
        </is>
      </c>
      <c r="E47" t="inlineStr"/>
      <c r="F47">
        <f>VLOOKUP(D47,LPeriodicos!A:B,2,FALSE)</f>
        <v/>
      </c>
      <c r="G47">
        <f>VLOOKUP(D47,LPeriodicos!A:C,3,FALSE)</f>
        <v/>
      </c>
      <c r="H47">
        <f>VLOOKUP(D47,LPeriodicos!A:D,4,FALSE)</f>
        <v/>
      </c>
      <c r="I47">
        <f>IF(E47&lt;&gt;"",1,0)</f>
        <v/>
      </c>
      <c r="O47" t="n">
        <v>1</v>
      </c>
      <c r="AB47">
        <f>VLOOKUP(F47,Tabelas!A:C,2,FALSE)</f>
        <v/>
      </c>
      <c r="AC47">
        <f>SUM(K47:Z47)</f>
        <v/>
      </c>
      <c r="AD47">
        <f>IF(AC47&lt;=2,1,1-LOG(AC47-1))</f>
        <v/>
      </c>
      <c r="AE47">
        <f>VLOOKUP(D47,LPeriodicos!A:E,5,FALSE)*IF(I47&gt;0,1.1,1)*AD47</f>
        <v/>
      </c>
    </row>
    <row r="48">
      <c r="A48" t="inlineStr">
        <is>
          <t>2021</t>
        </is>
      </c>
      <c r="B48" t="n">
        <v>47</v>
      </c>
      <c r="C48" t="inlineStr">
        <is>
          <t>AÇÕES DE EXTENSÃO COM USO DO GESTALTISMO E TECNOLOGIA: DESENVOLVIMENTO DE FERRAMENTAS ROBÓTICAS VOLTADAS PARA O PÚBLICO EXTERNO À INSTITUIÇÃO</t>
        </is>
      </c>
      <c r="D48" s="160" t="inlineStr">
        <is>
          <t>REVISTA CONEXÃO UEPG.</t>
        </is>
      </c>
      <c r="E48" t="inlineStr"/>
      <c r="F48">
        <f>VLOOKUP(D48,LPeriodicos!A:B,2,FALSE)</f>
        <v/>
      </c>
      <c r="G48">
        <f>VLOOKUP(D48,LPeriodicos!A:C,3,FALSE)</f>
        <v/>
      </c>
      <c r="H48">
        <f>VLOOKUP(D48,LPeriodicos!A:D,4,FALSE)</f>
        <v/>
      </c>
      <c r="I48">
        <f>IF(E48&lt;&gt;"",1,0)</f>
        <v/>
      </c>
      <c r="K48" t="n">
        <v>1</v>
      </c>
      <c r="AB48">
        <f>VLOOKUP(F48,Tabelas!A:C,2,FALSE)</f>
        <v/>
      </c>
      <c r="AC48">
        <f>SUM(K48:Z48)</f>
        <v/>
      </c>
      <c r="AD48">
        <f>IF(AC48&lt;=2,1,1-LOG(AC48-1))</f>
        <v/>
      </c>
      <c r="AE48">
        <f>VLOOKUP(D48,LPeriodicos!A:E,5,FALSE)*IF(I48&gt;0,1.1,1)*AD48</f>
        <v/>
      </c>
    </row>
    <row r="49">
      <c r="A49" t="inlineStr">
        <is>
          <t>2021</t>
        </is>
      </c>
      <c r="B49" t="n">
        <v>48</v>
      </c>
      <c r="C49" t="inlineStr">
        <is>
          <t>Estimation of COVID-19 Under-Reporting in the Brazilian States Through SARI</t>
        </is>
      </c>
      <c r="D49" s="160" t="inlineStr">
        <is>
          <t>New Generation Computing.</t>
        </is>
      </c>
      <c r="E49" t="inlineStr">
        <is>
          <t>JOMAR FERREIRA MONSORESIRAN DE ALVARENGA CIDADE</t>
        </is>
      </c>
      <c r="F49">
        <f>VLOOKUP(D49,LPeriodicos!A:B,2,FALSE)</f>
        <v/>
      </c>
      <c r="G49">
        <f>VLOOKUP(D49,LPeriodicos!A:C,3,FALSE)</f>
        <v/>
      </c>
      <c r="H49">
        <f>VLOOKUP(D49,LPeriodicos!A:D,4,FALSE)</f>
        <v/>
      </c>
      <c r="I49">
        <f>IF(E49&lt;&gt;"",1,0)</f>
        <v/>
      </c>
      <c r="AB49">
        <f>VLOOKUP(F49,Tabelas!A:C,2,FALSE)</f>
        <v/>
      </c>
      <c r="AC49">
        <f>SUM(K49:Z49)</f>
        <v/>
      </c>
      <c r="AD49">
        <f>IF(AC49&lt;=2,1,1-LOG(AC49-1))</f>
        <v/>
      </c>
      <c r="AE49">
        <f>VLOOKUP(D49,LPeriodicos!A:E,5,FALSE)*IF(I49&gt;0,1.1,1)*AD49</f>
        <v/>
      </c>
    </row>
    <row r="50">
      <c r="A50" t="inlineStr">
        <is>
          <t>2021</t>
        </is>
      </c>
      <c r="B50" t="n">
        <v>49</v>
      </c>
      <c r="C50" t="inlineStr">
        <is>
          <t>Transient Analysis of the Bias-Compensated LMS Algorithm</t>
        </is>
      </c>
      <c r="D50" s="160" t="inlineStr">
        <is>
          <t>Journal of Communication and Information Systems (JCIS),.</t>
        </is>
      </c>
      <c r="E50" t="inlineStr">
        <is>
          <t>REBECCA PONTES SALLES</t>
        </is>
      </c>
      <c r="F50">
        <f>VLOOKUP(D50,LPeriodicos!A:B,2,FALSE)</f>
        <v/>
      </c>
      <c r="G50">
        <f>VLOOKUP(D50,LPeriodicos!A:C,3,FALSE)</f>
        <v/>
      </c>
      <c r="H50">
        <f>VLOOKUP(D50,LPeriodicos!A:D,4,FALSE)</f>
        <v/>
      </c>
      <c r="I50">
        <f>IF(E50&lt;&gt;"",1,0)</f>
        <v/>
      </c>
      <c r="R50" t="n">
        <v>1</v>
      </c>
      <c r="S50" t="n">
        <v>1</v>
      </c>
      <c r="U50" t="n">
        <v>1</v>
      </c>
      <c r="AB50">
        <f>VLOOKUP(F50,Tabelas!A:C,2,FALSE)</f>
        <v/>
      </c>
      <c r="AC50">
        <f>SUM(K50:Z50)</f>
        <v/>
      </c>
      <c r="AD50">
        <f>IF(AC50&lt;=2,1,1-LOG(AC50-1))</f>
        <v/>
      </c>
      <c r="AE50">
        <f>VLOOKUP(D50,LPeriodicos!A:E,5,FALSE)*IF(I50&gt;0,1.1,1)*AD50</f>
        <v/>
      </c>
    </row>
    <row r="51">
      <c r="A51" t="inlineStr">
        <is>
          <t>2021</t>
        </is>
      </c>
      <c r="B51" t="n">
        <v>50</v>
      </c>
      <c r="C51" t="inlineStr">
        <is>
          <t>TSPred: A framework for nonstationary time series prediction</t>
        </is>
      </c>
      <c r="D51" s="160" t="inlineStr">
        <is>
          <t>NEUROCOMPUTING.</t>
        </is>
      </c>
      <c r="E51" t="inlineStr"/>
      <c r="F51">
        <f>VLOOKUP(D51,LPeriodicos!A:B,2,FALSE)</f>
        <v/>
      </c>
      <c r="G51">
        <f>VLOOKUP(D51,LPeriodicos!A:C,3,FALSE)</f>
        <v/>
      </c>
      <c r="H51">
        <f>VLOOKUP(D51,LPeriodicos!A:D,4,FALSE)</f>
        <v/>
      </c>
      <c r="I51">
        <f>IF(E51&lt;&gt;"",1,0)</f>
        <v/>
      </c>
      <c r="R51" t="n">
        <v>1</v>
      </c>
      <c r="S51" t="n">
        <v>1</v>
      </c>
      <c r="AB51">
        <f>VLOOKUP(F51,Tabelas!A:C,2,FALSE)</f>
        <v/>
      </c>
      <c r="AC51">
        <f>SUM(K51:Z51)</f>
        <v/>
      </c>
      <c r="AD51">
        <f>IF(AC51&lt;=2,1,1-LOG(AC51-1))</f>
        <v/>
      </c>
      <c r="AE51">
        <f>VLOOKUP(D51,LPeriodicos!A:E,5,FALSE)*IF(I51&gt;0,1.1,1)*AD51</f>
        <v/>
      </c>
    </row>
    <row r="52">
      <c r="A52" t="inlineStr">
        <is>
          <t>2021</t>
        </is>
      </c>
      <c r="B52" t="n">
        <v>51</v>
      </c>
      <c r="C52" t="inlineStr">
        <is>
          <t>Facile synthesis of transition metal (M = Cu, Co) oxide grafted graphitic carbon nitride nanosheets for high performance asymmetric supercapacitors</t>
        </is>
      </c>
      <c r="D52" s="160" t="inlineStr">
        <is>
          <t>MATERIALS LETTERS.</t>
        </is>
      </c>
      <c r="E52" t="inlineStr">
        <is>
          <t>REBECCA PONTES SALLES</t>
        </is>
      </c>
      <c r="F52">
        <f>VLOOKUP(D52,LPeriodicos!A:B,2,FALSE)</f>
        <v/>
      </c>
      <c r="G52">
        <f>VLOOKUP(D52,LPeriodicos!A:C,3,FALSE)</f>
        <v/>
      </c>
      <c r="H52">
        <f>VLOOKUP(D52,LPeriodicos!A:D,4,FALSE)</f>
        <v/>
      </c>
      <c r="I52">
        <f>IF(E52&lt;&gt;"",1,0)</f>
        <v/>
      </c>
      <c r="AB52">
        <f>VLOOKUP(F52,Tabelas!A:C,2,FALSE)</f>
        <v/>
      </c>
      <c r="AC52">
        <f>SUM(K52:Z52)</f>
        <v/>
      </c>
      <c r="AD52">
        <f>IF(AC52&lt;=2,1,1-LOG(AC52-1))</f>
        <v/>
      </c>
      <c r="AE52">
        <f>VLOOKUP(D52,LPeriodicos!A:E,5,FALSE)*IF(I52&gt;0,1.1,1)*AD52</f>
        <v/>
      </c>
    </row>
    <row r="53">
      <c r="A53" t="inlineStr">
        <is>
          <t>2021</t>
        </is>
      </c>
      <c r="B53" t="n">
        <v>52</v>
      </c>
      <c r="C53" t="inlineStr">
        <is>
          <t>The Happy Level: A New Approach to Measure Happiness at Work Using Mixed Methods</t>
        </is>
      </c>
      <c r="D53" s="160" t="inlineStr">
        <is>
          <t>International Journal of Qualitative Methods.</t>
        </is>
      </c>
      <c r="E53" t="inlineStr"/>
      <c r="F53">
        <f>VLOOKUP(D53,LPeriodicos!A:B,2,FALSE)</f>
        <v/>
      </c>
      <c r="G53">
        <f>VLOOKUP(D53,LPeriodicos!A:C,3,FALSE)</f>
        <v/>
      </c>
      <c r="H53">
        <f>VLOOKUP(D53,LPeriodicos!A:D,4,FALSE)</f>
        <v/>
      </c>
      <c r="I53">
        <f>IF(E53&lt;&gt;"",1,0)</f>
        <v/>
      </c>
      <c r="K53" t="n">
        <v>1</v>
      </c>
      <c r="AB53">
        <f>VLOOKUP(F53,Tabelas!A:C,2,FALSE)</f>
        <v/>
      </c>
      <c r="AC53">
        <f>SUM(K53:Z53)</f>
        <v/>
      </c>
      <c r="AD53">
        <f>IF(AC53&lt;=2,1,1-LOG(AC53-1))</f>
        <v/>
      </c>
      <c r="AE53">
        <f>VLOOKUP(D53,LPeriodicos!A:E,5,FALSE)*IF(I53&gt;0,1.1,1)*AD53</f>
        <v/>
      </c>
    </row>
    <row r="54">
      <c r="A54" t="inlineStr">
        <is>
          <t>2021</t>
        </is>
      </c>
      <c r="B54" t="n">
        <v>53</v>
      </c>
      <c r="C54" t="inlineStr">
        <is>
          <t>A influência de mídias multissensoriais na aprendizagem de crianças com transtorno de leitura</t>
        </is>
      </c>
      <c r="D54" s="160" t="inlineStr">
        <is>
          <t>REVISTA PSICOPEDAGOGIA.</t>
        </is>
      </c>
      <c r="E54" t="inlineStr">
        <is>
          <t>FLAVIO MATIAS DAMASCENO DE CARVALHO</t>
        </is>
      </c>
      <c r="F54">
        <f>VLOOKUP(D54,LPeriodicos!A:B,2,FALSE)</f>
        <v/>
      </c>
      <c r="G54">
        <f>VLOOKUP(D54,LPeriodicos!A:C,3,FALSE)</f>
        <v/>
      </c>
      <c r="H54">
        <f>VLOOKUP(D54,LPeriodicos!A:D,4,FALSE)</f>
        <v/>
      </c>
      <c r="I54">
        <f>IF(E54&lt;&gt;"",1,0)</f>
        <v/>
      </c>
      <c r="AB54">
        <f>VLOOKUP(F54,Tabelas!A:C,2,FALSE)</f>
        <v/>
      </c>
      <c r="AC54">
        <f>SUM(K54:Z54)</f>
        <v/>
      </c>
      <c r="AD54">
        <f>IF(AC54&lt;=2,1,1-LOG(AC54-1))</f>
        <v/>
      </c>
      <c r="AE54">
        <f>VLOOKUP(D54,LPeriodicos!A:E,5,FALSE)*IF(I54&gt;0,1.1,1)*AD54</f>
        <v/>
      </c>
    </row>
    <row r="55">
      <c r="A55" t="inlineStr">
        <is>
          <t>2021</t>
        </is>
      </c>
      <c r="B55" t="n">
        <v>54</v>
      </c>
      <c r="C55" t="inlineStr">
        <is>
          <t>Using Multisensory Content to Impact the Quality of Experience of Reading Digital Books</t>
        </is>
      </c>
      <c r="D55" s="160" t="inlineStr">
        <is>
          <t>ACM Transactions on Multimedia Computing Communications and Applications.</t>
        </is>
      </c>
      <c r="E55" t="inlineStr">
        <is>
          <t>ELLEN PAIXAO SILVA</t>
        </is>
      </c>
      <c r="F55">
        <f>VLOOKUP(D55,LPeriodicos!A:B,2,FALSE)</f>
        <v/>
      </c>
      <c r="G55">
        <f>VLOOKUP(D55,LPeriodicos!A:C,3,FALSE)</f>
        <v/>
      </c>
      <c r="H55">
        <f>VLOOKUP(D55,LPeriodicos!A:D,4,FALSE)</f>
        <v/>
      </c>
      <c r="I55">
        <f>IF(E55&lt;&gt;"",1,0)</f>
        <v/>
      </c>
      <c r="AB55">
        <f>VLOOKUP(F55,Tabelas!A:C,2,FALSE)</f>
        <v/>
      </c>
      <c r="AC55">
        <f>SUM(K55:Z55)</f>
        <v/>
      </c>
      <c r="AD55">
        <f>IF(AC55&lt;=2,1,1-LOG(AC55-1))</f>
        <v/>
      </c>
      <c r="AE55">
        <f>VLOOKUP(D55,LPeriodicos!A:E,5,FALSE)*IF(I55&gt;0,1.1,1)*AD55</f>
        <v/>
      </c>
    </row>
    <row r="56">
      <c r="A56" t="inlineStr">
        <is>
          <t>2021</t>
        </is>
      </c>
      <c r="B56" t="n">
        <v>55</v>
      </c>
      <c r="C56" t="inlineStr">
        <is>
          <t>On the Skewness of the LMS Adaptive Weights</t>
        </is>
      </c>
      <c r="D56" s="160" t="inlineStr">
        <is>
          <t>IEEE Transactions on Circuits and Systems II: Express Briefs.</t>
        </is>
      </c>
      <c r="E56" t="inlineStr">
        <is>
          <t>ELLEN PAIXAO SILVANATALIA NUNES VIEIRA</t>
        </is>
      </c>
      <c r="F56">
        <f>VLOOKUP(D56,LPeriodicos!A:B,2,FALSE)</f>
        <v/>
      </c>
      <c r="G56">
        <f>VLOOKUP(D56,LPeriodicos!A:C,3,FALSE)</f>
        <v/>
      </c>
      <c r="H56">
        <f>VLOOKUP(D56,LPeriodicos!A:D,4,FALSE)</f>
        <v/>
      </c>
      <c r="I56">
        <f>IF(E56&lt;&gt;"",1,0)</f>
        <v/>
      </c>
      <c r="AB56">
        <f>VLOOKUP(F56,Tabelas!A:C,2,FALSE)</f>
        <v/>
      </c>
      <c r="AC56">
        <f>SUM(K56:Z56)</f>
        <v/>
      </c>
      <c r="AD56">
        <f>IF(AC56&lt;=2,1,1-LOG(AC56-1))</f>
        <v/>
      </c>
      <c r="AE56">
        <f>VLOOKUP(D56,LPeriodicos!A:E,5,FALSE)*IF(I56&gt;0,1.1,1)*AD56</f>
        <v/>
      </c>
    </row>
    <row r="57">
      <c r="A57" t="inlineStr">
        <is>
          <t>2021</t>
        </is>
      </c>
      <c r="B57" t="n">
        <v>56</v>
      </c>
      <c r="C57" t="inlineStr">
        <is>
          <t>Transient Analysis of the Set-Membership LMS Algorithm</t>
        </is>
      </c>
      <c r="D57" s="160" t="inlineStr">
        <is>
          <t>IEEE COMMUNICATIONS LETTERS.</t>
        </is>
      </c>
      <c r="E57" t="inlineStr"/>
      <c r="F57">
        <f>VLOOKUP(D57,LPeriodicos!A:B,2,FALSE)</f>
        <v/>
      </c>
      <c r="G57">
        <f>VLOOKUP(D57,LPeriodicos!A:C,3,FALSE)</f>
        <v/>
      </c>
      <c r="H57">
        <f>VLOOKUP(D57,LPeriodicos!A:D,4,FALSE)</f>
        <v/>
      </c>
      <c r="I57">
        <f>IF(E57&lt;&gt;"",1,0)</f>
        <v/>
      </c>
      <c r="K57" t="n">
        <v>1</v>
      </c>
      <c r="AB57">
        <f>VLOOKUP(F57,Tabelas!A:C,2,FALSE)</f>
        <v/>
      </c>
      <c r="AC57">
        <f>SUM(K57:Z57)</f>
        <v/>
      </c>
      <c r="AD57">
        <f>IF(AC57&lt;=2,1,1-LOG(AC57-1))</f>
        <v/>
      </c>
      <c r="AE57">
        <f>VLOOKUP(D57,LPeriodicos!A:E,5,FALSE)*IF(I57&gt;0,1.1,1)*AD57</f>
        <v/>
      </c>
    </row>
    <row r="58">
      <c r="A58" t="inlineStr">
        <is>
          <t>2021</t>
        </is>
      </c>
      <c r="B58" t="n">
        <v>57</v>
      </c>
      <c r="C58" t="inlineStr">
        <is>
          <t>A Hybrid Iterated Local Search Heuristic for the Traveling Salesperson Problem with Hotel Selection</t>
        </is>
      </c>
      <c r="D58" s="160" t="inlineStr">
        <is>
          <t>COMPUTERS &amp; OPERATIONS RESEARCH.</t>
        </is>
      </c>
      <c r="E58" t="inlineStr"/>
      <c r="F58">
        <f>VLOOKUP(D58,LPeriodicos!A:B,2,FALSE)</f>
        <v/>
      </c>
      <c r="G58">
        <f>VLOOKUP(D58,LPeriodicos!A:C,3,FALSE)</f>
        <v/>
      </c>
      <c r="H58">
        <f>VLOOKUP(D58,LPeriodicos!A:D,4,FALSE)</f>
        <v/>
      </c>
      <c r="I58">
        <f>IF(E58&lt;&gt;"",1,0)</f>
        <v/>
      </c>
      <c r="AB58">
        <f>VLOOKUP(F58,Tabelas!A:C,2,FALSE)</f>
        <v/>
      </c>
      <c r="AC58">
        <f>SUM(K58:Z58)</f>
        <v/>
      </c>
      <c r="AD58">
        <f>IF(AC58&lt;=2,1,1-LOG(AC58-1))</f>
        <v/>
      </c>
      <c r="AE58">
        <f>VLOOKUP(D58,LPeriodicos!A:E,5,FALSE)*IF(I58&gt;0,1.1,1)*AD58</f>
        <v/>
      </c>
    </row>
    <row r="59">
      <c r="A59" t="inlineStr">
        <is>
          <t>2021</t>
        </is>
      </c>
      <c r="B59" t="n">
        <v>58</v>
      </c>
      <c r="C59" t="inlineStr">
        <is>
          <t>A Hybrid Matheuristic for the Two-Stage Capacitated Facility Location Problem</t>
        </is>
      </c>
      <c r="D59" s="160" t="inlineStr">
        <is>
          <t>EXPERT SYSTEMS WITH APPLICATIONS.</t>
        </is>
      </c>
      <c r="E59" t="inlineStr"/>
      <c r="F59">
        <f>VLOOKUP(D59,LPeriodicos!A:B,2,FALSE)</f>
        <v/>
      </c>
      <c r="G59">
        <f>VLOOKUP(D59,LPeriodicos!A:C,3,FALSE)</f>
        <v/>
      </c>
      <c r="H59">
        <f>VLOOKUP(D59,LPeriodicos!A:D,4,FALSE)</f>
        <v/>
      </c>
      <c r="I59">
        <f>IF(E59&lt;&gt;"",1,0)</f>
        <v/>
      </c>
      <c r="L59" t="n">
        <v>1</v>
      </c>
      <c r="AB59">
        <f>VLOOKUP(F59,Tabelas!A:C,2,FALSE)</f>
        <v/>
      </c>
      <c r="AC59">
        <f>SUM(K59:Z59)</f>
        <v/>
      </c>
      <c r="AD59">
        <f>IF(AC59&lt;=2,1,1-LOG(AC59-1))</f>
        <v/>
      </c>
      <c r="AE59">
        <f>VLOOKUP(D59,LPeriodicos!A:E,5,FALSE)*IF(I59&gt;0,1.1,1)*AD59</f>
        <v/>
      </c>
    </row>
    <row r="60">
      <c r="A60" t="inlineStr">
        <is>
          <t>2021</t>
        </is>
      </c>
      <c r="B60" t="n">
        <v>59</v>
      </c>
      <c r="C60" t="inlineStr">
        <is>
          <t>DESENVOLVIMENTO DE INTERFACE DE DISPOSITIVOS MÓVEIS PARA UTILIZAÇÃO COM UMA PLATAFORMA MÚLTIPLA DE DADOS / MOBILE DEVICE INTERFACE DEVELOPMENT FOR USE WITH A MULTIPLE DATA PLATFORM</t>
        </is>
      </c>
      <c r="D60" s="160" t="inlineStr">
        <is>
          <t>Brazilian Journal of Development.</t>
        </is>
      </c>
      <c r="E60" t="inlineStr"/>
      <c r="F60">
        <f>VLOOKUP(D60,LPeriodicos!A:B,2,FALSE)</f>
        <v/>
      </c>
      <c r="G60">
        <f>VLOOKUP(D60,LPeriodicos!A:C,3,FALSE)</f>
        <v/>
      </c>
      <c r="H60">
        <f>VLOOKUP(D60,LPeriodicos!A:D,4,FALSE)</f>
        <v/>
      </c>
      <c r="I60">
        <f>IF(E60&lt;&gt;"",1,0)</f>
        <v/>
      </c>
      <c r="K60" t="n">
        <v>1</v>
      </c>
      <c r="Q60" t="n">
        <v>1</v>
      </c>
      <c r="AB60">
        <f>VLOOKUP(F60,Tabelas!A:C,2,FALSE)</f>
        <v/>
      </c>
      <c r="AC60">
        <f>SUM(K60:Z60)</f>
        <v/>
      </c>
      <c r="AD60">
        <f>IF(AC60&lt;=2,1,1-LOG(AC60-1))</f>
        <v/>
      </c>
      <c r="AE60">
        <f>VLOOKUP(D60,LPeriodicos!A:E,5,FALSE)*IF(I60&gt;0,1.1,1)*AD60</f>
        <v/>
      </c>
    </row>
    <row r="61">
      <c r="A61" t="inlineStr">
        <is>
          <t>2021</t>
        </is>
      </c>
      <c r="B61" t="n">
        <v>60</v>
      </c>
      <c r="C61" t="inlineStr">
        <is>
          <t>Flattening the curves: on-off lock-down strategies for COVID-19 with an application to Brazil</t>
        </is>
      </c>
      <c r="D61" s="160" t="inlineStr">
        <is>
          <t>Journal of Mathematics in Industry.</t>
        </is>
      </c>
      <c r="E61" t="inlineStr">
        <is>
          <t>EDUARDO PRIMO DE SOUZAJOMAR FERREIRA MONSORES</t>
        </is>
      </c>
      <c r="F61">
        <f>VLOOKUP(D61,LPeriodicos!A:B,2,FALSE)</f>
        <v/>
      </c>
      <c r="G61">
        <f>VLOOKUP(D61,LPeriodicos!A:C,3,FALSE)</f>
        <v/>
      </c>
      <c r="H61">
        <f>VLOOKUP(D61,LPeriodicos!A:D,4,FALSE)</f>
        <v/>
      </c>
      <c r="I61">
        <f>IF(E61&lt;&gt;"",1,0)</f>
        <v/>
      </c>
      <c r="Q61" t="n">
        <v>1</v>
      </c>
      <c r="AB61">
        <f>VLOOKUP(F61,Tabelas!A:C,2,FALSE)</f>
        <v/>
      </c>
      <c r="AC61">
        <f>SUM(K61:Z61)</f>
        <v/>
      </c>
      <c r="AD61">
        <f>IF(AC61&lt;=2,1,1-LOG(AC61-1))</f>
        <v/>
      </c>
      <c r="AE61">
        <f>VLOOKUP(D61,LPeriodicos!A:E,5,FALSE)*IF(I61&gt;0,1.1,1)*AD61</f>
        <v/>
      </c>
    </row>
    <row r="62">
      <c r="A62" t="inlineStr">
        <is>
          <t>2022</t>
        </is>
      </c>
      <c r="B62" t="n">
        <v>61</v>
      </c>
      <c r="C62" t="inlineStr">
        <is>
          <t>A Genetic Algorithm with Flexible Fitness Function for Feature Selection in Educational Data: Comparative Evaluation</t>
        </is>
      </c>
      <c r="D62" s="160" t="inlineStr">
        <is>
          <t>Journal of Information and Data Management - JIDM.</t>
        </is>
      </c>
      <c r="E62" t="inlineStr"/>
      <c r="F62">
        <f>VLOOKUP(D62,LPeriodicos!A:B,2,FALSE)</f>
        <v/>
      </c>
      <c r="G62">
        <f>VLOOKUP(D62,LPeriodicos!A:C,3,FALSE)</f>
        <v/>
      </c>
      <c r="H62">
        <f>VLOOKUP(D62,LPeriodicos!A:D,4,FALSE)</f>
        <v/>
      </c>
      <c r="I62">
        <f>IF(E62&lt;&gt;"",1,0)</f>
        <v/>
      </c>
      <c r="AB62">
        <f>VLOOKUP(F62,Tabelas!A:C,2,FALSE)</f>
        <v/>
      </c>
      <c r="AC62">
        <f>SUM(K62:Z62)</f>
        <v/>
      </c>
      <c r="AD62">
        <f>IF(AC62&lt;=2,1,1-LOG(AC62-1))</f>
        <v/>
      </c>
      <c r="AE62">
        <f>VLOOKUP(D62,LPeriodicos!A:E,5,FALSE)*IF(I62&gt;0,1.1,1)*AD62</f>
        <v/>
      </c>
    </row>
    <row r="63">
      <c r="A63" t="inlineStr">
        <is>
          <t>2022</t>
        </is>
      </c>
      <c r="B63" t="n">
        <v>62</v>
      </c>
      <c r="C63" t="inlineStr">
        <is>
          <t>Memetic algorithm applied to topology control optimization of a wireless sensor network</t>
        </is>
      </c>
      <c r="D63" s="160" t="inlineStr">
        <is>
          <t>WIRELESS NETWORKS (ONLINE).</t>
        </is>
      </c>
      <c r="E63" t="inlineStr"/>
      <c r="F63">
        <f>VLOOKUP(D63,LPeriodicos!A:B,2,FALSE)</f>
        <v/>
      </c>
      <c r="G63">
        <f>VLOOKUP(D63,LPeriodicos!A:C,3,FALSE)</f>
        <v/>
      </c>
      <c r="H63">
        <f>VLOOKUP(D63,LPeriodicos!A:D,4,FALSE)</f>
        <v/>
      </c>
      <c r="I63">
        <f>IF(E63&lt;&gt;"",1,0)</f>
        <v/>
      </c>
      <c r="Q63" t="n">
        <v>1</v>
      </c>
      <c r="AB63">
        <f>VLOOKUP(F63,Tabelas!A:C,2,FALSE)</f>
        <v/>
      </c>
      <c r="AC63">
        <f>SUM(K63:Z63)</f>
        <v/>
      </c>
      <c r="AD63">
        <f>IF(AC63&lt;=2,1,1-LOG(AC63-1))</f>
        <v/>
      </c>
      <c r="AE63">
        <f>VLOOKUP(D63,LPeriodicos!A:E,5,FALSE)*IF(I63&gt;0,1.1,1)*AD63</f>
        <v/>
      </c>
    </row>
    <row r="64">
      <c r="A64" t="inlineStr">
        <is>
          <t>2022</t>
        </is>
      </c>
      <c r="B64" t="n">
        <v>63</v>
      </c>
      <c r="C64" t="inlineStr">
        <is>
          <t>DETECÇÃO E DESCARTE DE ERROS GROSSEIROS OBTIDOS NA ESTIMAÇÃO DE ESTADO EM LINHAS DE TRANSMISSÃO</t>
        </is>
      </c>
      <c r="D64" s="160" t="inlineStr">
        <is>
          <t>REVISTA DE ENGENHARIA E TECNOLOGIA.</t>
        </is>
      </c>
      <c r="E64" t="inlineStr">
        <is>
          <t>DANIELLE FONTES DE ALBUQUERQUE</t>
        </is>
      </c>
      <c r="F64">
        <f>VLOOKUP(D64,LPeriodicos!A:B,2,FALSE)</f>
        <v/>
      </c>
      <c r="G64">
        <f>VLOOKUP(D64,LPeriodicos!A:C,3,FALSE)</f>
        <v/>
      </c>
      <c r="H64">
        <f>VLOOKUP(D64,LPeriodicos!A:D,4,FALSE)</f>
        <v/>
      </c>
      <c r="I64">
        <f>IF(E64&lt;&gt;"",1,0)</f>
        <v/>
      </c>
      <c r="K64" t="n">
        <v>1</v>
      </c>
      <c r="AB64">
        <f>VLOOKUP(F64,Tabelas!A:C,2,FALSE)</f>
        <v/>
      </c>
      <c r="AC64">
        <f>SUM(K64:Z64)</f>
        <v/>
      </c>
      <c r="AD64">
        <f>IF(AC64&lt;=2,1,1-LOG(AC64-1))</f>
        <v/>
      </c>
      <c r="AE64">
        <f>VLOOKUP(D64,LPeriodicos!A:E,5,FALSE)*IF(I64&gt;0,1.1,1)*AD64</f>
        <v/>
      </c>
    </row>
    <row r="65">
      <c r="A65" t="inlineStr">
        <is>
          <t>2022</t>
        </is>
      </c>
      <c r="B65" t="n">
        <v>64</v>
      </c>
      <c r="C65" t="inlineStr">
        <is>
          <t>Motion Sensors for Knee Angle Recognition in Muscle Rehabilitation Solution</t>
        </is>
      </c>
      <c r="D65" s="160" t="inlineStr">
        <is>
          <t>SENSORS.</t>
        </is>
      </c>
      <c r="E65" t="inlineStr"/>
      <c r="F65">
        <f>VLOOKUP(D65,LPeriodicos!A:B,2,FALSE)</f>
        <v/>
      </c>
      <c r="G65">
        <f>VLOOKUP(D65,LPeriodicos!A:C,3,FALSE)</f>
        <v/>
      </c>
      <c r="H65">
        <f>VLOOKUP(D65,LPeriodicos!A:D,4,FALSE)</f>
        <v/>
      </c>
      <c r="I65">
        <f>IF(E65&lt;&gt;"",1,0)</f>
        <v/>
      </c>
      <c r="AB65">
        <f>VLOOKUP(F65,Tabelas!A:C,2,FALSE)</f>
        <v/>
      </c>
      <c r="AC65">
        <f>SUM(K65:Z65)</f>
        <v/>
      </c>
      <c r="AD65">
        <f>IF(AC65&lt;=2,1,1-LOG(AC65-1))</f>
        <v/>
      </c>
      <c r="AE65">
        <f>VLOOKUP(D65,LPeriodicos!A:E,5,FALSE)*IF(I65&gt;0,1.1,1)*AD65</f>
        <v/>
      </c>
    </row>
    <row r="66">
      <c r="A66" t="inlineStr">
        <is>
          <t>2022</t>
        </is>
      </c>
      <c r="B66" t="n">
        <v>65</v>
      </c>
      <c r="C66" t="inlineStr">
        <is>
          <t>Intelligent Detection of Arrhythmia Episodes in Dialysis Patients</t>
        </is>
      </c>
      <c r="D66" s="160" t="inlineStr">
        <is>
          <t>LEARNING AND NONLINEAR MODELS.</t>
        </is>
      </c>
      <c r="E66" t="inlineStr"/>
      <c r="F66">
        <f>VLOOKUP(D66,LPeriodicos!A:B,2,FALSE)</f>
        <v/>
      </c>
      <c r="G66">
        <f>VLOOKUP(D66,LPeriodicos!A:C,3,FALSE)</f>
        <v/>
      </c>
      <c r="H66">
        <f>VLOOKUP(D66,LPeriodicos!A:D,4,FALSE)</f>
        <v/>
      </c>
      <c r="I66">
        <f>IF(E66&lt;&gt;"",1,0)</f>
        <v/>
      </c>
      <c r="AB66">
        <f>VLOOKUP(F66,Tabelas!A:C,2,FALSE)</f>
        <v/>
      </c>
      <c r="AC66">
        <f>SUM(K66:Z66)</f>
        <v/>
      </c>
      <c r="AD66">
        <f>IF(AC66&lt;=2,1,1-LOG(AC66-1))</f>
        <v/>
      </c>
      <c r="AE66">
        <f>VLOOKUP(D66,LPeriodicos!A:E,5,FALSE)*IF(I66&gt;0,1.1,1)*AD66</f>
        <v/>
      </c>
    </row>
    <row r="67">
      <c r="A67" t="inlineStr">
        <is>
          <t>2022</t>
        </is>
      </c>
      <c r="B67" t="n">
        <v>66</v>
      </c>
      <c r="C67" t="inlineStr">
        <is>
          <t>Digital Twins-Based Self-Regulation System for Instrumentation Networks in IoT Applications</t>
        </is>
      </c>
      <c r="D67" s="160" t="inlineStr">
        <is>
          <t>RESEARCH INVENTY: INTERNATIONAL JOURNAL OF ENGINEERING AND SCIENCE.</t>
        </is>
      </c>
      <c r="E67" t="inlineStr"/>
      <c r="F67">
        <f>VLOOKUP(D67,LPeriodicos!A:B,2,FALSE)</f>
        <v/>
      </c>
      <c r="G67">
        <f>VLOOKUP(D67,LPeriodicos!A:C,3,FALSE)</f>
        <v/>
      </c>
      <c r="H67">
        <f>VLOOKUP(D67,LPeriodicos!A:D,4,FALSE)</f>
        <v/>
      </c>
      <c r="I67">
        <f>IF(E67&lt;&gt;"",1,0)</f>
        <v/>
      </c>
      <c r="AB67">
        <f>VLOOKUP(F67,Tabelas!A:C,2,FALSE)</f>
        <v/>
      </c>
      <c r="AC67">
        <f>SUM(K67:Z67)</f>
        <v/>
      </c>
      <c r="AD67">
        <f>IF(AC67&lt;=2,1,1-LOG(AC67-1))</f>
        <v/>
      </c>
      <c r="AE67">
        <f>VLOOKUP(D67,LPeriodicos!A:E,5,FALSE)*IF(I67&gt;0,1.1,1)*AD67</f>
        <v/>
      </c>
    </row>
    <row r="68">
      <c r="A68" t="inlineStr">
        <is>
          <t>2022</t>
        </is>
      </c>
      <c r="B68" t="n">
        <v>67</v>
      </c>
      <c r="C68" t="inlineStr">
        <is>
          <t>O Uso de Simuladores no Ensino de Redes de Computadores</t>
        </is>
      </c>
      <c r="D68" s="160" t="inlineStr">
        <is>
          <t>REVISTA GUARÁ.</t>
        </is>
      </c>
      <c r="E68" t="inlineStr"/>
      <c r="F68">
        <f>VLOOKUP(D68,LPeriodicos!A:B,2,FALSE)</f>
        <v/>
      </c>
      <c r="G68">
        <f>VLOOKUP(D68,LPeriodicos!A:C,3,FALSE)</f>
        <v/>
      </c>
      <c r="H68">
        <f>VLOOKUP(D68,LPeriodicos!A:D,4,FALSE)</f>
        <v/>
      </c>
      <c r="I68">
        <f>IF(E68&lt;&gt;"",1,0)</f>
        <v/>
      </c>
      <c r="V68" t="n">
        <v>1</v>
      </c>
      <c r="Z68" t="n">
        <v>1</v>
      </c>
      <c r="AB68">
        <f>VLOOKUP(F68,Tabelas!A:C,2,FALSE)</f>
        <v/>
      </c>
      <c r="AC68">
        <f>SUM(K68:Z68)</f>
        <v/>
      </c>
      <c r="AD68">
        <f>IF(AC68&lt;=2,1,1-LOG(AC68-1))</f>
        <v/>
      </c>
      <c r="AE68">
        <f>VLOOKUP(D68,LPeriodicos!A:E,5,FALSE)*IF(I68&gt;0,1.1,1)*AD68</f>
        <v/>
      </c>
    </row>
    <row r="69">
      <c r="A69" t="inlineStr">
        <is>
          <t>2022</t>
        </is>
      </c>
      <c r="B69" t="n">
        <v>68</v>
      </c>
      <c r="C69" t="inlineStr">
        <is>
          <t>Ferramenta lúdica de ensino de disciplinas de exatas para nível médio: exemplo do uso do Cubo de Rubik em sala de aula para aprendizado de programação e matemática</t>
        </is>
      </c>
      <c r="D69" s="160" t="inlineStr">
        <is>
          <t>Brazilian Journal of Development.</t>
        </is>
      </c>
      <c r="E69" t="inlineStr"/>
      <c r="F69">
        <f>VLOOKUP(D69,LPeriodicos!A:B,2,FALSE)</f>
        <v/>
      </c>
      <c r="G69">
        <f>VLOOKUP(D69,LPeriodicos!A:C,3,FALSE)</f>
        <v/>
      </c>
      <c r="H69">
        <f>VLOOKUP(D69,LPeriodicos!A:D,4,FALSE)</f>
        <v/>
      </c>
      <c r="I69">
        <f>IF(E69&lt;&gt;"",1,0)</f>
        <v/>
      </c>
      <c r="O69" t="n">
        <v>1</v>
      </c>
      <c r="R69" t="n">
        <v>1</v>
      </c>
      <c r="V69" t="n">
        <v>1</v>
      </c>
      <c r="AB69">
        <f>VLOOKUP(F69,Tabelas!A:C,2,FALSE)</f>
        <v/>
      </c>
      <c r="AC69">
        <f>SUM(K69:Z69)</f>
        <v/>
      </c>
      <c r="AD69">
        <f>IF(AC69&lt;=2,1,1-LOG(AC69-1))</f>
        <v/>
      </c>
      <c r="AE69">
        <f>VLOOKUP(D69,LPeriodicos!A:E,5,FALSE)*IF(I69&gt;0,1.1,1)*AD69</f>
        <v/>
      </c>
    </row>
    <row r="70">
      <c r="A70" t="inlineStr">
        <is>
          <t>2022</t>
        </is>
      </c>
      <c r="B70" t="n">
        <v>69</v>
      </c>
      <c r="C70" t="inlineStr">
        <is>
          <t>Machine Learning Approaches to Extreme Weather Events Forecast in Urban Areas: challenges and initial results</t>
        </is>
      </c>
      <c r="D70" s="160" t="inlineStr">
        <is>
          <t>Supercomputing Frontiers and Innovation.</t>
        </is>
      </c>
      <c r="E70" t="inlineStr"/>
      <c r="F70">
        <f>VLOOKUP(D70,LPeriodicos!A:B,2,FALSE)</f>
        <v/>
      </c>
      <c r="G70">
        <f>VLOOKUP(D70,LPeriodicos!A:C,3,FALSE)</f>
        <v/>
      </c>
      <c r="H70">
        <f>VLOOKUP(D70,LPeriodicos!A:D,4,FALSE)</f>
        <v/>
      </c>
      <c r="I70">
        <f>IF(E70&lt;&gt;"",1,0)</f>
        <v/>
      </c>
      <c r="P70" t="n">
        <v>1</v>
      </c>
      <c r="AB70">
        <f>VLOOKUP(F70,Tabelas!A:C,2,FALSE)</f>
        <v/>
      </c>
      <c r="AC70">
        <f>SUM(K70:Z70)</f>
        <v/>
      </c>
      <c r="AD70">
        <f>IF(AC70&lt;=2,1,1-LOG(AC70-1))</f>
        <v/>
      </c>
      <c r="AE70">
        <f>VLOOKUP(D70,LPeriodicos!A:E,5,FALSE)*IF(I70&gt;0,1.1,1)*AD70</f>
        <v/>
      </c>
    </row>
    <row r="71">
      <c r="A71" t="inlineStr">
        <is>
          <t>2022</t>
        </is>
      </c>
      <c r="B71" t="n">
        <v>70</v>
      </c>
      <c r="C71" t="inlineStr">
        <is>
          <t>Analyzing flight delay prediction under concept drift</t>
        </is>
      </c>
      <c r="D71" s="160" t="inlineStr">
        <is>
          <t>EVOLVING SYSTEMS.</t>
        </is>
      </c>
      <c r="E71" t="inlineStr">
        <is>
          <t>ANDRE LUIS NUNES</t>
        </is>
      </c>
      <c r="F71">
        <f>VLOOKUP(D71,LPeriodicos!A:B,2,FALSE)</f>
        <v/>
      </c>
      <c r="G71">
        <f>VLOOKUP(D71,LPeriodicos!A:C,3,FALSE)</f>
        <v/>
      </c>
      <c r="H71">
        <f>VLOOKUP(D71,LPeriodicos!A:D,4,FALSE)</f>
        <v/>
      </c>
      <c r="I71">
        <f>IF(E71&lt;&gt;"",1,0)</f>
        <v/>
      </c>
      <c r="AB71">
        <f>VLOOKUP(F71,Tabelas!A:C,2,FALSE)</f>
        <v/>
      </c>
      <c r="AC71">
        <f>SUM(K71:Z71)</f>
        <v/>
      </c>
      <c r="AD71">
        <f>IF(AC71&lt;=2,1,1-LOG(AC71-1))</f>
        <v/>
      </c>
      <c r="AE71">
        <f>VLOOKUP(D71,LPeriodicos!A:E,5,FALSE)*IF(I71&gt;0,1.1,1)*AD71</f>
        <v/>
      </c>
    </row>
    <row r="72">
      <c r="A72" t="inlineStr">
        <is>
          <t>2022</t>
        </is>
      </c>
      <c r="B72" t="n">
        <v>71</v>
      </c>
      <c r="C72" t="inlineStr">
        <is>
          <t>A horizontal partitioning-based method for frequent pattern mining in transport timetable</t>
        </is>
      </c>
      <c r="D72" s="160" t="inlineStr">
        <is>
          <t>EXPERT SYSTEMS.</t>
        </is>
      </c>
      <c r="E72" t="inlineStr">
        <is>
          <t>REBECCA PONTES SALLESAUGUSTO JOSE MOREIRA DA FONSECA</t>
        </is>
      </c>
      <c r="F72">
        <f>VLOOKUP(D72,LPeriodicos!A:B,2,FALSE)</f>
        <v/>
      </c>
      <c r="G72">
        <f>VLOOKUP(D72,LPeriodicos!A:C,3,FALSE)</f>
        <v/>
      </c>
      <c r="H72">
        <f>VLOOKUP(D72,LPeriodicos!A:D,4,FALSE)</f>
        <v/>
      </c>
      <c r="I72">
        <f>IF(E72&lt;&gt;"",1,0)</f>
        <v/>
      </c>
      <c r="AB72">
        <f>VLOOKUP(F72,Tabelas!A:C,2,FALSE)</f>
        <v/>
      </c>
      <c r="AC72">
        <f>SUM(K72:Z72)</f>
        <v/>
      </c>
      <c r="AD72">
        <f>IF(AC72&lt;=2,1,1-LOG(AC72-1))</f>
        <v/>
      </c>
      <c r="AE72">
        <f>VLOOKUP(D72,LPeriodicos!A:E,5,FALSE)*IF(I72&gt;0,1.1,1)*AD72</f>
        <v/>
      </c>
    </row>
    <row r="73">
      <c r="A73" t="inlineStr">
        <is>
          <t>2023</t>
        </is>
      </c>
      <c r="B73" t="n">
        <v>72</v>
      </c>
      <c r="C73" t="inlineStr">
        <is>
          <t>Evaluation of the Brazilian Portuguese version of linguistic inquiry and word count 2015 (BP-LIWC2015)</t>
        </is>
      </c>
      <c r="D73" s="160" t="inlineStr">
        <is>
          <t>Language Resources and Evaluation.</t>
        </is>
      </c>
      <c r="E73" t="inlineStr">
        <is>
          <t>LUCAS GIUSTI TAVARES</t>
        </is>
      </c>
      <c r="F73">
        <f>VLOOKUP(D73,LPeriodicos!A:B,2,FALSE)</f>
        <v/>
      </c>
      <c r="G73">
        <f>VLOOKUP(D73,LPeriodicos!A:C,3,FALSE)</f>
        <v/>
      </c>
      <c r="H73">
        <f>VLOOKUP(D73,LPeriodicos!A:D,4,FALSE)</f>
        <v/>
      </c>
      <c r="I73">
        <f>IF(E73&lt;&gt;"",1,0)</f>
        <v/>
      </c>
      <c r="S73" t="n">
        <v>1</v>
      </c>
      <c r="AB73">
        <f>VLOOKUP(F73,Tabelas!A:C,2,FALSE)</f>
        <v/>
      </c>
      <c r="AC73">
        <f>SUM(K73:Z73)</f>
        <v/>
      </c>
      <c r="AD73">
        <f>IF(AC73&lt;=2,1,1-LOG(AC73-1))</f>
        <v/>
      </c>
      <c r="AE73">
        <f>VLOOKUP(D73,LPeriodicos!A:E,5,FALSE)*IF(I73&gt;0,1.1,1)*AD73</f>
        <v/>
      </c>
    </row>
    <row r="74">
      <c r="A74" t="inlineStr">
        <is>
          <t>2023</t>
        </is>
      </c>
      <c r="B74" t="n">
        <v>73</v>
      </c>
      <c r="C74" t="inlineStr">
        <is>
          <t>New approaches for the prize-collecting covering tour problem</t>
        </is>
      </c>
      <c r="D74" s="160" t="inlineStr">
        <is>
          <t>International Journal of Industrial and Systems Engineering (Print).</t>
        </is>
      </c>
      <c r="E74" t="inlineStr"/>
      <c r="F74">
        <f>VLOOKUP(D74,LPeriodicos!A:B,2,FALSE)</f>
        <v/>
      </c>
      <c r="G74">
        <f>VLOOKUP(D74,LPeriodicos!A:C,3,FALSE)</f>
        <v/>
      </c>
      <c r="H74">
        <f>VLOOKUP(D74,LPeriodicos!A:D,4,FALSE)</f>
        <v/>
      </c>
      <c r="I74">
        <f>IF(E74&lt;&gt;"",1,0)</f>
        <v/>
      </c>
      <c r="Q74" t="n">
        <v>1</v>
      </c>
      <c r="AB74">
        <f>VLOOKUP(F74,Tabelas!A:C,2,FALSE)</f>
        <v/>
      </c>
      <c r="AC74">
        <f>SUM(K74:Z74)</f>
        <v/>
      </c>
      <c r="AD74">
        <f>IF(AC74&lt;=2,1,1-LOG(AC74-1))</f>
        <v/>
      </c>
      <c r="AE74">
        <f>VLOOKUP(D74,LPeriodicos!A:E,5,FALSE)*IF(I74&gt;0,1.1,1)*AD74</f>
        <v/>
      </c>
    </row>
    <row r="75">
      <c r="A75" t="inlineStr">
        <is>
          <t>2023</t>
        </is>
      </c>
      <c r="B75" t="n">
        <v>74</v>
      </c>
      <c r="C75" t="inlineStr">
        <is>
          <t>Switch Allocation Problem in Power Distribution Systems with Distributed Generation</t>
        </is>
      </c>
      <c r="D75" s="160" t="inlineStr">
        <is>
          <t>Operations Research Forum.</t>
        </is>
      </c>
      <c r="E75" t="inlineStr"/>
      <c r="F75">
        <f>VLOOKUP(D75,LPeriodicos!A:B,2,FALSE)</f>
        <v/>
      </c>
      <c r="G75">
        <f>VLOOKUP(D75,LPeriodicos!A:C,3,FALSE)</f>
        <v/>
      </c>
      <c r="H75">
        <f>VLOOKUP(D75,LPeriodicos!A:D,4,FALSE)</f>
        <v/>
      </c>
      <c r="I75">
        <f>IF(E75&lt;&gt;"",1,0)</f>
        <v/>
      </c>
      <c r="O75" t="n">
        <v>1</v>
      </c>
      <c r="AB75">
        <f>VLOOKUP(F75,Tabelas!A:C,2,FALSE)</f>
        <v/>
      </c>
      <c r="AC75">
        <f>SUM(K75:Z75)</f>
        <v/>
      </c>
      <c r="AD75">
        <f>IF(AC75&lt;=2,1,1-LOG(AC75-1))</f>
        <v/>
      </c>
      <c r="AE75">
        <f>VLOOKUP(D75,LPeriodicos!A:E,5,FALSE)*IF(I75&gt;0,1.1,1)*AD75</f>
        <v/>
      </c>
    </row>
    <row r="76">
      <c r="A76" t="inlineStr">
        <is>
          <t>2023</t>
        </is>
      </c>
      <c r="B76" t="n">
        <v>75</v>
      </c>
      <c r="C76" t="inlineStr">
        <is>
          <t>Ataques cibernéticos: a metáfora de guerra em ciências da computação</t>
        </is>
      </c>
      <c r="D76" s="160" t="inlineStr">
        <is>
          <t>Signo.</t>
        </is>
      </c>
      <c r="E76" t="inlineStr"/>
      <c r="F76">
        <f>VLOOKUP(D76,LPeriodicos!A:B,2,FALSE)</f>
        <v/>
      </c>
      <c r="G76">
        <f>VLOOKUP(D76,LPeriodicos!A:C,3,FALSE)</f>
        <v/>
      </c>
      <c r="H76">
        <f>VLOOKUP(D76,LPeriodicos!A:D,4,FALSE)</f>
        <v/>
      </c>
      <c r="I76">
        <f>IF(E76&lt;&gt;"",1,0)</f>
        <v/>
      </c>
      <c r="AB76">
        <f>VLOOKUP(F76,Tabelas!A:C,2,FALSE)</f>
        <v/>
      </c>
      <c r="AC76">
        <f>SUM(K76:Z76)</f>
        <v/>
      </c>
      <c r="AD76">
        <f>IF(AC76&lt;=2,1,1-LOG(AC76-1))</f>
        <v/>
      </c>
      <c r="AE76">
        <f>VLOOKUP(D76,LPeriodicos!A:E,5,FALSE)*IF(I76&gt;0,1.1,1)*AD76</f>
        <v/>
      </c>
    </row>
    <row r="77">
      <c r="A77" t="inlineStr">
        <is>
          <t>2023</t>
        </is>
      </c>
      <c r="B77" t="n">
        <v>76</v>
      </c>
      <c r="C77" t="inlineStr">
        <is>
          <t>On the design of KLT-based maximally incoherent deterministic sensing matrices for compressive sensing applied to wireless sensor networks data</t>
        </is>
      </c>
      <c r="D77" s="160" t="inlineStr">
        <is>
          <t>WIRELESS NETWORKS.</t>
        </is>
      </c>
      <c r="E77" t="inlineStr"/>
      <c r="F77">
        <f>VLOOKUP(D77,LPeriodicos!A:B,2,FALSE)</f>
        <v/>
      </c>
      <c r="G77">
        <f>VLOOKUP(D77,LPeriodicos!A:C,3,FALSE)</f>
        <v/>
      </c>
      <c r="H77">
        <f>VLOOKUP(D77,LPeriodicos!A:D,4,FALSE)</f>
        <v/>
      </c>
      <c r="I77">
        <f>IF(E77&lt;&gt;"",1,0)</f>
        <v/>
      </c>
      <c r="L77" t="n">
        <v>1</v>
      </c>
      <c r="P77" t="n">
        <v>1</v>
      </c>
      <c r="Z77" t="n">
        <v>1</v>
      </c>
      <c r="AB77">
        <f>VLOOKUP(F77,Tabelas!A:C,2,FALSE)</f>
        <v/>
      </c>
      <c r="AC77">
        <f>SUM(K77:Z77)</f>
        <v/>
      </c>
      <c r="AD77">
        <f>IF(AC77&lt;=2,1,1-LOG(AC77-1))</f>
        <v/>
      </c>
      <c r="AE77">
        <f>VLOOKUP(D77,LPeriodicos!A:E,5,FALSE)*IF(I77&gt;0,1.1,1)*AD77</f>
        <v/>
      </c>
    </row>
    <row r="78">
      <c r="A78" t="inlineStr">
        <is>
          <t>2023</t>
        </is>
      </c>
      <c r="B78" t="n">
        <v>77</v>
      </c>
      <c r="C78" t="inlineStr">
        <is>
          <t>A Population-based Hybrid Approach for Hyperparameter Optimization of Neural Networks</t>
        </is>
      </c>
      <c r="D78" s="160" t="inlineStr">
        <is>
          <t>IEEE Access.</t>
        </is>
      </c>
      <c r="E78" t="inlineStr">
        <is>
          <t>GUSTAVO PACHECO EPIFANIO</t>
        </is>
      </c>
      <c r="F78">
        <f>VLOOKUP(D78,LPeriodicos!A:B,2,FALSE)</f>
        <v/>
      </c>
      <c r="G78">
        <f>VLOOKUP(D78,LPeriodicos!A:C,3,FALSE)</f>
        <v/>
      </c>
      <c r="H78">
        <f>VLOOKUP(D78,LPeriodicos!A:D,4,FALSE)</f>
        <v/>
      </c>
      <c r="I78">
        <f>IF(E78&lt;&gt;"",1,0)</f>
        <v/>
      </c>
      <c r="O78" t="n">
        <v>1</v>
      </c>
      <c r="AB78">
        <f>VLOOKUP(F78,Tabelas!A:C,2,FALSE)</f>
        <v/>
      </c>
      <c r="AC78">
        <f>SUM(K78:Z78)</f>
        <v/>
      </c>
      <c r="AD78">
        <f>IF(AC78&lt;=2,1,1-LOG(AC78-1))</f>
        <v/>
      </c>
      <c r="AE78">
        <f>VLOOKUP(D78,LPeriodicos!A:E,5,FALSE)*IF(I78&gt;0,1.1,1)*AD78</f>
        <v/>
      </c>
    </row>
    <row r="79">
      <c r="A79" t="inlineStr">
        <is>
          <t>2023</t>
        </is>
      </c>
      <c r="B79" t="n">
        <v>78</v>
      </c>
      <c r="C79" t="inlineStr">
        <is>
          <t>Audiolivros Multissensoriais: uma evolução na experiência de leitura para pessoas com deficiência visual</t>
        </is>
      </c>
      <c r="D79" s="160" t="inlineStr">
        <is>
          <t>RISTI (PORTO).</t>
        </is>
      </c>
      <c r="E79" t="inlineStr"/>
      <c r="F79">
        <f>VLOOKUP(D79,LPeriodicos!A:B,2,FALSE)</f>
        <v/>
      </c>
      <c r="G79">
        <f>VLOOKUP(D79,LPeriodicos!A:C,3,FALSE)</f>
        <v/>
      </c>
      <c r="H79">
        <f>VLOOKUP(D79,LPeriodicos!A:D,4,FALSE)</f>
        <v/>
      </c>
      <c r="I79">
        <f>IF(E79&lt;&gt;"",1,0)</f>
        <v/>
      </c>
      <c r="AB79">
        <f>VLOOKUP(F79,Tabelas!A:C,2,FALSE)</f>
        <v/>
      </c>
      <c r="AC79">
        <f>SUM(K79:Z79)</f>
        <v/>
      </c>
      <c r="AD79">
        <f>IF(AC79&lt;=2,1,1-LOG(AC79-1))</f>
        <v/>
      </c>
      <c r="AE79">
        <f>VLOOKUP(D79,LPeriodicos!A:E,5,FALSE)*IF(I79&gt;0,1.1,1)*AD79</f>
        <v/>
      </c>
    </row>
    <row r="80">
      <c r="A80" t="inlineStr">
        <is>
          <t>2023</t>
        </is>
      </c>
      <c r="B80" t="n">
        <v>79</v>
      </c>
      <c r="C80" t="inlineStr">
        <is>
          <t>Wind turbine fault detection: a semi-supervised learning approach with two different dimensionality reduction techniques</t>
        </is>
      </c>
      <c r="D80" s="160" t="inlineStr">
        <is>
          <t>International Journal of Innovative Computing and Applications (Online).</t>
        </is>
      </c>
      <c r="E80" t="inlineStr"/>
      <c r="F80">
        <f>VLOOKUP(D80,LPeriodicos!A:B,2,FALSE)</f>
        <v/>
      </c>
      <c r="G80">
        <f>VLOOKUP(D80,LPeriodicos!A:C,3,FALSE)</f>
        <v/>
      </c>
      <c r="H80">
        <f>VLOOKUP(D80,LPeriodicos!A:D,4,FALSE)</f>
        <v/>
      </c>
      <c r="I80">
        <f>IF(E80&lt;&gt;"",1,0)</f>
        <v/>
      </c>
      <c r="V80" t="n">
        <v>1</v>
      </c>
      <c r="AB80">
        <f>VLOOKUP(F80,Tabelas!A:C,2,FALSE)</f>
        <v/>
      </c>
      <c r="AC80">
        <f>SUM(K80:Z80)</f>
        <v/>
      </c>
      <c r="AD80">
        <f>IF(AC80&lt;=2,1,1-LOG(AC80-1))</f>
        <v/>
      </c>
      <c r="AE80">
        <f>VLOOKUP(D80,LPeriodicos!A:E,5,FALSE)*IF(I80&gt;0,1.1,1)*AD80</f>
        <v/>
      </c>
    </row>
    <row r="81">
      <c r="A81" t="inlineStr">
        <is>
          <t>2023</t>
        </is>
      </c>
      <c r="B81" t="n">
        <v>80</v>
      </c>
      <c r="C81" t="inlineStr">
        <is>
          <t>TSPredIT: Integrated tuning of data preprocessing and time series prediction models</t>
        </is>
      </c>
      <c r="D81" t="inlineStr">
        <is>
          <t>INTERNATIONAL JOURNAL ON TRANSACTIONS ON LARGE-SCALE DATA- AND KNOWLEDGE-CENTERED SYSTEMS (TLDKS).</t>
        </is>
      </c>
      <c r="E81" t="inlineStr"/>
      <c r="F81">
        <f>VLOOKUP(D81,LPeriodicos!A:B,2,FALSE)</f>
        <v/>
      </c>
      <c r="G81">
        <f>VLOOKUP(D81,LPeriodicos!A:C,3,FALSE)</f>
        <v/>
      </c>
      <c r="H81">
        <f>VLOOKUP(D81,LPeriodicos!A:D,4,FALSE)</f>
        <v/>
      </c>
      <c r="I81">
        <f>IF(E81&lt;&gt;"",1,0)</f>
        <v/>
      </c>
      <c r="AB81">
        <f>VLOOKUP(F81,Tabelas!A:C,2,FALSE)</f>
        <v/>
      </c>
      <c r="AC81">
        <f>SUM(K81:Z81)</f>
        <v/>
      </c>
      <c r="AD81">
        <f>IF(AC81&lt;=2,1,1-LOG(AC81-1))</f>
        <v/>
      </c>
      <c r="AE81">
        <f>VLOOKUP(D81,LPeriodicos!A:E,5,FALSE)*IF(I81&gt;0,1.1,1)*AD81</f>
        <v/>
      </c>
    </row>
    <row r="82">
      <c r="A82" t="inlineStr">
        <is>
          <t>2023</t>
        </is>
      </c>
      <c r="B82" t="n">
        <v>81</v>
      </c>
      <c r="C82" t="inlineStr">
        <is>
          <t>Problema do nível de serviço na localização de bases de veículos de resgate</t>
        </is>
      </c>
      <c r="D82" t="inlineStr">
        <is>
          <t>TRANSPORTES (RIO DE JANEIRO).</t>
        </is>
      </c>
      <c r="E82" t="inlineStr">
        <is>
          <t>HELDER YUKIO OKUNO</t>
        </is>
      </c>
      <c r="F82">
        <f>VLOOKUP(D82,LPeriodicos!A:B,2,FALSE)</f>
        <v/>
      </c>
      <c r="G82">
        <f>VLOOKUP(D82,LPeriodicos!A:C,3,FALSE)</f>
        <v/>
      </c>
      <c r="H82">
        <f>VLOOKUP(D82,LPeriodicos!A:D,4,FALSE)</f>
        <v/>
      </c>
      <c r="I82">
        <f>IF(E82&lt;&gt;"",1,0)</f>
        <v/>
      </c>
      <c r="X82" t="n">
        <v>1</v>
      </c>
      <c r="AB82">
        <f>VLOOKUP(F82,Tabelas!A:C,2,FALSE)</f>
        <v/>
      </c>
      <c r="AC82">
        <f>SUM(K82:Z82)</f>
        <v/>
      </c>
      <c r="AD82">
        <f>IF(AC82&lt;=2,1,1-LOG(AC82-1))</f>
        <v/>
      </c>
      <c r="AE82">
        <f>VLOOKUP(D82,LPeriodicos!A:E,5,FALSE)*IF(I82&gt;0,1.1,1)*AD82</f>
        <v/>
      </c>
    </row>
    <row r="83">
      <c r="A83" t="inlineStr">
        <is>
          <t>2023</t>
        </is>
      </c>
      <c r="B83" t="n">
        <v>82</v>
      </c>
      <c r="C83" t="inlineStr">
        <is>
          <t>A Inserção Curricular da Prática Extensionista nos Cursos de Graduação Brasileiros</t>
        </is>
      </c>
      <c r="D83" t="inlineStr">
        <is>
          <t>Revista Práticas em Gestão Pública Universitária.</t>
        </is>
      </c>
      <c r="E83" t="inlineStr">
        <is>
          <t>FERNANDO PEREIRA GONCALVES DE SA</t>
        </is>
      </c>
      <c r="F83">
        <f>VLOOKUP(D83,LPeriodicos!A:B,2,FALSE)</f>
        <v/>
      </c>
      <c r="G83">
        <f>VLOOKUP(D83,LPeriodicos!A:C,3,FALSE)</f>
        <v/>
      </c>
      <c r="H83">
        <f>VLOOKUP(D83,LPeriodicos!A:D,4,FALSE)</f>
        <v/>
      </c>
      <c r="I83">
        <f>IF(E83&lt;&gt;"",1,0)</f>
        <v/>
      </c>
      <c r="L83" t="n">
        <v>1</v>
      </c>
      <c r="AB83">
        <f>VLOOKUP(F83,Tabelas!A:C,2,FALSE)</f>
        <v/>
      </c>
      <c r="AC83">
        <f>SUM(K83:Z83)</f>
        <v/>
      </c>
      <c r="AD83">
        <f>IF(AC83&lt;=2,1,1-LOG(AC83-1))</f>
        <v/>
      </c>
      <c r="AE83">
        <f>VLOOKUP(D83,LPeriodicos!A:E,5,FALSE)*IF(I83&gt;0,1.1,1)*AD83</f>
        <v/>
      </c>
    </row>
    <row r="84">
      <c r="A84" t="inlineStr">
        <is>
          <t>2023</t>
        </is>
      </c>
      <c r="B84" t="n">
        <v>83</v>
      </c>
      <c r="C84" t="inlineStr">
        <is>
          <t>A TECHNICAL COMPUTER SCIENCE COURSE GRADUATES PERCEPTION AND ITS IMPORTANCE FOR INSERTION INTO COMPUTING PROFESSIONAL WORLD</t>
        </is>
      </c>
      <c r="D84" t="inlineStr">
        <is>
          <t>Cadernos de Educação, Tecnologia e Sociedade.</t>
        </is>
      </c>
      <c r="E84" t="inlineStr"/>
      <c r="F84">
        <f>VLOOKUP(D84,LPeriodicos!A:B,2,FALSE)</f>
        <v/>
      </c>
      <c r="G84">
        <f>VLOOKUP(D84,LPeriodicos!A:C,3,FALSE)</f>
        <v/>
      </c>
      <c r="H84">
        <f>VLOOKUP(D84,LPeriodicos!A:D,4,FALSE)</f>
        <v/>
      </c>
      <c r="I84">
        <f>IF(E84&lt;&gt;"",1,0)</f>
        <v/>
      </c>
      <c r="K84" t="n">
        <v>1</v>
      </c>
      <c r="Q84" t="n">
        <v>1</v>
      </c>
      <c r="AB84">
        <f>VLOOKUP(F84,Tabelas!A:C,2,FALSE)</f>
        <v/>
      </c>
      <c r="AC84">
        <f>SUM(K84:Z84)</f>
        <v/>
      </c>
      <c r="AD84">
        <f>IF(AC84&lt;=2,1,1-LOG(AC84-1))</f>
        <v/>
      </c>
      <c r="AE84">
        <f>VLOOKUP(D84,LPeriodicos!A:E,5,FALSE)*IF(I84&gt;0,1.1,1)*AD84</f>
        <v/>
      </c>
    </row>
    <row r="85">
      <c r="A85" t="inlineStr">
        <is>
          <t>2023</t>
        </is>
      </c>
      <c r="B85" t="n">
        <v>84</v>
      </c>
      <c r="C85" t="inlineStr">
        <is>
          <t>Conjunto de Boas Práticas Baseadas na Avaliação de Risco para a Padronização Nacional em Ambientes Computacionais</t>
        </is>
      </c>
      <c r="D85" t="inlineStr">
        <is>
          <t>Cadernos do IME - Série Informática.</t>
        </is>
      </c>
      <c r="E85" t="inlineStr"/>
      <c r="F85">
        <f>VLOOKUP(D85,LPeriodicos!A:B,2,FALSE)</f>
        <v/>
      </c>
      <c r="G85">
        <f>VLOOKUP(D85,LPeriodicos!A:C,3,FALSE)</f>
        <v/>
      </c>
      <c r="H85">
        <f>VLOOKUP(D85,LPeriodicos!A:D,4,FALSE)</f>
        <v/>
      </c>
      <c r="I85">
        <f>IF(E85&lt;&gt;"",1,0)</f>
        <v/>
      </c>
      <c r="Q85" t="n">
        <v>1</v>
      </c>
      <c r="AB85">
        <f>VLOOKUP(F85,Tabelas!A:C,2,FALSE)</f>
        <v/>
      </c>
      <c r="AC85">
        <f>SUM(K85:Z85)</f>
        <v/>
      </c>
      <c r="AD85">
        <f>IF(AC85&lt;=2,1,1-LOG(AC85-1))</f>
        <v/>
      </c>
      <c r="AE85">
        <f>VLOOKUP(D85,LPeriodicos!A:E,5,FALSE)*IF(I85&gt;0,1.1,1)*AD85</f>
        <v/>
      </c>
    </row>
    <row r="86">
      <c r="A86" t="inlineStr">
        <is>
          <t>2022</t>
        </is>
      </c>
      <c r="B86" t="n">
        <v>85</v>
      </c>
      <c r="C86" t="inlineStr">
        <is>
          <t>A Genetic Algorithm with Flexible Fitness Function for Feature Selection in Educational Data: Comparative Evaluation</t>
        </is>
      </c>
      <c r="D86" t="inlineStr">
        <is>
          <t>Journal of Information and Data Management - JIDM.</t>
        </is>
      </c>
      <c r="E86" t="inlineStr"/>
      <c r="F86">
        <f>VLOOKUP(D86,LPeriodicos!A:B,2,FALSE)</f>
        <v/>
      </c>
      <c r="G86">
        <f>VLOOKUP(D86,LPeriodicos!A:C,3,FALSE)</f>
        <v/>
      </c>
      <c r="H86">
        <f>VLOOKUP(D86,LPeriodicos!A:D,4,FALSE)</f>
        <v/>
      </c>
      <c r="I86">
        <f>IF(E86&lt;&gt;"",1,0)</f>
        <v/>
      </c>
      <c r="AB86">
        <f>VLOOKUP(F86,Tabelas!A:C,2,FALSE)</f>
        <v/>
      </c>
      <c r="AC86">
        <f>SUM(K86:Z86)</f>
        <v/>
      </c>
      <c r="AD86">
        <f>IF(AC86&lt;=2,1,1-LOG(AC86-1))</f>
        <v/>
      </c>
      <c r="AE86">
        <f>VLOOKUP(D86,LPeriodicos!A:E,5,FALSE)*IF(I86&gt;0,1.1,1)*AD86</f>
        <v/>
      </c>
    </row>
    <row r="87">
      <c r="A87" t="inlineStr">
        <is>
          <t>2022</t>
        </is>
      </c>
      <c r="B87" t="n">
        <v>86</v>
      </c>
      <c r="C87" t="inlineStr">
        <is>
          <t>Memetic algorithm applied to topology control optimization of a wireless sensor network</t>
        </is>
      </c>
      <c r="D87" t="inlineStr">
        <is>
          <t>WIRELESS NETWORKS (ONLINE).</t>
        </is>
      </c>
      <c r="E87" t="inlineStr"/>
      <c r="F87">
        <f>VLOOKUP(D87,LPeriodicos!A:B,2,FALSE)</f>
        <v/>
      </c>
      <c r="G87">
        <f>VLOOKUP(D87,LPeriodicos!A:C,3,FALSE)</f>
        <v/>
      </c>
      <c r="H87">
        <f>VLOOKUP(D87,LPeriodicos!A:D,4,FALSE)</f>
        <v/>
      </c>
      <c r="I87">
        <f>IF(E87&lt;&gt;"",1,0)</f>
        <v/>
      </c>
      <c r="Q87" t="n">
        <v>1</v>
      </c>
      <c r="AB87">
        <f>VLOOKUP(F87,Tabelas!A:C,2,FALSE)</f>
        <v/>
      </c>
      <c r="AC87">
        <f>SUM(K87:Z87)</f>
        <v/>
      </c>
      <c r="AD87">
        <f>IF(AC87&lt;=2,1,1-LOG(AC87-1))</f>
        <v/>
      </c>
      <c r="AE87">
        <f>VLOOKUP(D87,LPeriodicos!A:E,5,FALSE)*IF(I87&gt;0,1.1,1)*AD87</f>
        <v/>
      </c>
    </row>
    <row r="88">
      <c r="A88" t="inlineStr">
        <is>
          <t>2022</t>
        </is>
      </c>
      <c r="B88" t="n">
        <v>87</v>
      </c>
      <c r="C88" t="inlineStr">
        <is>
          <t>DETECÇÃO E DESCARTE DE ERROS GROSSEIROS OBTIDOS NA ESTIMAÇÃO DE ESTADO EM LINHAS DE TRANSMISSÃO</t>
        </is>
      </c>
      <c r="D88" t="inlineStr">
        <is>
          <t>REVISTA DE ENGENHARIA E TECNOLOGIA.</t>
        </is>
      </c>
      <c r="E88" t="inlineStr"/>
      <c r="F88">
        <f>VLOOKUP(D88,LPeriodicos!A:B,2,FALSE)</f>
        <v/>
      </c>
      <c r="G88">
        <f>VLOOKUP(D88,LPeriodicos!A:C,3,FALSE)</f>
        <v/>
      </c>
      <c r="H88">
        <f>VLOOKUP(D88,LPeriodicos!A:D,4,FALSE)</f>
        <v/>
      </c>
      <c r="I88">
        <f>IF(E88&lt;&gt;"",1,0)</f>
        <v/>
      </c>
      <c r="K88" t="n">
        <v>1</v>
      </c>
      <c r="AB88">
        <f>VLOOKUP(F88,Tabelas!A:C,2,FALSE)</f>
        <v/>
      </c>
      <c r="AC88">
        <f>SUM(K88:Z88)</f>
        <v/>
      </c>
      <c r="AD88">
        <f>IF(AC88&lt;=2,1,1-LOG(AC88-1))</f>
        <v/>
      </c>
      <c r="AE88">
        <f>VLOOKUP(D88,LPeriodicos!A:E,5,FALSE)*IF(I88&gt;0,1.1,1)*AD88</f>
        <v/>
      </c>
    </row>
    <row r="89">
      <c r="A89" t="inlineStr">
        <is>
          <t>2022</t>
        </is>
      </c>
      <c r="B89" t="n">
        <v>88</v>
      </c>
      <c r="C89" t="inlineStr">
        <is>
          <t>Motion Sensors for Knee Angle Recognition in Muscle Rehabilitation Solution</t>
        </is>
      </c>
      <c r="D89" t="inlineStr">
        <is>
          <t>SENSORS.</t>
        </is>
      </c>
      <c r="E89" t="inlineStr">
        <is>
          <t>DANIELLE FONTES DE ALBUQUERQUE</t>
        </is>
      </c>
      <c r="F89">
        <f>VLOOKUP(D89,LPeriodicos!A:B,2,FALSE)</f>
        <v/>
      </c>
      <c r="G89">
        <f>VLOOKUP(D89,LPeriodicos!A:C,3,FALSE)</f>
        <v/>
      </c>
      <c r="H89">
        <f>VLOOKUP(D89,LPeriodicos!A:D,4,FALSE)</f>
        <v/>
      </c>
      <c r="I89">
        <f>IF(E89&lt;&gt;"",1,0)</f>
        <v/>
      </c>
      <c r="AB89">
        <f>VLOOKUP(F89,Tabelas!A:C,2,FALSE)</f>
        <v/>
      </c>
      <c r="AC89">
        <f>SUM(K89:Z89)</f>
        <v/>
      </c>
      <c r="AD89">
        <f>IF(AC89&lt;=2,1,1-LOG(AC89-1))</f>
        <v/>
      </c>
      <c r="AE89">
        <f>VLOOKUP(D89,LPeriodicos!A:E,5,FALSE)*IF(I89&gt;0,1.1,1)*AD89</f>
        <v/>
      </c>
    </row>
    <row r="90">
      <c r="A90" t="inlineStr">
        <is>
          <t>2022</t>
        </is>
      </c>
      <c r="B90" t="n">
        <v>89</v>
      </c>
      <c r="C90" t="inlineStr">
        <is>
          <t>Intelligent Detection of Arrhythmia Episodes in Dialysis Patients</t>
        </is>
      </c>
      <c r="D90" t="inlineStr">
        <is>
          <t>LEARNING AND NONLINEAR MODELS.</t>
        </is>
      </c>
      <c r="E90" t="inlineStr"/>
      <c r="F90">
        <f>VLOOKUP(D90,LPeriodicos!A:B,2,FALSE)</f>
        <v/>
      </c>
      <c r="G90">
        <f>VLOOKUP(D90,LPeriodicos!A:C,3,FALSE)</f>
        <v/>
      </c>
      <c r="H90">
        <f>VLOOKUP(D90,LPeriodicos!A:D,4,FALSE)</f>
        <v/>
      </c>
      <c r="I90">
        <f>IF(E90&lt;&gt;"",1,0)</f>
        <v/>
      </c>
      <c r="AB90">
        <f>VLOOKUP(F90,Tabelas!A:C,2,FALSE)</f>
        <v/>
      </c>
      <c r="AC90">
        <f>SUM(K90:Z90)</f>
        <v/>
      </c>
      <c r="AD90">
        <f>IF(AC90&lt;=2,1,1-LOG(AC90-1))</f>
        <v/>
      </c>
      <c r="AE90">
        <f>VLOOKUP(D90,LPeriodicos!A:E,5,FALSE)*IF(I90&gt;0,1.1,1)*AD90</f>
        <v/>
      </c>
    </row>
    <row r="91">
      <c r="A91" t="inlineStr">
        <is>
          <t>2022</t>
        </is>
      </c>
      <c r="B91" t="n">
        <v>90</v>
      </c>
      <c r="C91" t="inlineStr">
        <is>
          <t>Digital Twins-Based Self-Regulation System for Instrumentation Networks in IoT Applications</t>
        </is>
      </c>
      <c r="D91" t="inlineStr">
        <is>
          <t>RESEARCH INVENTY: INTERNATIONAL JOURNAL OF ENGINEERING AND SCIENCE.</t>
        </is>
      </c>
      <c r="E91" t="inlineStr"/>
      <c r="F91">
        <f>VLOOKUP(D91,LPeriodicos!A:B,2,FALSE)</f>
        <v/>
      </c>
      <c r="G91">
        <f>VLOOKUP(D91,LPeriodicos!A:C,3,FALSE)</f>
        <v/>
      </c>
      <c r="H91">
        <f>VLOOKUP(D91,LPeriodicos!A:D,4,FALSE)</f>
        <v/>
      </c>
      <c r="I91">
        <f>IF(E91&lt;&gt;"",1,0)</f>
        <v/>
      </c>
      <c r="AB91">
        <f>VLOOKUP(F91,Tabelas!A:C,2,FALSE)</f>
        <v/>
      </c>
      <c r="AC91">
        <f>SUM(K91:Z91)</f>
        <v/>
      </c>
      <c r="AD91">
        <f>IF(AC91&lt;=2,1,1-LOG(AC91-1))</f>
        <v/>
      </c>
      <c r="AE91">
        <f>VLOOKUP(D91,LPeriodicos!A:E,5,FALSE)*IF(I91&gt;0,1.1,1)*AD91</f>
        <v/>
      </c>
    </row>
    <row r="92">
      <c r="A92" t="inlineStr">
        <is>
          <t>2022</t>
        </is>
      </c>
      <c r="B92" t="n">
        <v>91</v>
      </c>
      <c r="C92" t="inlineStr">
        <is>
          <t>Cataloging dependency injection anti-patterns in software systems</t>
        </is>
      </c>
      <c r="D92" t="inlineStr">
        <is>
          <t>JOURNAL OF SYSTEMS AND SOFTWARE.</t>
        </is>
      </c>
      <c r="E92" t="inlineStr"/>
      <c r="F92">
        <f>VLOOKUP(D92,LPeriodicos!A:B,2,FALSE)</f>
        <v/>
      </c>
      <c r="G92">
        <f>VLOOKUP(D92,LPeriodicos!A:C,3,FALSE)</f>
        <v/>
      </c>
      <c r="H92">
        <f>VLOOKUP(D92,LPeriodicos!A:D,4,FALSE)</f>
        <v/>
      </c>
      <c r="I92">
        <f>IF(E92&lt;&gt;"",1,0)</f>
        <v/>
      </c>
      <c r="AB92">
        <f>VLOOKUP(F92,Tabelas!A:C,2,FALSE)</f>
        <v/>
      </c>
      <c r="AC92">
        <f>SUM(K92:Z92)</f>
        <v/>
      </c>
      <c r="AD92">
        <f>IF(AC92&lt;=2,1,1-LOG(AC92-1))</f>
        <v/>
      </c>
      <c r="AE92">
        <f>VLOOKUP(D92,LPeriodicos!A:E,5,FALSE)*IF(I92&gt;0,1.1,1)*AD92</f>
        <v/>
      </c>
    </row>
    <row r="93">
      <c r="A93" t="inlineStr">
        <is>
          <t>2022</t>
        </is>
      </c>
      <c r="B93" t="n">
        <v>92</v>
      </c>
      <c r="C93" t="inlineStr">
        <is>
          <t>O Uso de Simuladores no Ensino de Redes de Computadores</t>
        </is>
      </c>
      <c r="D93" t="inlineStr">
        <is>
          <t>REVISTA GUARÁ.</t>
        </is>
      </c>
      <c r="E93" t="inlineStr"/>
      <c r="F93">
        <f>VLOOKUP(D93,LPeriodicos!A:B,2,FALSE)</f>
        <v/>
      </c>
      <c r="G93">
        <f>VLOOKUP(D93,LPeriodicos!A:C,3,FALSE)</f>
        <v/>
      </c>
      <c r="H93">
        <f>VLOOKUP(D93,LPeriodicos!A:D,4,FALSE)</f>
        <v/>
      </c>
      <c r="I93">
        <f>IF(E93&lt;&gt;"",1,0)</f>
        <v/>
      </c>
      <c r="AB93">
        <f>VLOOKUP(F93,Tabelas!A:C,2,FALSE)</f>
        <v/>
      </c>
      <c r="AC93">
        <f>SUM(K93:Z93)</f>
        <v/>
      </c>
      <c r="AD93">
        <f>IF(AC93&lt;=2,1,1-LOG(AC93-1))</f>
        <v/>
      </c>
      <c r="AE93">
        <f>VLOOKUP(D93,LPeriodicos!A:E,5,FALSE)*IF(I93&gt;0,1.1,1)*AD93</f>
        <v/>
      </c>
    </row>
    <row r="94">
      <c r="A94" t="inlineStr">
        <is>
          <t>2022</t>
        </is>
      </c>
      <c r="B94" t="n">
        <v>93</v>
      </c>
      <c r="C94" t="inlineStr">
        <is>
          <t>Ferramenta lúdica de ensino de disciplinas de exatas para nível médio: exemplo do uso do Cubo de Rubik em sala de aula para aprendizado de programação e matemática</t>
        </is>
      </c>
      <c r="D94" t="inlineStr">
        <is>
          <t>Brazilian Journal of Development.</t>
        </is>
      </c>
      <c r="E94" t="inlineStr"/>
      <c r="F94">
        <f>VLOOKUP(D94,LPeriodicos!A:B,2,FALSE)</f>
        <v/>
      </c>
      <c r="G94">
        <f>VLOOKUP(D94,LPeriodicos!A:C,3,FALSE)</f>
        <v/>
      </c>
      <c r="H94">
        <f>VLOOKUP(D94,LPeriodicos!A:D,4,FALSE)</f>
        <v/>
      </c>
      <c r="I94">
        <f>IF(E94&lt;&gt;"",1,0)</f>
        <v/>
      </c>
      <c r="V94" t="n">
        <v>1</v>
      </c>
      <c r="Z94" t="n">
        <v>1</v>
      </c>
      <c r="AB94">
        <f>VLOOKUP(F94,Tabelas!A:C,2,FALSE)</f>
        <v/>
      </c>
      <c r="AC94">
        <f>SUM(K94:Z94)</f>
        <v/>
      </c>
      <c r="AD94">
        <f>IF(AC94&lt;=2,1,1-LOG(AC94-1))</f>
        <v/>
      </c>
      <c r="AE94">
        <f>VLOOKUP(D94,LPeriodicos!A:E,5,FALSE)*IF(I94&gt;0,1.1,1)*AD94</f>
        <v/>
      </c>
    </row>
    <row r="95">
      <c r="A95" t="inlineStr">
        <is>
          <t>2022</t>
        </is>
      </c>
      <c r="B95" t="n">
        <v>94</v>
      </c>
      <c r="C95" t="inlineStr">
        <is>
          <t>An empirical investigation on the challenges of creating custom static analysis rules for defect localization</t>
        </is>
      </c>
      <c r="D95" t="inlineStr">
        <is>
          <t>SOFTWARE QUALITY JOURNAL.</t>
        </is>
      </c>
      <c r="E95" t="inlineStr"/>
      <c r="F95">
        <f>VLOOKUP(D95,LPeriodicos!A:B,2,FALSE)</f>
        <v/>
      </c>
      <c r="G95">
        <f>VLOOKUP(D95,LPeriodicos!A:C,3,FALSE)</f>
        <v/>
      </c>
      <c r="H95">
        <f>VLOOKUP(D95,LPeriodicos!A:D,4,FALSE)</f>
        <v/>
      </c>
      <c r="I95">
        <f>IF(E95&lt;&gt;"",1,0)</f>
        <v/>
      </c>
      <c r="O95" t="n">
        <v>1</v>
      </c>
      <c r="R95" t="n">
        <v>1</v>
      </c>
      <c r="V95" t="n">
        <v>1</v>
      </c>
      <c r="AB95">
        <f>VLOOKUP(F95,Tabelas!A:C,2,FALSE)</f>
        <v/>
      </c>
      <c r="AC95">
        <f>SUM(K95:Z95)</f>
        <v/>
      </c>
      <c r="AD95">
        <f>IF(AC95&lt;=2,1,1-LOG(AC95-1))</f>
        <v/>
      </c>
      <c r="AE95">
        <f>VLOOKUP(D95,LPeriodicos!A:E,5,FALSE)*IF(I95&gt;0,1.1,1)*AD95</f>
        <v/>
      </c>
    </row>
    <row r="96">
      <c r="A96" t="inlineStr">
        <is>
          <t>2022</t>
        </is>
      </c>
      <c r="B96" t="n">
        <v>95</v>
      </c>
      <c r="C96" t="inlineStr">
        <is>
          <t>Machine Learning Approaches to Extreme Weather Events Forecast in Urban Areas: challenges and initial results</t>
        </is>
      </c>
      <c r="D96" t="inlineStr">
        <is>
          <t>Supercomputing Frontiers and Innovation.</t>
        </is>
      </c>
      <c r="E96" t="inlineStr"/>
      <c r="F96">
        <f>VLOOKUP(D96,LPeriodicos!A:B,2,FALSE)</f>
        <v/>
      </c>
      <c r="G96">
        <f>VLOOKUP(D96,LPeriodicos!A:C,3,FALSE)</f>
        <v/>
      </c>
      <c r="H96">
        <f>VLOOKUP(D96,LPeriodicos!A:D,4,FALSE)</f>
        <v/>
      </c>
      <c r="I96">
        <f>IF(E96&lt;&gt;"",1,0)</f>
        <v/>
      </c>
      <c r="P96" t="n">
        <v>1</v>
      </c>
      <c r="AB96">
        <f>VLOOKUP(F96,Tabelas!A:C,2,FALSE)</f>
        <v/>
      </c>
      <c r="AC96">
        <f>SUM(K96:Z96)</f>
        <v/>
      </c>
      <c r="AD96">
        <f>IF(AC96&lt;=2,1,1-LOG(AC96-1))</f>
        <v/>
      </c>
      <c r="AE96">
        <f>VLOOKUP(D96,LPeriodicos!A:E,5,FALSE)*IF(I96&gt;0,1.1,1)*AD96</f>
        <v/>
      </c>
    </row>
    <row r="97">
      <c r="A97" t="inlineStr">
        <is>
          <t>2022</t>
        </is>
      </c>
      <c r="B97" t="n">
        <v>96</v>
      </c>
      <c r="C97" t="inlineStr">
        <is>
          <t>Analyzing flight delay prediction under concept drift</t>
        </is>
      </c>
      <c r="D97" t="inlineStr">
        <is>
          <t>EVOLVING SYSTEMS.</t>
        </is>
      </c>
      <c r="E97" t="inlineStr">
        <is>
          <t>ANDRE LUIS NUNES</t>
        </is>
      </c>
      <c r="F97">
        <f>VLOOKUP(D97,LPeriodicos!A:B,2,FALSE)</f>
        <v/>
      </c>
      <c r="G97">
        <f>VLOOKUP(D97,LPeriodicos!A:C,3,FALSE)</f>
        <v/>
      </c>
      <c r="H97">
        <f>VLOOKUP(D97,LPeriodicos!A:D,4,FALSE)</f>
        <v/>
      </c>
      <c r="I97">
        <f>IF(E97&lt;&gt;"",1,0)</f>
        <v/>
      </c>
      <c r="L97" t="n">
        <v>1</v>
      </c>
      <c r="AB97">
        <f>VLOOKUP(F97,Tabelas!A:C,2,FALSE)</f>
        <v/>
      </c>
      <c r="AC97">
        <f>SUM(K97:Z97)</f>
        <v/>
      </c>
      <c r="AD97">
        <f>IF(AC97&lt;=2,1,1-LOG(AC97-1))</f>
        <v/>
      </c>
      <c r="AE97">
        <f>VLOOKUP(D97,LPeriodicos!A:E,5,FALSE)*IF(I97&gt;0,1.1,1)*AD97</f>
        <v/>
      </c>
    </row>
    <row r="98">
      <c r="A98" t="inlineStr">
        <is>
          <t>2022</t>
        </is>
      </c>
      <c r="B98" t="n">
        <v>97</v>
      </c>
      <c r="C98" t="inlineStr">
        <is>
          <t>A horizontal partitioning-based method for frequent pattern mining in transport timetable</t>
        </is>
      </c>
      <c r="D98" t="inlineStr">
        <is>
          <t>EXPERT SYSTEMS.</t>
        </is>
      </c>
      <c r="E98" t="inlineStr"/>
      <c r="F98">
        <f>VLOOKUP(D98,LPeriodicos!A:B,2,FALSE)</f>
        <v/>
      </c>
      <c r="G98">
        <f>VLOOKUP(D98,LPeriodicos!A:C,3,FALSE)</f>
        <v/>
      </c>
      <c r="H98">
        <f>VLOOKUP(D98,LPeriodicos!A:D,4,FALSE)</f>
        <v/>
      </c>
      <c r="I98">
        <f>IF(E98&lt;&gt;"",1,0)</f>
        <v/>
      </c>
      <c r="AB98">
        <f>VLOOKUP(F98,Tabelas!A:C,2,FALSE)</f>
        <v/>
      </c>
      <c r="AC98">
        <f>SUM(K98:Z98)</f>
        <v/>
      </c>
      <c r="AD98">
        <f>IF(AC98&lt;=2,1,1-LOG(AC98-1))</f>
        <v/>
      </c>
      <c r="AE98">
        <f>VLOOKUP(D98,LPeriodicos!A:E,5,FALSE)*IF(I98&gt;0,1.1,1)*AD98</f>
        <v/>
      </c>
    </row>
    <row r="99">
      <c r="A99" t="inlineStr">
        <is>
          <t>2022</t>
        </is>
      </c>
      <c r="B99" t="n">
        <v>98</v>
      </c>
      <c r="C99" t="inlineStr">
        <is>
          <t>Applying Gestalt approach as a method for teaching computer science practice in the classroom: A case study in primary schools in Brazil</t>
        </is>
      </c>
      <c r="D99" t="inlineStr">
        <is>
          <t>Education and Information Technologies.</t>
        </is>
      </c>
      <c r="E99" t="inlineStr">
        <is>
          <t>REBECCA PONTES SALLESAUGUSTO JOSE MOREIRA DA FONSECA</t>
        </is>
      </c>
      <c r="F99">
        <f>VLOOKUP(D99,LPeriodicos!A:B,2,FALSE)</f>
        <v/>
      </c>
      <c r="G99">
        <f>VLOOKUP(D99,LPeriodicos!A:C,3,FALSE)</f>
        <v/>
      </c>
      <c r="H99">
        <f>VLOOKUP(D99,LPeriodicos!A:D,4,FALSE)</f>
        <v/>
      </c>
      <c r="I99">
        <f>IF(E99&lt;&gt;"",1,0)</f>
        <v/>
      </c>
      <c r="AB99">
        <f>VLOOKUP(F99,Tabelas!A:C,2,FALSE)</f>
        <v/>
      </c>
      <c r="AC99">
        <f>SUM(K99:Z99)</f>
        <v/>
      </c>
      <c r="AD99">
        <f>IF(AC99&lt;=2,1,1-LOG(AC99-1))</f>
        <v/>
      </c>
      <c r="AE99">
        <f>VLOOKUP(D99,LPeriodicos!A:E,5,FALSE)*IF(I99&gt;0,1.1,1)*AD99</f>
        <v/>
      </c>
    </row>
    <row r="100">
      <c r="A100" t="inlineStr">
        <is>
          <t>2021</t>
        </is>
      </c>
      <c r="B100" t="n">
        <v>99</v>
      </c>
      <c r="C100" t="inlineStr">
        <is>
          <t>Educating diabetic patients through an SMS intervention: a randomized controlled trial at a Brazilian public hospital</t>
        </is>
      </c>
      <c r="D100" t="inlineStr">
        <is>
          <t>Archives of Endocrinology Metabolism.</t>
        </is>
      </c>
      <c r="E100" t="inlineStr">
        <is>
          <t>LUCAS GIUSTI TAVARES</t>
        </is>
      </c>
      <c r="F100">
        <f>VLOOKUP(D100,LPeriodicos!A:B,2,FALSE)</f>
        <v/>
      </c>
      <c r="G100">
        <f>VLOOKUP(D100,LPeriodicos!A:C,3,FALSE)</f>
        <v/>
      </c>
      <c r="H100">
        <f>VLOOKUP(D100,LPeriodicos!A:D,4,FALSE)</f>
        <v/>
      </c>
      <c r="I100">
        <f>IF(E100&lt;&gt;"",1,0)</f>
        <v/>
      </c>
      <c r="AB100">
        <f>VLOOKUP(F100,Tabelas!A:C,2,FALSE)</f>
        <v/>
      </c>
      <c r="AC100">
        <f>SUM(K100:Z100)</f>
        <v/>
      </c>
      <c r="AD100">
        <f>IF(AC100&lt;=2,1,1-LOG(AC100-1))</f>
        <v/>
      </c>
      <c r="AE100">
        <f>VLOOKUP(D100,LPeriodicos!A:E,5,FALSE)*IF(I100&gt;0,1.1,1)*AD100</f>
        <v/>
      </c>
    </row>
    <row r="101">
      <c r="A101" t="inlineStr">
        <is>
          <t>2021</t>
        </is>
      </c>
      <c r="B101" t="n">
        <v>100</v>
      </c>
      <c r="C101" t="inlineStr">
        <is>
          <t>New efficient subband structures for blind source separation</t>
        </is>
      </c>
      <c r="D101" t="inlineStr">
        <is>
          <t>SIGNAL PROCESSING.</t>
        </is>
      </c>
      <c r="E101" t="inlineStr"/>
      <c r="F101">
        <f>VLOOKUP(D101,LPeriodicos!A:B,2,FALSE)</f>
        <v/>
      </c>
      <c r="G101">
        <f>VLOOKUP(D101,LPeriodicos!A:C,3,FALSE)</f>
        <v/>
      </c>
      <c r="H101">
        <f>VLOOKUP(D101,LPeriodicos!A:D,4,FALSE)</f>
        <v/>
      </c>
      <c r="I101">
        <f>IF(E101&lt;&gt;"",1,0)</f>
        <v/>
      </c>
      <c r="V101" t="n">
        <v>1</v>
      </c>
      <c r="AB101">
        <f>VLOOKUP(F101,Tabelas!A:C,2,FALSE)</f>
        <v/>
      </c>
      <c r="AC101">
        <f>SUM(K101:Z101)</f>
        <v/>
      </c>
      <c r="AD101">
        <f>IF(AC101&lt;=2,1,1-LOG(AC101-1))</f>
        <v/>
      </c>
      <c r="AE101">
        <f>VLOOKUP(D101,LPeriodicos!A:E,5,FALSE)*IF(I101&gt;0,1.1,1)*AD101</f>
        <v/>
      </c>
    </row>
    <row r="102">
      <c r="A102" t="inlineStr">
        <is>
          <t>2021</t>
        </is>
      </c>
      <c r="B102" t="n">
        <v>101</v>
      </c>
      <c r="C102" t="inlineStr">
        <is>
          <t>Heuristic approach applied to the optimum stratification problem</t>
        </is>
      </c>
      <c r="D102" t="inlineStr">
        <is>
          <t>RAIRO-OPERATIONS RESEARCH.</t>
        </is>
      </c>
      <c r="E102" t="inlineStr"/>
      <c r="F102">
        <f>VLOOKUP(D102,LPeriodicos!A:B,2,FALSE)</f>
        <v/>
      </c>
      <c r="G102">
        <f>VLOOKUP(D102,LPeriodicos!A:C,3,FALSE)</f>
        <v/>
      </c>
      <c r="H102">
        <f>VLOOKUP(D102,LPeriodicos!A:D,4,FALSE)</f>
        <v/>
      </c>
      <c r="I102">
        <f>IF(E102&lt;&gt;"",1,0)</f>
        <v/>
      </c>
      <c r="AB102">
        <f>VLOOKUP(F102,Tabelas!A:C,2,FALSE)</f>
        <v/>
      </c>
      <c r="AC102">
        <f>SUM(K102:Z102)</f>
        <v/>
      </c>
      <c r="AD102">
        <f>IF(AC102&lt;=2,1,1-LOG(AC102-1))</f>
        <v/>
      </c>
      <c r="AE102">
        <f>VLOOKUP(D102,LPeriodicos!A:E,5,FALSE)*IF(I102&gt;0,1.1,1)*AD102</f>
        <v/>
      </c>
    </row>
    <row r="103">
      <c r="A103" t="inlineStr">
        <is>
          <t>2021</t>
        </is>
      </c>
      <c r="B103" t="n">
        <v>102</v>
      </c>
      <c r="C103" t="inlineStr">
        <is>
          <t>Performance Evaluation of a Microstrip Wearable Antenna considering On-Body Curvature</t>
        </is>
      </c>
      <c r="D103" t="inlineStr">
        <is>
          <t>RESEARCH INVENTY: INTERNATIONAL JOURNAL OF ENGINEERING AND SCIENCE.</t>
        </is>
      </c>
      <c r="E103" t="inlineStr"/>
      <c r="F103">
        <f>VLOOKUP(D103,LPeriodicos!A:B,2,FALSE)</f>
        <v/>
      </c>
      <c r="G103">
        <f>VLOOKUP(D103,LPeriodicos!A:C,3,FALSE)</f>
        <v/>
      </c>
      <c r="H103">
        <f>VLOOKUP(D103,LPeriodicos!A:D,4,FALSE)</f>
        <v/>
      </c>
      <c r="I103">
        <f>IF(E103&lt;&gt;"",1,0)</f>
        <v/>
      </c>
      <c r="AB103">
        <f>VLOOKUP(F103,Tabelas!A:C,2,FALSE)</f>
        <v/>
      </c>
      <c r="AC103">
        <f>SUM(K103:Z103)</f>
        <v/>
      </c>
      <c r="AD103">
        <f>IF(AC103&lt;=2,1,1-LOG(AC103-1))</f>
        <v/>
      </c>
      <c r="AE103">
        <f>VLOOKUP(D103,LPeriodicos!A:E,5,FALSE)*IF(I103&gt;0,1.1,1)*AD103</f>
        <v/>
      </c>
    </row>
    <row r="104">
      <c r="A104" t="inlineStr">
        <is>
          <t>2021</t>
        </is>
      </c>
      <c r="B104" t="n">
        <v>103</v>
      </c>
      <c r="C104" t="inlineStr">
        <is>
          <t>On the relevance of data science for flight delay research: a systematic review</t>
        </is>
      </c>
      <c r="D104" t="inlineStr">
        <is>
          <t>TRANSPORT REVIEWS.</t>
        </is>
      </c>
      <c r="E104" t="inlineStr"/>
      <c r="F104">
        <f>VLOOKUP(D104,LPeriodicos!A:B,2,FALSE)</f>
        <v/>
      </c>
      <c r="G104">
        <f>VLOOKUP(D104,LPeriodicos!A:C,3,FALSE)</f>
        <v/>
      </c>
      <c r="H104">
        <f>VLOOKUP(D104,LPeriodicos!A:D,4,FALSE)</f>
        <v/>
      </c>
      <c r="I104">
        <f>IF(E104&lt;&gt;"",1,0)</f>
        <v/>
      </c>
      <c r="X104" t="n">
        <v>1</v>
      </c>
      <c r="Z104" t="n">
        <v>1</v>
      </c>
      <c r="AB104">
        <f>VLOOKUP(F104,Tabelas!A:C,2,FALSE)</f>
        <v/>
      </c>
      <c r="AC104">
        <f>SUM(K104:Z104)</f>
        <v/>
      </c>
      <c r="AD104">
        <f>IF(AC104&lt;=2,1,1-LOG(AC104-1))</f>
        <v/>
      </c>
      <c r="AE104">
        <f>VLOOKUP(D104,LPeriodicos!A:E,5,FALSE)*IF(I104&gt;0,1.1,1)*AD104</f>
        <v/>
      </c>
    </row>
    <row r="105">
      <c r="A105" t="inlineStr">
        <is>
          <t>2021</t>
        </is>
      </c>
      <c r="B105" t="n">
        <v>104</v>
      </c>
      <c r="C105" t="inlineStr">
        <is>
          <t>STConvS2S: Spatiotemporal Convolutional Sequence to Sequence Network for Weather Forecasting</t>
        </is>
      </c>
      <c r="D105" t="inlineStr">
        <is>
          <t>NEUROCOMPUTING.</t>
        </is>
      </c>
      <c r="E105" t="inlineStr"/>
      <c r="F105">
        <f>VLOOKUP(D105,LPeriodicos!A:B,2,FALSE)</f>
        <v/>
      </c>
      <c r="G105">
        <f>VLOOKUP(D105,LPeriodicos!A:C,3,FALSE)</f>
        <v/>
      </c>
      <c r="H105">
        <f>VLOOKUP(D105,LPeriodicos!A:D,4,FALSE)</f>
        <v/>
      </c>
      <c r="I105">
        <f>IF(E105&lt;&gt;"",1,0)</f>
        <v/>
      </c>
      <c r="K105" t="n">
        <v>1</v>
      </c>
      <c r="AB105">
        <f>VLOOKUP(F105,Tabelas!A:C,2,FALSE)</f>
        <v/>
      </c>
      <c r="AC105">
        <f>SUM(K105:Z105)</f>
        <v/>
      </c>
      <c r="AD105">
        <f>IF(AC105&lt;=2,1,1-LOG(AC105-1))</f>
        <v/>
      </c>
      <c r="AE105">
        <f>VLOOKUP(D105,LPeriodicos!A:E,5,FALSE)*IF(I105&gt;0,1.1,1)*AD105</f>
        <v/>
      </c>
    </row>
    <row r="106">
      <c r="A106" t="inlineStr">
        <is>
          <t>2021</t>
        </is>
      </c>
      <c r="B106" t="n">
        <v>105</v>
      </c>
      <c r="C106" t="inlineStr">
        <is>
          <t>Diagnostic and severity analysis of combined failures composed by imbalance and misalignment in rotating machines</t>
        </is>
      </c>
      <c r="D106" t="inlineStr">
        <is>
          <t>INTERNATIONAL JOURNAL OF ADVANCED MANUFACTURING TECHNOLOGY (INTERNET).</t>
        </is>
      </c>
      <c r="E106" t="inlineStr"/>
      <c r="F106">
        <f>VLOOKUP(D106,LPeriodicos!A:B,2,FALSE)</f>
        <v/>
      </c>
      <c r="G106">
        <f>VLOOKUP(D106,LPeriodicos!A:C,3,FALSE)</f>
        <v/>
      </c>
      <c r="H106">
        <f>VLOOKUP(D106,LPeriodicos!A:D,4,FALSE)</f>
        <v/>
      </c>
      <c r="I106">
        <f>IF(E106&lt;&gt;"",1,0)</f>
        <v/>
      </c>
      <c r="AB106">
        <f>VLOOKUP(F106,Tabelas!A:C,2,FALSE)</f>
        <v/>
      </c>
      <c r="AC106">
        <f>SUM(K106:Z106)</f>
        <v/>
      </c>
      <c r="AD106">
        <f>IF(AC106&lt;=2,1,1-LOG(AC106-1))</f>
        <v/>
      </c>
      <c r="AE106">
        <f>VLOOKUP(D106,LPeriodicos!A:E,5,FALSE)*IF(I106&gt;0,1.1,1)*AD106</f>
        <v/>
      </c>
    </row>
    <row r="107">
      <c r="A107" t="inlineStr">
        <is>
          <t>2021</t>
        </is>
      </c>
      <c r="B107" t="n">
        <v>106</v>
      </c>
      <c r="C107" t="inlineStr">
        <is>
          <t>Evaluating Temporal Bias in Time Series Event Detection Methods</t>
        </is>
      </c>
      <c r="D107" t="inlineStr">
        <is>
          <t>Journal of Information and Data Management - JIDM.</t>
        </is>
      </c>
      <c r="E107" t="inlineStr"/>
      <c r="F107">
        <f>VLOOKUP(D107,LPeriodicos!A:B,2,FALSE)</f>
        <v/>
      </c>
      <c r="G107">
        <f>VLOOKUP(D107,LPeriodicos!A:C,3,FALSE)</f>
        <v/>
      </c>
      <c r="H107">
        <f>VLOOKUP(D107,LPeriodicos!A:D,4,FALSE)</f>
        <v/>
      </c>
      <c r="I107">
        <f>IF(E107&lt;&gt;"",1,0)</f>
        <v/>
      </c>
      <c r="K107" t="n">
        <v>1</v>
      </c>
      <c r="AB107">
        <f>VLOOKUP(F107,Tabelas!A:C,2,FALSE)</f>
        <v/>
      </c>
      <c r="AC107">
        <f>SUM(K107:Z107)</f>
        <v/>
      </c>
      <c r="AD107">
        <f>IF(AC107&lt;=2,1,1-LOG(AC107-1))</f>
        <v/>
      </c>
      <c r="AE107">
        <f>VLOOKUP(D107,LPeriodicos!A:E,5,FALSE)*IF(I107&gt;0,1.1,1)*AD107</f>
        <v/>
      </c>
    </row>
    <row r="108">
      <c r="A108" t="inlineStr">
        <is>
          <t>2021</t>
        </is>
      </c>
      <c r="B108" t="n">
        <v>107</v>
      </c>
      <c r="C108" t="inlineStr">
        <is>
          <t>A Rhythmic Activation Mechanism for Soft Multi-legged Robots</t>
        </is>
      </c>
      <c r="D108" t="inlineStr">
        <is>
          <t>JOURNAL OF INTELLIGENT &amp; ROBOTIC SYSTEMS.</t>
        </is>
      </c>
      <c r="E108" t="inlineStr"/>
      <c r="F108">
        <f>VLOOKUP(D108,LPeriodicos!A:B,2,FALSE)</f>
        <v/>
      </c>
      <c r="G108">
        <f>VLOOKUP(D108,LPeriodicos!A:C,3,FALSE)</f>
        <v/>
      </c>
      <c r="H108">
        <f>VLOOKUP(D108,LPeriodicos!A:D,4,FALSE)</f>
        <v/>
      </c>
      <c r="I108">
        <f>IF(E108&lt;&gt;"",1,0)</f>
        <v/>
      </c>
      <c r="R108" t="n">
        <v>1</v>
      </c>
      <c r="U108" t="n">
        <v>1</v>
      </c>
      <c r="AB108">
        <f>VLOOKUP(F108,Tabelas!A:C,2,FALSE)</f>
        <v/>
      </c>
      <c r="AC108">
        <f>SUM(K108:Z108)</f>
        <v/>
      </c>
      <c r="AD108">
        <f>IF(AC108&lt;=2,1,1-LOG(AC108-1))</f>
        <v/>
      </c>
      <c r="AE108">
        <f>VLOOKUP(D108,LPeriodicos!A:E,5,FALSE)*IF(I108&gt;0,1.1,1)*AD108</f>
        <v/>
      </c>
    </row>
    <row r="109">
      <c r="A109" t="inlineStr">
        <is>
          <t>2021</t>
        </is>
      </c>
      <c r="B109" t="n">
        <v>108</v>
      </c>
      <c r="C109" t="inlineStr">
        <is>
          <t>A Family of Adaptive Volterra Filters Based on Maximum Correntropy Criterion for Improved Active Control of Impulsive Noise</t>
        </is>
      </c>
      <c r="D109" t="inlineStr">
        <is>
          <t>CIRCUITS SYSTEMS AND SIGNAL PROCESSING.</t>
        </is>
      </c>
      <c r="E109" t="inlineStr"/>
      <c r="F109">
        <f>VLOOKUP(D109,LPeriodicos!A:B,2,FALSE)</f>
        <v/>
      </c>
      <c r="G109">
        <f>VLOOKUP(D109,LPeriodicos!A:C,3,FALSE)</f>
        <v/>
      </c>
      <c r="H109">
        <f>VLOOKUP(D109,LPeriodicos!A:D,4,FALSE)</f>
        <v/>
      </c>
      <c r="I109">
        <f>IF(E109&lt;&gt;"",1,0)</f>
        <v/>
      </c>
      <c r="K109" t="n">
        <v>1</v>
      </c>
      <c r="AB109">
        <f>VLOOKUP(F109,Tabelas!A:C,2,FALSE)</f>
        <v/>
      </c>
      <c r="AC109">
        <f>SUM(K109:Z109)</f>
        <v/>
      </c>
      <c r="AD109">
        <f>IF(AC109&lt;=2,1,1-LOG(AC109-1))</f>
        <v/>
      </c>
      <c r="AE109">
        <f>VLOOKUP(D109,LPeriodicos!A:E,5,FALSE)*IF(I109&gt;0,1.1,1)*AD109</f>
        <v/>
      </c>
    </row>
    <row r="110">
      <c r="A110" t="inlineStr">
        <is>
          <t>2021</t>
        </is>
      </c>
      <c r="B110" t="n">
        <v>109</v>
      </c>
      <c r="C110" t="inlineStr">
        <is>
          <t>Blind and Semi-blind Anechoic Mixing System Identification Using Multichannel Matching Pursuit</t>
        </is>
      </c>
      <c r="D110" t="inlineStr">
        <is>
          <t>CIRCUITS SYSTEMS AND SIGNAL PROCESSING.</t>
        </is>
      </c>
      <c r="E110" t="inlineStr">
        <is>
          <t>LUCIANA ESCOBAR GONCALVES VIGNOLIJANIO DE SOUZA LIMACRISTIANE GEA</t>
        </is>
      </c>
      <c r="F110">
        <f>VLOOKUP(D110,LPeriodicos!A:B,2,FALSE)</f>
        <v/>
      </c>
      <c r="G110">
        <f>VLOOKUP(D110,LPeriodicos!A:C,3,FALSE)</f>
        <v/>
      </c>
      <c r="H110">
        <f>VLOOKUP(D110,LPeriodicos!A:D,4,FALSE)</f>
        <v/>
      </c>
      <c r="I110">
        <f>IF(E110&lt;&gt;"",1,0)</f>
        <v/>
      </c>
      <c r="AB110">
        <f>VLOOKUP(F110,Tabelas!A:C,2,FALSE)</f>
        <v/>
      </c>
      <c r="AC110">
        <f>SUM(K110:Z110)</f>
        <v/>
      </c>
      <c r="AD110">
        <f>IF(AC110&lt;=2,1,1-LOG(AC110-1))</f>
        <v/>
      </c>
      <c r="AE110">
        <f>VLOOKUP(D110,LPeriodicos!A:E,5,FALSE)*IF(I110&gt;0,1.1,1)*AD110</f>
        <v/>
      </c>
    </row>
    <row r="111">
      <c r="A111" t="inlineStr">
        <is>
          <t>2021</t>
        </is>
      </c>
      <c r="B111" t="n">
        <v>110</v>
      </c>
      <c r="C111" t="inlineStr">
        <is>
          <t>Designing screen layout in multimedia applications through integer programming and metaheuristic</t>
        </is>
      </c>
      <c r="D111" t="inlineStr">
        <is>
          <t>RAIRO-OPERATIONS RESEARCH.</t>
        </is>
      </c>
      <c r="E111" t="inlineStr"/>
      <c r="F111">
        <f>VLOOKUP(D111,LPeriodicos!A:B,2,FALSE)</f>
        <v/>
      </c>
      <c r="G111">
        <f>VLOOKUP(D111,LPeriodicos!A:C,3,FALSE)</f>
        <v/>
      </c>
      <c r="H111">
        <f>VLOOKUP(D111,LPeriodicos!A:D,4,FALSE)</f>
        <v/>
      </c>
      <c r="I111">
        <f>IF(E111&lt;&gt;"",1,0)</f>
        <v/>
      </c>
      <c r="K111" t="n">
        <v>1</v>
      </c>
      <c r="AB111">
        <f>VLOOKUP(F111,Tabelas!A:C,2,FALSE)</f>
        <v/>
      </c>
      <c r="AC111">
        <f>SUM(K111:Z111)</f>
        <v/>
      </c>
      <c r="AD111">
        <f>IF(AC111&lt;=2,1,1-LOG(AC111-1))</f>
        <v/>
      </c>
      <c r="AE111">
        <f>VLOOKUP(D111,LPeriodicos!A:E,5,FALSE)*IF(I111&gt;0,1.1,1)*AD111</f>
        <v/>
      </c>
    </row>
    <row r="112">
      <c r="A112" t="inlineStr">
        <is>
          <t>2021</t>
        </is>
      </c>
      <c r="B112" t="n">
        <v>111</v>
      </c>
      <c r="C112" t="inlineStr">
        <is>
          <t>Weight classifier using optical time domain reflectometry and a long period grating sensor</t>
        </is>
      </c>
      <c r="D112" t="inlineStr">
        <is>
          <t>OPTICAL FIBER TECHNOLOGY.</t>
        </is>
      </c>
      <c r="E112" t="inlineStr"/>
      <c r="F112">
        <f>VLOOKUP(D112,LPeriodicos!A:B,2,FALSE)</f>
        <v/>
      </c>
      <c r="G112">
        <f>VLOOKUP(D112,LPeriodicos!A:C,3,FALSE)</f>
        <v/>
      </c>
      <c r="H112">
        <f>VLOOKUP(D112,LPeriodicos!A:D,4,FALSE)</f>
        <v/>
      </c>
      <c r="I112">
        <f>IF(E112&lt;&gt;"",1,0)</f>
        <v/>
      </c>
      <c r="AB112">
        <f>VLOOKUP(F112,Tabelas!A:C,2,FALSE)</f>
        <v/>
      </c>
      <c r="AC112">
        <f>SUM(K112:Z112)</f>
        <v/>
      </c>
      <c r="AD112">
        <f>IF(AC112&lt;=2,1,1-LOG(AC112-1))</f>
        <v/>
      </c>
      <c r="AE112">
        <f>VLOOKUP(D112,LPeriodicos!A:E,5,FALSE)*IF(I112&gt;0,1.1,1)*AD112</f>
        <v/>
      </c>
    </row>
    <row r="113">
      <c r="A113" t="inlineStr">
        <is>
          <t>2021</t>
        </is>
      </c>
      <c r="B113" t="n">
        <v>112</v>
      </c>
      <c r="C113" t="inlineStr">
        <is>
          <t>Constrained Least Mean Square Algorithm with Coefficient Reusing</t>
        </is>
      </c>
      <c r="D113" t="inlineStr">
        <is>
          <t>CIRCUITS SYSTEMS AND SIGNAL PROCESSING.</t>
        </is>
      </c>
      <c r="E113" t="inlineStr"/>
      <c r="F113">
        <f>VLOOKUP(D113,LPeriodicos!A:B,2,FALSE)</f>
        <v/>
      </c>
      <c r="G113">
        <f>VLOOKUP(D113,LPeriodicos!A:C,3,FALSE)</f>
        <v/>
      </c>
      <c r="H113">
        <f>VLOOKUP(D113,LPeriodicos!A:D,4,FALSE)</f>
        <v/>
      </c>
      <c r="I113">
        <f>IF(E113&lt;&gt;"",1,0)</f>
        <v/>
      </c>
      <c r="AB113">
        <f>VLOOKUP(F113,Tabelas!A:C,2,FALSE)</f>
        <v/>
      </c>
      <c r="AC113">
        <f>SUM(K113:Z113)</f>
        <v/>
      </c>
      <c r="AD113">
        <f>IF(AC113&lt;=2,1,1-LOG(AC113-1))</f>
        <v/>
      </c>
      <c r="AE113">
        <f>VLOOKUP(D113,LPeriodicos!A:E,5,FALSE)*IF(I113&gt;0,1.1,1)*AD113</f>
        <v/>
      </c>
    </row>
    <row r="114">
      <c r="A114" t="inlineStr">
        <is>
          <t>2021</t>
        </is>
      </c>
      <c r="B114" t="n">
        <v>113</v>
      </c>
      <c r="C114" t="inlineStr">
        <is>
          <t>Multi-Armed Bandits for Minesweeper: Profiting from Exploration-Exploitation Synergy</t>
        </is>
      </c>
      <c r="D114" t="inlineStr">
        <is>
          <t>IEEE Transactions on Games.</t>
        </is>
      </c>
      <c r="E114" t="inlineStr"/>
      <c r="F114">
        <f>VLOOKUP(D114,LPeriodicos!A:B,2,FALSE)</f>
        <v/>
      </c>
      <c r="G114">
        <f>VLOOKUP(D114,LPeriodicos!A:C,3,FALSE)</f>
        <v/>
      </c>
      <c r="H114">
        <f>VLOOKUP(D114,LPeriodicos!A:D,4,FALSE)</f>
        <v/>
      </c>
      <c r="I114">
        <f>IF(E114&lt;&gt;"",1,0)</f>
        <v/>
      </c>
      <c r="V114" t="n">
        <v>1</v>
      </c>
      <c r="Z114" t="n">
        <v>1</v>
      </c>
      <c r="AB114">
        <f>VLOOKUP(F114,Tabelas!A:C,2,FALSE)</f>
        <v/>
      </c>
      <c r="AC114">
        <f>SUM(K114:Z114)</f>
        <v/>
      </c>
      <c r="AD114">
        <f>IF(AC114&lt;=2,1,1-LOG(AC114-1))</f>
        <v/>
      </c>
      <c r="AE114">
        <f>VLOOKUP(D114,LPeriodicos!A:E,5,FALSE)*IF(I114&gt;0,1.1,1)*AD114</f>
        <v/>
      </c>
    </row>
    <row r="115">
      <c r="A115" t="inlineStr">
        <is>
          <t>2021</t>
        </is>
      </c>
      <c r="B115" t="n">
        <v>114</v>
      </c>
      <c r="C115" t="inlineStr">
        <is>
          <t>MAPPING SUPPLY CHAIN STUDIES FROM THE SUSTAINABLE PERSPECTIVE</t>
        </is>
      </c>
      <c r="D115" t="inlineStr">
        <is>
          <t>TECNOLOGIA &amp; CULTURA (CEFET/RJ).</t>
        </is>
      </c>
      <c r="E115" t="inlineStr"/>
      <c r="F115">
        <f>VLOOKUP(D115,LPeriodicos!A:B,2,FALSE)</f>
        <v/>
      </c>
      <c r="G115">
        <f>VLOOKUP(D115,LPeriodicos!A:C,3,FALSE)</f>
        <v/>
      </c>
      <c r="H115">
        <f>VLOOKUP(D115,LPeriodicos!A:D,4,FALSE)</f>
        <v/>
      </c>
      <c r="I115">
        <f>IF(E115&lt;&gt;"",1,0)</f>
        <v/>
      </c>
      <c r="AB115">
        <f>VLOOKUP(F115,Tabelas!A:C,2,FALSE)</f>
        <v/>
      </c>
      <c r="AC115">
        <f>SUM(K115:Z115)</f>
        <v/>
      </c>
      <c r="AD115">
        <f>IF(AC115&lt;=2,1,1-LOG(AC115-1))</f>
        <v/>
      </c>
      <c r="AE115">
        <f>VLOOKUP(D115,LPeriodicos!A:E,5,FALSE)*IF(I115&gt;0,1.1,1)*AD115</f>
        <v/>
      </c>
    </row>
    <row r="116">
      <c r="A116" t="inlineStr">
        <is>
          <t>2021</t>
        </is>
      </c>
      <c r="B116" t="n">
        <v>115</v>
      </c>
      <c r="C116" t="inlineStr">
        <is>
          <t>AÇÕES DE EXTENSÃO COM USO DO GESTALTISMO E TECNOLOGIA: DESENVOLVIMENTO DE FERRAMENTAS ROBÓTICAS VOLTADAS PARA O PÚBLICO EXTERNO À INSTITUIÇÃO</t>
        </is>
      </c>
      <c r="D116" t="inlineStr">
        <is>
          <t>REVISTA CONEXÃO UEPG.</t>
        </is>
      </c>
      <c r="E116" t="inlineStr"/>
      <c r="F116">
        <f>VLOOKUP(D116,LPeriodicos!A:B,2,FALSE)</f>
        <v/>
      </c>
      <c r="G116">
        <f>VLOOKUP(D116,LPeriodicos!A:C,3,FALSE)</f>
        <v/>
      </c>
      <c r="H116">
        <f>VLOOKUP(D116,LPeriodicos!A:D,4,FALSE)</f>
        <v/>
      </c>
      <c r="I116">
        <f>IF(E116&lt;&gt;"",1,0)</f>
        <v/>
      </c>
      <c r="O116" t="n">
        <v>1</v>
      </c>
      <c r="AB116">
        <f>VLOOKUP(F116,Tabelas!A:C,2,FALSE)</f>
        <v/>
      </c>
      <c r="AC116">
        <f>SUM(K116:Z116)</f>
        <v/>
      </c>
      <c r="AD116">
        <f>IF(AC116&lt;=2,1,1-LOG(AC116-1))</f>
        <v/>
      </c>
      <c r="AE116">
        <f>VLOOKUP(D116,LPeriodicos!A:E,5,FALSE)*IF(I116&gt;0,1.1,1)*AD116</f>
        <v/>
      </c>
    </row>
    <row r="117">
      <c r="A117" t="inlineStr">
        <is>
          <t>2021</t>
        </is>
      </c>
      <c r="B117" t="n">
        <v>116</v>
      </c>
      <c r="C117" t="inlineStr">
        <is>
          <t>Estimation of COVID-19 Under-Reporting in the Brazilian States Through SARI</t>
        </is>
      </c>
      <c r="D117" t="inlineStr">
        <is>
          <t>New Generation Computing.</t>
        </is>
      </c>
      <c r="E117" t="inlineStr"/>
      <c r="F117">
        <f>VLOOKUP(D117,LPeriodicos!A:B,2,FALSE)</f>
        <v/>
      </c>
      <c r="G117">
        <f>VLOOKUP(D117,LPeriodicos!A:C,3,FALSE)</f>
        <v/>
      </c>
      <c r="H117">
        <f>VLOOKUP(D117,LPeriodicos!A:D,4,FALSE)</f>
        <v/>
      </c>
      <c r="I117">
        <f>IF(E117&lt;&gt;"",1,0)</f>
        <v/>
      </c>
      <c r="K117" t="n">
        <v>1</v>
      </c>
      <c r="AB117">
        <f>VLOOKUP(F117,Tabelas!A:C,2,FALSE)</f>
        <v/>
      </c>
      <c r="AC117">
        <f>SUM(K117:Z117)</f>
        <v/>
      </c>
      <c r="AD117">
        <f>IF(AC117&lt;=2,1,1-LOG(AC117-1))</f>
        <v/>
      </c>
      <c r="AE117">
        <f>VLOOKUP(D117,LPeriodicos!A:E,5,FALSE)*IF(I117&gt;0,1.1,1)*AD117</f>
        <v/>
      </c>
    </row>
    <row r="118">
      <c r="A118" t="inlineStr">
        <is>
          <t>2021</t>
        </is>
      </c>
      <c r="B118" t="n">
        <v>117</v>
      </c>
      <c r="C118" t="inlineStr">
        <is>
          <t>Transient Analysis of the Bias-Compensated LMS Algorithm</t>
        </is>
      </c>
      <c r="D118" t="inlineStr">
        <is>
          <t>Journal of Communication and Information Systems (JCIS),.</t>
        </is>
      </c>
      <c r="E118" t="inlineStr"/>
      <c r="F118">
        <f>VLOOKUP(D118,LPeriodicos!A:B,2,FALSE)</f>
        <v/>
      </c>
      <c r="G118">
        <f>VLOOKUP(D118,LPeriodicos!A:C,3,FALSE)</f>
        <v/>
      </c>
      <c r="H118">
        <f>VLOOKUP(D118,LPeriodicos!A:D,4,FALSE)</f>
        <v/>
      </c>
      <c r="I118">
        <f>IF(E118&lt;&gt;"",1,0)</f>
        <v/>
      </c>
      <c r="AB118">
        <f>VLOOKUP(F118,Tabelas!A:C,2,FALSE)</f>
        <v/>
      </c>
      <c r="AC118">
        <f>SUM(K118:Z118)</f>
        <v/>
      </c>
      <c r="AD118">
        <f>IF(AC118&lt;=2,1,1-LOG(AC118-1))</f>
        <v/>
      </c>
      <c r="AE118">
        <f>VLOOKUP(D118,LPeriodicos!A:E,5,FALSE)*IF(I118&gt;0,1.1,1)*AD118</f>
        <v/>
      </c>
    </row>
    <row r="119">
      <c r="A119" t="inlineStr">
        <is>
          <t>2021</t>
        </is>
      </c>
      <c r="B119" t="n">
        <v>118</v>
      </c>
      <c r="C119" t="inlineStr">
        <is>
          <t>TSPred: A framework for nonstationary time series prediction</t>
        </is>
      </c>
      <c r="D119" t="inlineStr">
        <is>
          <t>NEUROCOMPUTING.</t>
        </is>
      </c>
      <c r="E119" t="inlineStr">
        <is>
          <t>JOMAR FERREIRA MONSORESIRAN DE ALVARENGA CIDADE</t>
        </is>
      </c>
      <c r="F119">
        <f>VLOOKUP(D119,LPeriodicos!A:B,2,FALSE)</f>
        <v/>
      </c>
      <c r="G119">
        <f>VLOOKUP(D119,LPeriodicos!A:C,3,FALSE)</f>
        <v/>
      </c>
      <c r="H119">
        <f>VLOOKUP(D119,LPeriodicos!A:D,4,FALSE)</f>
        <v/>
      </c>
      <c r="I119">
        <f>IF(E119&lt;&gt;"",1,0)</f>
        <v/>
      </c>
      <c r="R119" t="n">
        <v>1</v>
      </c>
      <c r="S119" t="n">
        <v>1</v>
      </c>
      <c r="U119" t="n">
        <v>1</v>
      </c>
      <c r="AB119">
        <f>VLOOKUP(F119,Tabelas!A:C,2,FALSE)</f>
        <v/>
      </c>
      <c r="AC119">
        <f>SUM(K119:Z119)</f>
        <v/>
      </c>
      <c r="AD119">
        <f>IF(AC119&lt;=2,1,1-LOG(AC119-1))</f>
        <v/>
      </c>
      <c r="AE119">
        <f>VLOOKUP(D119,LPeriodicos!A:E,5,FALSE)*IF(I119&gt;0,1.1,1)*AD119</f>
        <v/>
      </c>
    </row>
    <row r="120">
      <c r="A120" t="inlineStr">
        <is>
          <t>2021</t>
        </is>
      </c>
      <c r="B120" t="n">
        <v>119</v>
      </c>
      <c r="C120" t="inlineStr">
        <is>
          <t>Facile synthesis of transition metal (M = Cu, Co) oxide grafted graphitic carbon nitride nanosheets for high performance asymmetric supercapacitors</t>
        </is>
      </c>
      <c r="D120" t="inlineStr">
        <is>
          <t>MATERIALS LETTERS.</t>
        </is>
      </c>
      <c r="E120" t="inlineStr">
        <is>
          <t>REBECCA PONTES SALLES</t>
        </is>
      </c>
      <c r="F120">
        <f>VLOOKUP(D120,LPeriodicos!A:B,2,FALSE)</f>
        <v/>
      </c>
      <c r="G120">
        <f>VLOOKUP(D120,LPeriodicos!A:C,3,FALSE)</f>
        <v/>
      </c>
      <c r="H120">
        <f>VLOOKUP(D120,LPeriodicos!A:D,4,FALSE)</f>
        <v/>
      </c>
      <c r="I120">
        <f>IF(E120&lt;&gt;"",1,0)</f>
        <v/>
      </c>
      <c r="R120" t="n">
        <v>1</v>
      </c>
      <c r="S120" t="n">
        <v>1</v>
      </c>
      <c r="AB120">
        <f>VLOOKUP(F120,Tabelas!A:C,2,FALSE)</f>
        <v/>
      </c>
      <c r="AC120">
        <f>SUM(K120:Z120)</f>
        <v/>
      </c>
      <c r="AD120">
        <f>IF(AC120&lt;=2,1,1-LOG(AC120-1))</f>
        <v/>
      </c>
      <c r="AE120">
        <f>VLOOKUP(D120,LPeriodicos!A:E,5,FALSE)*IF(I120&gt;0,1.1,1)*AD120</f>
        <v/>
      </c>
    </row>
    <row r="121">
      <c r="A121" t="inlineStr">
        <is>
          <t>2021</t>
        </is>
      </c>
      <c r="B121" t="n">
        <v>120</v>
      </c>
      <c r="C121" t="inlineStr">
        <is>
          <t>The Happy Level: A New Approach to Measure Happiness at Work Using Mixed Methods</t>
        </is>
      </c>
      <c r="D121" t="inlineStr">
        <is>
          <t>International Journal of Qualitative Methods.</t>
        </is>
      </c>
      <c r="E121" t="inlineStr"/>
      <c r="F121">
        <f>VLOOKUP(D121,LPeriodicos!A:B,2,FALSE)</f>
        <v/>
      </c>
      <c r="G121">
        <f>VLOOKUP(D121,LPeriodicos!A:C,3,FALSE)</f>
        <v/>
      </c>
      <c r="H121">
        <f>VLOOKUP(D121,LPeriodicos!A:D,4,FALSE)</f>
        <v/>
      </c>
      <c r="I121">
        <f>IF(E121&lt;&gt;"",1,0)</f>
        <v/>
      </c>
      <c r="AB121">
        <f>VLOOKUP(F121,Tabelas!A:C,2,FALSE)</f>
        <v/>
      </c>
      <c r="AC121">
        <f>SUM(K121:Z121)</f>
        <v/>
      </c>
      <c r="AD121">
        <f>IF(AC121&lt;=2,1,1-LOG(AC121-1))</f>
        <v/>
      </c>
      <c r="AE121">
        <f>VLOOKUP(D121,LPeriodicos!A:E,5,FALSE)*IF(I121&gt;0,1.1,1)*AD121</f>
        <v/>
      </c>
    </row>
    <row r="122">
      <c r="A122" t="inlineStr">
        <is>
          <t>2021</t>
        </is>
      </c>
      <c r="B122" t="n">
        <v>121</v>
      </c>
      <c r="C122" t="inlineStr">
        <is>
          <t>A influência de mídias multissensoriais na aprendizagem de crianças com transtorno de leitura</t>
        </is>
      </c>
      <c r="D122" t="inlineStr">
        <is>
          <t>REVISTA PSICOPEDAGOGIA.</t>
        </is>
      </c>
      <c r="E122" t="inlineStr">
        <is>
          <t>REBECCA PONTES SALLES</t>
        </is>
      </c>
      <c r="F122">
        <f>VLOOKUP(D122,LPeriodicos!A:B,2,FALSE)</f>
        <v/>
      </c>
      <c r="G122">
        <f>VLOOKUP(D122,LPeriodicos!A:C,3,FALSE)</f>
        <v/>
      </c>
      <c r="H122">
        <f>VLOOKUP(D122,LPeriodicos!A:D,4,FALSE)</f>
        <v/>
      </c>
      <c r="I122">
        <f>IF(E122&lt;&gt;"",1,0)</f>
        <v/>
      </c>
      <c r="K122" t="n">
        <v>1</v>
      </c>
      <c r="AB122">
        <f>VLOOKUP(F122,Tabelas!A:C,2,FALSE)</f>
        <v/>
      </c>
      <c r="AC122">
        <f>SUM(K122:Z122)</f>
        <v/>
      </c>
      <c r="AD122">
        <f>IF(AC122&lt;=2,1,1-LOG(AC122-1))</f>
        <v/>
      </c>
      <c r="AE122">
        <f>VLOOKUP(D122,LPeriodicos!A:E,5,FALSE)*IF(I122&gt;0,1.1,1)*AD122</f>
        <v/>
      </c>
    </row>
    <row r="123">
      <c r="A123" t="inlineStr">
        <is>
          <t>2021</t>
        </is>
      </c>
      <c r="B123" t="n">
        <v>122</v>
      </c>
      <c r="C123" t="inlineStr">
        <is>
          <t>Using Multisensory Content to Impact the Quality of Experience of Reading Digital Books</t>
        </is>
      </c>
      <c r="D123" t="inlineStr">
        <is>
          <t>ACM Transactions on Multimedia Computing Communications and Applications.</t>
        </is>
      </c>
      <c r="E123" t="inlineStr"/>
      <c r="F123">
        <f>VLOOKUP(D123,LPeriodicos!A:B,2,FALSE)</f>
        <v/>
      </c>
      <c r="G123">
        <f>VLOOKUP(D123,LPeriodicos!A:C,3,FALSE)</f>
        <v/>
      </c>
      <c r="H123">
        <f>VLOOKUP(D123,LPeriodicos!A:D,4,FALSE)</f>
        <v/>
      </c>
      <c r="I123">
        <f>IF(E123&lt;&gt;"",1,0)</f>
        <v/>
      </c>
      <c r="AB123">
        <f>VLOOKUP(F123,Tabelas!A:C,2,FALSE)</f>
        <v/>
      </c>
      <c r="AC123">
        <f>SUM(K123:Z123)</f>
        <v/>
      </c>
      <c r="AD123">
        <f>IF(AC123&lt;=2,1,1-LOG(AC123-1))</f>
        <v/>
      </c>
      <c r="AE123">
        <f>VLOOKUP(D123,LPeriodicos!A:E,5,FALSE)*IF(I123&gt;0,1.1,1)*AD123</f>
        <v/>
      </c>
    </row>
    <row r="124">
      <c r="A124" t="inlineStr">
        <is>
          <t>2021</t>
        </is>
      </c>
      <c r="B124" t="n">
        <v>123</v>
      </c>
      <c r="C124" t="inlineStr">
        <is>
          <t>On the Skewness of the LMS Adaptive Weights</t>
        </is>
      </c>
      <c r="D124" t="inlineStr">
        <is>
          <t>IEEE Transactions on Circuits and Systems II: Express Briefs.</t>
        </is>
      </c>
      <c r="E124" t="inlineStr">
        <is>
          <t>FLAVIO MATIAS DAMASCENO DE CARVALHO</t>
        </is>
      </c>
      <c r="F124">
        <f>VLOOKUP(D124,LPeriodicos!A:B,2,FALSE)</f>
        <v/>
      </c>
      <c r="G124">
        <f>VLOOKUP(D124,LPeriodicos!A:C,3,FALSE)</f>
        <v/>
      </c>
      <c r="H124">
        <f>VLOOKUP(D124,LPeriodicos!A:D,4,FALSE)</f>
        <v/>
      </c>
      <c r="I124">
        <f>IF(E124&lt;&gt;"",1,0)</f>
        <v/>
      </c>
      <c r="AB124">
        <f>VLOOKUP(F124,Tabelas!A:C,2,FALSE)</f>
        <v/>
      </c>
      <c r="AC124">
        <f>SUM(K124:Z124)</f>
        <v/>
      </c>
      <c r="AD124">
        <f>IF(AC124&lt;=2,1,1-LOG(AC124-1))</f>
        <v/>
      </c>
      <c r="AE124">
        <f>VLOOKUP(D124,LPeriodicos!A:E,5,FALSE)*IF(I124&gt;0,1.1,1)*AD124</f>
        <v/>
      </c>
    </row>
    <row r="125">
      <c r="A125" t="inlineStr">
        <is>
          <t>2021</t>
        </is>
      </c>
      <c r="B125" t="n">
        <v>124</v>
      </c>
      <c r="C125" t="inlineStr">
        <is>
          <t>Transient Analysis of the Set-Membership LMS Algorithm</t>
        </is>
      </c>
      <c r="D125" t="inlineStr">
        <is>
          <t>IEEE COMMUNICATIONS LETTERS.</t>
        </is>
      </c>
      <c r="E125" t="inlineStr">
        <is>
          <t>ELLEN PAIXAO SILVA</t>
        </is>
      </c>
      <c r="F125">
        <f>VLOOKUP(D125,LPeriodicos!A:B,2,FALSE)</f>
        <v/>
      </c>
      <c r="G125">
        <f>VLOOKUP(D125,LPeriodicos!A:C,3,FALSE)</f>
        <v/>
      </c>
      <c r="H125">
        <f>VLOOKUP(D125,LPeriodicos!A:D,4,FALSE)</f>
        <v/>
      </c>
      <c r="I125">
        <f>IF(E125&lt;&gt;"",1,0)</f>
        <v/>
      </c>
      <c r="AB125">
        <f>VLOOKUP(F125,Tabelas!A:C,2,FALSE)</f>
        <v/>
      </c>
      <c r="AC125">
        <f>SUM(K125:Z125)</f>
        <v/>
      </c>
      <c r="AD125">
        <f>IF(AC125&lt;=2,1,1-LOG(AC125-1))</f>
        <v/>
      </c>
      <c r="AE125">
        <f>VLOOKUP(D125,LPeriodicos!A:E,5,FALSE)*IF(I125&gt;0,1.1,1)*AD125</f>
        <v/>
      </c>
    </row>
    <row r="126">
      <c r="A126" t="inlineStr">
        <is>
          <t>2021</t>
        </is>
      </c>
      <c r="B126" t="n">
        <v>125</v>
      </c>
      <c r="C126" t="inlineStr">
        <is>
          <t>A Hybrid Iterated Local Search Heuristic for the Traveling Salesperson Problem with Hotel Selection</t>
        </is>
      </c>
      <c r="D126" t="inlineStr">
        <is>
          <t>COMPUTERS &amp; OPERATIONS RESEARCH.</t>
        </is>
      </c>
      <c r="E126" t="inlineStr"/>
      <c r="F126">
        <f>VLOOKUP(D126,LPeriodicos!A:B,2,FALSE)</f>
        <v/>
      </c>
      <c r="G126">
        <f>VLOOKUP(D126,LPeriodicos!A:C,3,FALSE)</f>
        <v/>
      </c>
      <c r="H126">
        <f>VLOOKUP(D126,LPeriodicos!A:D,4,FALSE)</f>
        <v/>
      </c>
      <c r="I126">
        <f>IF(E126&lt;&gt;"",1,0)</f>
        <v/>
      </c>
      <c r="K126" t="n">
        <v>1</v>
      </c>
      <c r="AB126">
        <f>VLOOKUP(F126,Tabelas!A:C,2,FALSE)</f>
        <v/>
      </c>
      <c r="AC126">
        <f>SUM(K126:Z126)</f>
        <v/>
      </c>
      <c r="AD126">
        <f>IF(AC126&lt;=2,1,1-LOG(AC126-1))</f>
        <v/>
      </c>
      <c r="AE126">
        <f>VLOOKUP(D126,LPeriodicos!A:E,5,FALSE)*IF(I126&gt;0,1.1,1)*AD126</f>
        <v/>
      </c>
    </row>
    <row r="127">
      <c r="A127" t="inlineStr">
        <is>
          <t>2021</t>
        </is>
      </c>
      <c r="B127" t="n">
        <v>126</v>
      </c>
      <c r="C127" t="inlineStr">
        <is>
          <t>A Hybrid Matheuristic for the Two-Stage Capacitated Facility Location Problem</t>
        </is>
      </c>
      <c r="D127" t="inlineStr">
        <is>
          <t>EXPERT SYSTEMS WITH APPLICATIONS.</t>
        </is>
      </c>
      <c r="E127" t="inlineStr"/>
      <c r="F127">
        <f>VLOOKUP(D127,LPeriodicos!A:B,2,FALSE)</f>
        <v/>
      </c>
      <c r="G127">
        <f>VLOOKUP(D127,LPeriodicos!A:C,3,FALSE)</f>
        <v/>
      </c>
      <c r="H127">
        <f>VLOOKUP(D127,LPeriodicos!A:D,4,FALSE)</f>
        <v/>
      </c>
      <c r="I127">
        <f>IF(E127&lt;&gt;"",1,0)</f>
        <v/>
      </c>
      <c r="O127" t="n">
        <v>1</v>
      </c>
      <c r="R127" t="n">
        <v>1</v>
      </c>
      <c r="V127" t="n">
        <v>1</v>
      </c>
      <c r="AB127">
        <f>VLOOKUP(F127,Tabelas!A:C,2,FALSE)</f>
        <v/>
      </c>
      <c r="AC127">
        <f>SUM(K127:Z127)</f>
        <v/>
      </c>
      <c r="AD127">
        <f>IF(AC127&lt;=2,1,1-LOG(AC127-1))</f>
        <v/>
      </c>
      <c r="AE127">
        <f>VLOOKUP(D127,LPeriodicos!A:E,5,FALSE)*IF(I127&gt;0,1.1,1)*AD127</f>
        <v/>
      </c>
    </row>
    <row r="128">
      <c r="A128" t="inlineStr">
        <is>
          <t>2021</t>
        </is>
      </c>
      <c r="B128" t="n">
        <v>127</v>
      </c>
      <c r="C128" t="inlineStr">
        <is>
          <t>DESENVOLVIMENTO DE INTERFACE DE DISPOSITIVOS MÓVEIS PARA UTILIZAÇÃO COM UMA PLATAFORMA MÚLTIPLA DE DADOS / MOBILE DEVICE INTERFACE DEVELOPMENT FOR USE WITH A MULTIPLE DATA PLATFORM</t>
        </is>
      </c>
      <c r="D128" t="inlineStr">
        <is>
          <t>Brazilian Journal of Development.</t>
        </is>
      </c>
      <c r="E128" t="inlineStr"/>
      <c r="F128">
        <f>VLOOKUP(D128,LPeriodicos!A:B,2,FALSE)</f>
        <v/>
      </c>
      <c r="G128">
        <f>VLOOKUP(D128,LPeriodicos!A:C,3,FALSE)</f>
        <v/>
      </c>
      <c r="H128">
        <f>VLOOKUP(D128,LPeriodicos!A:D,4,FALSE)</f>
        <v/>
      </c>
      <c r="I128">
        <f>IF(E128&lt;&gt;"",1,0)</f>
        <v/>
      </c>
      <c r="AB128">
        <f>VLOOKUP(F128,Tabelas!A:C,2,FALSE)</f>
        <v/>
      </c>
      <c r="AC128">
        <f>SUM(K128:Z128)</f>
        <v/>
      </c>
      <c r="AD128">
        <f>IF(AC128&lt;=2,1,1-LOG(AC128-1))</f>
        <v/>
      </c>
      <c r="AE128">
        <f>VLOOKUP(D128,LPeriodicos!A:E,5,FALSE)*IF(I128&gt;0,1.1,1)*AD128</f>
        <v/>
      </c>
    </row>
    <row r="129">
      <c r="A129" t="inlineStr">
        <is>
          <t>2021</t>
        </is>
      </c>
      <c r="B129" t="n">
        <v>128</v>
      </c>
      <c r="C129" t="inlineStr">
        <is>
          <t>Flattening the curves: on-off lock-down strategies for COVID-19 with an application to Brazil</t>
        </is>
      </c>
      <c r="D129" t="inlineStr">
        <is>
          <t>Journal of Mathematics in Industry.</t>
        </is>
      </c>
      <c r="E129" t="inlineStr"/>
      <c r="F129">
        <f>VLOOKUP(D129,LPeriodicos!A:B,2,FALSE)</f>
        <v/>
      </c>
      <c r="G129">
        <f>VLOOKUP(D129,LPeriodicos!A:C,3,FALSE)</f>
        <v/>
      </c>
      <c r="H129">
        <f>VLOOKUP(D129,LPeriodicos!A:D,4,FALSE)</f>
        <v/>
      </c>
      <c r="I129">
        <f>IF(E129&lt;&gt;"",1,0)</f>
        <v/>
      </c>
      <c r="AB129">
        <f>VLOOKUP(F129,Tabelas!A:C,2,FALSE)</f>
        <v/>
      </c>
      <c r="AC129">
        <f>SUM(K129:Z129)</f>
        <v/>
      </c>
      <c r="AD129">
        <f>IF(AC129&lt;=2,1,1-LOG(AC129-1))</f>
        <v/>
      </c>
      <c r="AE129">
        <f>VLOOKUP(D129,LPeriodicos!A:E,5,FALSE)*IF(I129&gt;0,1.1,1)*AD129</f>
        <v/>
      </c>
    </row>
    <row r="130">
      <c r="A130" t="inlineStr">
        <is>
          <t>2021</t>
        </is>
      </c>
      <c r="B130" t="n">
        <v>129</v>
      </c>
      <c r="C130" t="inlineStr">
        <is>
          <t>A horizontal partitioning-based method for frequent pattern mining in transport timetable</t>
        </is>
      </c>
      <c r="D130" t="inlineStr">
        <is>
          <t>EXPERT SYSTEMS.</t>
        </is>
      </c>
      <c r="E130" t="inlineStr"/>
      <c r="F130">
        <f>VLOOKUP(D130,LPeriodicos!A:B,2,FALSE)</f>
        <v/>
      </c>
      <c r="G130">
        <f>VLOOKUP(D130,LPeriodicos!A:C,3,FALSE)</f>
        <v/>
      </c>
      <c r="H130">
        <f>VLOOKUP(D130,LPeriodicos!A:D,4,FALSE)</f>
        <v/>
      </c>
      <c r="I130">
        <f>IF(E130&lt;&gt;"",1,0)</f>
        <v/>
      </c>
      <c r="AB130">
        <f>VLOOKUP(F130,Tabelas!A:C,2,FALSE)</f>
        <v/>
      </c>
      <c r="AC130">
        <f>SUM(K130:Z130)</f>
        <v/>
      </c>
      <c r="AD130">
        <f>IF(AC130&lt;=2,1,1-LOG(AC130-1))</f>
        <v/>
      </c>
      <c r="AE130">
        <f>VLOOKUP(D130,LPeriodicos!A:E,5,FALSE)*IF(I130&gt;0,1.1,1)*AD130</f>
        <v/>
      </c>
    </row>
  </sheetData>
  <autoFilter ref="A1:AE39">
    <sortState ref="A2:AE46">
      <sortCondition ref="A1:A46"/>
    </sortState>
  </autoFilter>
  <conditionalFormatting sqref="AB2:AE28 AB32:AE39">
    <cfRule type="cellIs" priority="55" operator="equal" dxfId="0">
      <formula>0</formula>
    </cfRule>
  </conditionalFormatting>
  <conditionalFormatting sqref="AB29:AE29">
    <cfRule type="cellIs" priority="11" operator="equal" dxfId="0">
      <formula>0</formula>
    </cfRule>
  </conditionalFormatting>
  <conditionalFormatting sqref="AB30:AE30">
    <cfRule type="cellIs" priority="10" operator="equal" dxfId="0">
      <formula>0</formula>
    </cfRule>
  </conditionalFormatting>
  <conditionalFormatting sqref="AB31:AE31">
    <cfRule type="cellIs" priority="9" operator="equal" dxfId="0">
      <formula>0</formula>
    </cfRule>
  </conditionalFormatting>
  <conditionalFormatting sqref="AB40:AE40">
    <cfRule type="cellIs" priority="7" operator="equal" dxfId="0">
      <formula>0</formula>
    </cfRule>
  </conditionalFormatting>
  <conditionalFormatting sqref="AB41:AE41">
    <cfRule type="cellIs" priority="6" operator="equal" dxfId="0">
      <formula>0</formula>
    </cfRule>
  </conditionalFormatting>
  <conditionalFormatting sqref="AB42:AE42">
    <cfRule type="cellIs" priority="5" operator="equal" dxfId="0">
      <formula>0</formula>
    </cfRule>
  </conditionalFormatting>
  <conditionalFormatting sqref="AB43:AE43">
    <cfRule type="cellIs" priority="4" operator="equal" dxfId="0">
      <formula>0</formula>
    </cfRule>
  </conditionalFormatting>
  <conditionalFormatting sqref="AB44:AE44">
    <cfRule type="cellIs" priority="3" operator="equal" dxfId="0">
      <formula>0</formula>
    </cfRule>
  </conditionalFormatting>
  <conditionalFormatting sqref="AB45:AE45">
    <cfRule type="cellIs" priority="2" operator="equal" dxfId="0">
      <formula>0</formula>
    </cfRule>
  </conditionalFormatting>
  <conditionalFormatting sqref="AB46:AE46">
    <cfRule type="cellIs" priority="1" operator="equal" dxfId="0">
      <formula>0</formula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Y9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4" sqref="R4"/>
    </sheetView>
  </sheetViews>
  <sheetFormatPr baseColWidth="8" defaultColWidth="11" defaultRowHeight="15.75"/>
  <cols>
    <col width="5.125" bestFit="1" customWidth="1" min="1" max="1"/>
    <col width="4.5" bestFit="1" customWidth="1" min="2" max="2"/>
    <col width="69.375" customWidth="1" min="3" max="3"/>
    <col width="50.625" customWidth="1" min="4" max="4"/>
    <col width="40.125" bestFit="1" customWidth="1" min="5" max="5"/>
    <col width="4.625" bestFit="1" customWidth="1" min="6" max="6"/>
    <col width="1.875" customWidth="1" min="7" max="7"/>
    <col width="4.625" bestFit="1" customWidth="1" min="8" max="9"/>
    <col width="4.625" customWidth="1" min="10" max="10"/>
    <col width="4.625" bestFit="1" customWidth="1" min="11" max="23"/>
    <col width="1.875" customWidth="1" min="24" max="24"/>
    <col width="3.125" customWidth="1" style="8" min="25" max="25"/>
  </cols>
  <sheetData>
    <row r="1" ht="126.75" customFormat="1" customHeight="1" s="88">
      <c r="A1" s="87" t="inlineStr">
        <is>
          <t>Ano</t>
        </is>
      </c>
      <c r="B1" s="87" t="inlineStr">
        <is>
          <t>Numero</t>
        </is>
      </c>
      <c r="C1" s="88" t="inlineStr">
        <is>
          <t>Produto</t>
        </is>
      </c>
      <c r="D1" s="88" t="inlineStr">
        <is>
          <t>Tipo</t>
        </is>
      </c>
      <c r="E1" s="88" t="inlineStr">
        <is>
          <t>Discente</t>
        </is>
      </c>
      <c r="F1" s="89" t="inlineStr">
        <is>
          <t>Discente Programa</t>
        </is>
      </c>
      <c r="G1" s="87" t="n"/>
      <c r="H1" s="90">
        <f>Geral!B1</f>
        <v/>
      </c>
      <c r="I1" s="90">
        <f>Geral!C1</f>
        <v/>
      </c>
      <c r="J1" s="90" t="inlineStr">
        <is>
          <t>Diogo Mendonça</t>
        </is>
      </c>
      <c r="K1" s="90">
        <f>Geral!E1</f>
        <v/>
      </c>
      <c r="L1" s="90">
        <f>Geral!F1</f>
        <v/>
      </c>
      <c r="M1" s="90">
        <f>Geral!G1</f>
        <v/>
      </c>
      <c r="N1" s="90">
        <f>Geral!H1</f>
        <v/>
      </c>
      <c r="O1" s="90">
        <f>Geral!I1</f>
        <v/>
      </c>
      <c r="P1" s="90">
        <f>Geral!J1</f>
        <v/>
      </c>
      <c r="Q1" s="90">
        <f>Geral!K1</f>
        <v/>
      </c>
      <c r="R1" s="90">
        <f>Geral!L1</f>
        <v/>
      </c>
      <c r="S1" s="90">
        <f>Geral!M1</f>
        <v/>
      </c>
      <c r="T1" s="90">
        <f>Geral!N1</f>
        <v/>
      </c>
      <c r="U1" s="90">
        <f>Geral!O1</f>
        <v/>
      </c>
      <c r="V1" s="90">
        <f>Geral!P1</f>
        <v/>
      </c>
      <c r="W1" s="90">
        <f>Geral!Q1</f>
        <v/>
      </c>
      <c r="X1" s="87" t="n"/>
      <c r="Y1" s="91" t="inlineStr">
        <is>
          <t>Docentes</t>
        </is>
      </c>
    </row>
    <row r="2" customFormat="1" s="72">
      <c r="A2" t="n">
        <v>2021</v>
      </c>
      <c r="B2" s="71" t="n">
        <v>1</v>
      </c>
      <c r="C2" t="inlineStr">
        <is>
          <t>BIOLAND</t>
        </is>
      </c>
      <c r="D2" t="inlineStr">
        <is>
          <t>Software/Aplicativo (Programa de computador)</t>
        </is>
      </c>
      <c r="E2" t="inlineStr">
        <is>
          <t>ANDERSON LUIZ BERNARDES DA ROCHA</t>
        </is>
      </c>
      <c r="F2" s="92">
        <f>IF(E2&lt;&gt;"",1,0)</f>
        <v/>
      </c>
      <c r="G2" s="150" t="n"/>
      <c r="H2" s="150" t="n"/>
      <c r="I2" s="150" t="n"/>
      <c r="J2" s="150" t="n"/>
      <c r="K2" s="150" t="n"/>
      <c r="L2" s="150" t="n"/>
      <c r="M2" s="150" t="n"/>
      <c r="N2" s="150" t="n"/>
      <c r="O2" s="150" t="n"/>
      <c r="P2" s="150" t="n"/>
      <c r="Q2" s="150" t="n"/>
      <c r="R2" s="150" t="n">
        <v>1</v>
      </c>
      <c r="S2" s="150" t="n"/>
      <c r="T2" s="150" t="n"/>
      <c r="U2" s="150" t="n"/>
      <c r="V2" s="150" t="n"/>
      <c r="W2" s="150" t="n"/>
      <c r="Y2" s="73">
        <f>SUM(H2:W2)</f>
        <v/>
      </c>
    </row>
    <row r="3">
      <c r="A3" t="n">
        <v>2021</v>
      </c>
      <c r="B3" s="71" t="n">
        <v>2</v>
      </c>
      <c r="C3" t="inlineStr">
        <is>
          <t>ECOLAB</t>
        </is>
      </c>
      <c r="D3" t="inlineStr">
        <is>
          <t>Software/Aplicativo (Programa de computador)</t>
        </is>
      </c>
      <c r="E3" t="inlineStr">
        <is>
          <t>LUIS HENRIQUE DOS REIS LACERDA NOGUEIRA</t>
        </is>
      </c>
      <c r="F3" s="92">
        <f>IF(E3&lt;&gt;"",1,0)</f>
        <v/>
      </c>
      <c r="G3" s="92" t="n"/>
      <c r="H3" s="92" t="n"/>
      <c r="I3" s="92" t="n"/>
      <c r="J3" s="92" t="n"/>
      <c r="K3" s="92" t="n"/>
      <c r="L3" s="92" t="n"/>
      <c r="M3" s="92" t="n"/>
      <c r="N3" s="92" t="n"/>
      <c r="O3" s="92" t="n"/>
      <c r="P3" s="92" t="n"/>
      <c r="Q3" s="92" t="n"/>
      <c r="R3" s="92" t="n">
        <v>1</v>
      </c>
      <c r="S3" s="92" t="n"/>
      <c r="T3" s="92" t="n"/>
      <c r="U3" s="92" t="n"/>
      <c r="V3" s="92" t="n"/>
      <c r="W3" s="92" t="n"/>
      <c r="Y3" s="8">
        <f>SUM(H3:W3)</f>
        <v/>
      </c>
    </row>
    <row r="4">
      <c r="A4" t="n">
        <v>2021</v>
      </c>
      <c r="B4" s="71" t="n">
        <v>3</v>
      </c>
      <c r="C4" t="inlineStr">
        <is>
          <t>GSTSM: GENERALIZED SPATIAL-TIME SEQUENCE MINER</t>
        </is>
      </c>
      <c r="D4" t="inlineStr">
        <is>
          <t>Software/Aplicativo (Programa de computador)</t>
        </is>
      </c>
      <c r="E4" t="inlineStr">
        <is>
          <t>ANTONIO JOSE DE CASTRO FILHO</t>
        </is>
      </c>
      <c r="F4" s="92">
        <f>IF(E4&lt;&gt;"",1,0)</f>
        <v/>
      </c>
      <c r="G4" s="92" t="n"/>
      <c r="H4" s="92" t="n"/>
      <c r="I4" s="92" t="n"/>
      <c r="J4" s="92" t="n"/>
      <c r="K4" s="92" t="n"/>
      <c r="L4" s="92" t="n"/>
      <c r="M4" s="92" t="n">
        <v>1</v>
      </c>
      <c r="N4" s="92" t="n"/>
      <c r="O4" s="92" t="n"/>
      <c r="P4" s="92" t="n"/>
      <c r="Q4" s="92" t="n"/>
      <c r="R4" s="92" t="n"/>
      <c r="S4" s="92" t="n"/>
      <c r="T4" s="92" t="n"/>
      <c r="U4" s="92" t="n"/>
      <c r="V4" s="92" t="n"/>
      <c r="W4" s="92" t="n">
        <v>1</v>
      </c>
      <c r="Y4" s="8">
        <f>SUM(H4:W4)</f>
        <v/>
      </c>
    </row>
    <row r="5">
      <c r="A5" t="n">
        <v>2021</v>
      </c>
      <c r="B5" s="71" t="n">
        <v>4</v>
      </c>
      <c r="C5" t="inlineStr">
        <is>
          <t>IV ESCOLA REGIONAL DE INFORMÁTICA DO RIO DE JANEIRO (ERI/RJ)</t>
        </is>
      </c>
      <c r="D5" s="82" t="inlineStr">
        <is>
          <t>Evento organizado</t>
        </is>
      </c>
      <c r="F5" s="92">
        <f>IF(E5&lt;&gt;"",1,0)</f>
        <v/>
      </c>
      <c r="G5" s="92" t="n"/>
      <c r="H5" s="92" t="n"/>
      <c r="I5" s="92" t="n">
        <v>1</v>
      </c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>
        <v>1</v>
      </c>
      <c r="Y5" s="8">
        <f>SUM(H5:W5)</f>
        <v/>
      </c>
    </row>
    <row r="6">
      <c r="A6" t="n">
        <v>2021</v>
      </c>
      <c r="B6" s="71" t="n">
        <v>5</v>
      </c>
      <c r="C6" t="inlineStr">
        <is>
          <t>IX SYMPOSIUM ON KNOWLEDGE DISCOVERY, MINING AND LEARNING</t>
        </is>
      </c>
      <c r="D6" s="82" t="inlineStr">
        <is>
          <t>Evento organizado</t>
        </is>
      </c>
      <c r="E6" s="8" t="n"/>
      <c r="F6" s="92">
        <f>IF(E6&lt;&gt;"",1,0)</f>
        <v/>
      </c>
      <c r="G6" s="92" t="n"/>
      <c r="H6" s="92" t="n"/>
      <c r="I6" s="92" t="n"/>
      <c r="J6" s="92" t="n"/>
      <c r="K6" s="92" t="n"/>
      <c r="L6" s="92" t="n">
        <v>1</v>
      </c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Y6" s="8">
        <f>SUM(H6:W6)</f>
        <v/>
      </c>
    </row>
    <row r="7">
      <c r="A7" t="n">
        <v>2021</v>
      </c>
      <c r="B7" s="71" t="n">
        <v>6</v>
      </c>
      <c r="C7" t="inlineStr">
        <is>
          <t>VII ESCOLA REGIONAL DE ALTO DESEMPENHO DO RIO DE JANEIRO (ERAD/RJ)</t>
        </is>
      </c>
      <c r="D7" s="82" t="inlineStr">
        <is>
          <t>Evento organizado</t>
        </is>
      </c>
      <c r="E7" s="8" t="n"/>
      <c r="F7" s="92">
        <f>IF(E7&lt;&gt;"",1,0)</f>
        <v/>
      </c>
      <c r="G7" s="92" t="n"/>
      <c r="H7" s="92" t="n"/>
      <c r="I7" s="92" t="n">
        <v>1</v>
      </c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92" t="n"/>
      <c r="W7" s="92" t="n">
        <v>1</v>
      </c>
      <c r="Y7" s="8">
        <f>SUM(H7:W7)</f>
        <v/>
      </c>
    </row>
    <row r="8">
      <c r="A8" t="n">
        <v>2021</v>
      </c>
      <c r="B8" s="71" t="n">
        <v>7</v>
      </c>
      <c r="C8" t="inlineStr">
        <is>
          <t>XXXVI SIMPÓSIO BRASILEIRO DE BANCO DE DADOS</t>
        </is>
      </c>
      <c r="D8" s="82" t="inlineStr">
        <is>
          <t>Evento organizado</t>
        </is>
      </c>
      <c r="E8" s="8" t="n"/>
      <c r="F8" s="92">
        <f>IF(E8&lt;&gt;"",1,0)</f>
        <v/>
      </c>
      <c r="G8" s="92" t="n"/>
      <c r="H8" s="92" t="n"/>
      <c r="I8" s="92" t="n"/>
      <c r="J8" s="92" t="n"/>
      <c r="K8" s="92" t="n"/>
      <c r="L8" s="92" t="n"/>
      <c r="M8" s="92" t="n">
        <v>1</v>
      </c>
      <c r="N8" s="92" t="n"/>
      <c r="O8" s="92" t="n"/>
      <c r="P8" s="92" t="n"/>
      <c r="Q8" s="92" t="n"/>
      <c r="R8" s="92" t="n"/>
      <c r="S8" s="92" t="n"/>
      <c r="T8" s="92" t="n"/>
      <c r="U8" s="92" t="n"/>
      <c r="V8" s="92" t="n"/>
      <c r="W8" s="92" t="n">
        <v>1</v>
      </c>
      <c r="Y8" s="8">
        <f>SUM(H8:W8)</f>
        <v/>
      </c>
    </row>
    <row r="9">
      <c r="A9" t="n">
        <v>2021</v>
      </c>
      <c r="B9" s="71" t="n">
        <v>8</v>
      </c>
      <c r="C9" t="inlineStr">
        <is>
          <t>DATASET OF HISTORICAL RECORD OF NEONATAL MORTALITY RATES IN BRAZILIAN MUNICIPALITIES</t>
        </is>
      </c>
      <c r="D9" s="82" t="inlineStr">
        <is>
          <t>Base de dados técnico-científica</t>
        </is>
      </c>
      <c r="E9" t="inlineStr">
        <is>
          <t>REBECCA PONTES SALLES; IGOR DA SILVA MORAIS; BALTHAZAR DA SILVA CUNHA PAIXAO</t>
        </is>
      </c>
      <c r="F9" s="92">
        <f>IF(E9&lt;&gt;"",1,0)</f>
        <v/>
      </c>
      <c r="G9" s="92" t="n"/>
      <c r="H9" s="92" t="n"/>
      <c r="I9" s="92" t="n"/>
      <c r="J9" s="92" t="n"/>
      <c r="K9" s="92" t="n"/>
      <c r="L9" s="92" t="n"/>
      <c r="M9" s="92" t="n">
        <v>1</v>
      </c>
      <c r="N9" s="92" t="n"/>
      <c r="O9" s="92" t="n"/>
      <c r="P9" s="92" t="n"/>
      <c r="Q9" s="92" t="n"/>
      <c r="R9" s="92" t="n"/>
      <c r="S9" s="92" t="n"/>
      <c r="T9" s="92" t="n"/>
      <c r="U9" s="92" t="n"/>
      <c r="V9" s="92" t="n"/>
      <c r="W9" s="92" t="n"/>
      <c r="Y9" s="8">
        <f>SUM(H9:W9)</f>
        <v/>
      </c>
    </row>
  </sheetData>
  <autoFilter ref="A1:Y9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209"/>
  <sheetViews>
    <sheetView topLeftCell="A60" zoomScale="140" zoomScaleNormal="85" workbookViewId="0">
      <selection activeCell="A78" sqref="A78"/>
    </sheetView>
  </sheetViews>
  <sheetFormatPr baseColWidth="8" defaultColWidth="8.875" defaultRowHeight="15.75"/>
  <cols>
    <col width="61" customWidth="1" min="1" max="1"/>
    <col width="6.125" bestFit="1" customWidth="1" min="2" max="2"/>
    <col width="2.875" bestFit="1" customWidth="1" min="3" max="3"/>
    <col width="7.625" customWidth="1" style="8" min="4" max="4"/>
    <col width="7.625" bestFit="1" customWidth="1" style="2" min="5" max="5"/>
    <col width="1.625" customWidth="1" min="6" max="6"/>
  </cols>
  <sheetData>
    <row r="1">
      <c r="A1" t="inlineStr">
        <is>
          <t>Conferencias</t>
        </is>
      </c>
      <c r="B1" t="inlineStr">
        <is>
          <t>Qualis</t>
        </is>
      </c>
      <c r="C1" t="inlineStr">
        <is>
          <t>CS</t>
        </is>
      </c>
      <c r="D1" s="8" t="inlineStr">
        <is>
          <t>Restrito</t>
        </is>
      </c>
      <c r="E1" s="2" t="inlineStr">
        <is>
          <t>Value</t>
        </is>
      </c>
    </row>
    <row r="2">
      <c r="A2" t="inlineStr">
        <is>
          <t>Brazilian e-Science Workshop</t>
        </is>
      </c>
      <c r="B2" t="inlineStr">
        <is>
          <t>B5</t>
        </is>
      </c>
      <c r="C2">
        <f>IF(B2&lt;&gt;"NI",1,0)</f>
        <v/>
      </c>
      <c r="D2">
        <f>VLOOKUP(B2,Tabelas!A:C,3,FALSE)</f>
        <v/>
      </c>
      <c r="E2">
        <f>VLOOKUP(B2,Tabelas!A:C,2,FALSE)</f>
        <v/>
      </c>
    </row>
    <row r="3">
      <c r="A3" t="inlineStr">
        <is>
          <t>Simpósio Brasileiro de Pesquisa Operacional</t>
        </is>
      </c>
      <c r="B3" t="inlineStr">
        <is>
          <t>B4</t>
        </is>
      </c>
      <c r="C3">
        <f>IF(B3&lt;&gt;"NI",1,0)</f>
        <v/>
      </c>
      <c r="D3">
        <f>VLOOKUP(B3,Tabelas!A:C,3,FALSE)</f>
        <v/>
      </c>
      <c r="E3">
        <f>VLOOKUP(B3,Tabelas!A:C,2,FALSE)</f>
        <v/>
      </c>
    </row>
    <row r="4">
      <c r="A4" t="inlineStr">
        <is>
          <t>International Conference of the Chilean Computer Science Society</t>
        </is>
      </c>
      <c r="B4" t="inlineStr">
        <is>
          <t>B4</t>
        </is>
      </c>
      <c r="C4">
        <f>IF(B4&lt;&gt;"NI",1,0)</f>
        <v/>
      </c>
      <c r="D4">
        <f>VLOOKUP(B4,Tabelas!A:C,3,FALSE)</f>
        <v/>
      </c>
      <c r="E4">
        <f>VLOOKUP(B4,Tabelas!A:C,2,FALSE)</f>
        <v/>
      </c>
    </row>
    <row r="5">
      <c r="A5" t="inlineStr">
        <is>
          <t>2020 IEEE ANDESCON</t>
        </is>
      </c>
      <c r="B5" t="inlineStr">
        <is>
          <t>NI</t>
        </is>
      </c>
      <c r="C5">
        <f>IF(B5&lt;&gt;"NI",1,0)</f>
        <v/>
      </c>
      <c r="D5">
        <f>VLOOKUP(B5,Tabelas!A:C,3,FALSE)</f>
        <v/>
      </c>
      <c r="E5">
        <f>VLOOKUP(B5,Tabelas!A:C,2,FALSE)</f>
        <v/>
      </c>
    </row>
    <row r="6">
      <c r="A6" t="inlineStr">
        <is>
          <t>2020 International Conference on Systems</t>
        </is>
      </c>
      <c r="B6" t="inlineStr">
        <is>
          <t>NI</t>
        </is>
      </c>
      <c r="C6">
        <f>IF(B6&lt;&gt;"NI",1,0)</f>
        <v/>
      </c>
      <c r="D6">
        <f>VLOOKUP(B6,Tabelas!A:C,3,FALSE)</f>
        <v/>
      </c>
      <c r="E6">
        <f>VLOOKUP(B6,Tabelas!A:C,2,FALSE)</f>
        <v/>
      </c>
    </row>
    <row r="7">
      <c r="A7" t="inlineStr">
        <is>
          <t>Congresso Nacional de Pesquisa e Ensino em Transporte</t>
        </is>
      </c>
      <c r="B7" t="inlineStr">
        <is>
          <t>NI</t>
        </is>
      </c>
      <c r="C7">
        <f>IF(B7&lt;&gt;"NI",1,0)</f>
        <v/>
      </c>
      <c r="D7">
        <f>VLOOKUP(B7,Tabelas!A:C,3,FALSE)</f>
        <v/>
      </c>
      <c r="E7">
        <f>VLOOKUP(B7,Tabelas!A:C,2,FALSE)</f>
        <v/>
      </c>
    </row>
    <row r="8">
      <c r="A8" t="inlineStr">
        <is>
          <t>20th International Conference on Computational Science and its Applications</t>
        </is>
      </c>
      <c r="B8" t="inlineStr">
        <is>
          <t>B1</t>
        </is>
      </c>
      <c r="C8">
        <f>IF(B8&lt;&gt;"NI",1,0)</f>
        <v/>
      </c>
      <c r="D8">
        <f>VLOOKUP(B8,Tabelas!A:C,3,FALSE)</f>
        <v/>
      </c>
      <c r="E8">
        <f>VLOOKUP(B8,Tabelas!A:C,2,FALSE)</f>
        <v/>
      </c>
    </row>
    <row r="9">
      <c r="A9" t="inlineStr">
        <is>
          <t>Congresso Nacional de Pesquisa e Ensino em Transporte</t>
        </is>
      </c>
      <c r="B9" t="inlineStr">
        <is>
          <t>NI</t>
        </is>
      </c>
      <c r="C9">
        <f>IF(B9&lt;&gt;"NI",1,0)</f>
        <v/>
      </c>
      <c r="D9">
        <f>VLOOKUP(B9,Tabelas!A:C,3,FALSE)</f>
        <v/>
      </c>
      <c r="E9">
        <f>VLOOKUP(B9,Tabelas!A:C,2,FALSE)</f>
        <v/>
      </c>
    </row>
    <row r="10">
      <c r="A10" t="inlineStr">
        <is>
          <t>Ibero-American Congress of Smart Cities</t>
        </is>
      </c>
      <c r="B10" t="inlineStr">
        <is>
          <t>NI</t>
        </is>
      </c>
      <c r="C10">
        <f>IF(B10&lt;&gt;"NI",1,0)</f>
        <v/>
      </c>
      <c r="D10">
        <f>VLOOKUP(B10,Tabelas!A:C,3,FALSE)</f>
        <v/>
      </c>
      <c r="E10">
        <f>VLOOKUP(B10,Tabelas!A:C,2,FALSE)</f>
        <v/>
      </c>
    </row>
    <row r="11">
      <c r="A11" t="inlineStr">
        <is>
          <t>Ibero-American Congress of Smart Cities</t>
        </is>
      </c>
      <c r="B11" t="inlineStr">
        <is>
          <t>NI</t>
        </is>
      </c>
      <c r="C11">
        <f>IF(B11&lt;&gt;"NI",1,0)</f>
        <v/>
      </c>
      <c r="D11">
        <f>VLOOKUP(B11,Tabelas!A:C,3,FALSE)</f>
        <v/>
      </c>
      <c r="E11">
        <f>VLOOKUP(B11,Tabelas!A:C,2,FALSE)</f>
        <v/>
      </c>
    </row>
    <row r="12">
      <c r="A12" t="inlineStr">
        <is>
          <t>Encontro Nacional de Engenharia de Produção</t>
        </is>
      </c>
      <c r="B12" t="inlineStr">
        <is>
          <t>NI</t>
        </is>
      </c>
      <c r="C12">
        <f>IF(B12&lt;&gt;"NI",1,0)</f>
        <v/>
      </c>
      <c r="D12">
        <f>VLOOKUP(B12,Tabelas!A:C,3,FALSE)</f>
        <v/>
      </c>
      <c r="E12">
        <f>VLOOKUP(B12,Tabelas!A:C,2,FALSE)</f>
        <v/>
      </c>
    </row>
    <row r="13">
      <c r="A13" t="inlineStr">
        <is>
          <t>XX Simpósio Brasileiro de Segurança da Informação e de Sistemas Computacionais (SBSeg 2020)</t>
        </is>
      </c>
      <c r="B13" t="inlineStr">
        <is>
          <t>B2</t>
        </is>
      </c>
      <c r="C13">
        <f>IF(B13&lt;&gt;"NI",1,0)</f>
        <v/>
      </c>
      <c r="D13">
        <f>VLOOKUP(B13,Tabelas!A:C,3,FALSE)</f>
        <v/>
      </c>
      <c r="E13">
        <f>VLOOKUP(B13,Tabelas!A:C,2,FALSE)</f>
        <v/>
      </c>
    </row>
    <row r="14">
      <c r="A14" t="inlineStr">
        <is>
          <t>Brazilian Workshop on Social Network Analysis and Mining</t>
        </is>
      </c>
      <c r="B14" t="inlineStr">
        <is>
          <t>NI</t>
        </is>
      </c>
      <c r="C14">
        <f>IF(B14&lt;&gt;"NI",1,0)</f>
        <v/>
      </c>
      <c r="D14">
        <f>VLOOKUP(B14,Tabelas!A:C,3,FALSE)</f>
        <v/>
      </c>
      <c r="E14">
        <f>VLOOKUP(B14,Tabelas!A:C,2,FALSE)</f>
        <v/>
      </c>
    </row>
    <row r="15">
      <c r="A15" t="inlineStr">
        <is>
          <t>Latin American Conference on Learning Objects and Technologies</t>
        </is>
      </c>
      <c r="B15" t="inlineStr">
        <is>
          <t>B3</t>
        </is>
      </c>
      <c r="C15">
        <f>IF(B15&lt;&gt;"NI",1,0)</f>
        <v/>
      </c>
      <c r="D15">
        <f>VLOOKUP(B15,Tabelas!A:C,3,FALSE)</f>
        <v/>
      </c>
      <c r="E15">
        <f>VLOOKUP(B15,Tabelas!A:C,2,FALSE)</f>
        <v/>
      </c>
    </row>
    <row r="16">
      <c r="A16" t="inlineStr">
        <is>
          <t>Latin American Conference on Learning Objects and Technologies</t>
        </is>
      </c>
      <c r="B16" t="inlineStr">
        <is>
          <t>B3</t>
        </is>
      </c>
      <c r="C16">
        <f>IF(B16&lt;&gt;"NI",1,0)</f>
        <v/>
      </c>
      <c r="D16">
        <f>VLOOKUP(B16,Tabelas!A:C,3,FALSE)</f>
        <v/>
      </c>
      <c r="E16">
        <f>VLOOKUP(B16,Tabelas!A:C,2,FALSE)</f>
        <v/>
      </c>
    </row>
    <row r="17">
      <c r="A17" t="inlineStr">
        <is>
          <t>Simpósio Brasileiro de Telecomunicações e Processamento de Sinais</t>
        </is>
      </c>
      <c r="B17" t="inlineStr">
        <is>
          <t>B5</t>
        </is>
      </c>
      <c r="C17">
        <f>IF(B17&lt;&gt;"NI",1,0)</f>
        <v/>
      </c>
      <c r="D17">
        <f>VLOOKUP(B17,Tabelas!A:C,3,FALSE)</f>
        <v/>
      </c>
      <c r="E17">
        <f>VLOOKUP(B17,Tabelas!A:C,2,FALSE)</f>
        <v/>
      </c>
    </row>
    <row r="18">
      <c r="A18" t="inlineStr">
        <is>
          <t>Simpósio Brasileiro de Banco de Dados</t>
        </is>
      </c>
      <c r="B18" t="inlineStr">
        <is>
          <t>B1</t>
        </is>
      </c>
      <c r="C18">
        <f>IF(B18&lt;&gt;"NI",1,0)</f>
        <v/>
      </c>
      <c r="D18">
        <f>VLOOKUP(B18,Tabelas!A:C,3,FALSE)</f>
        <v/>
      </c>
      <c r="E18">
        <f>VLOOKUP(B18,Tabelas!A:C,2,FALSE)</f>
        <v/>
      </c>
    </row>
    <row r="19">
      <c r="A19" t="inlineStr">
        <is>
          <t>Simpósio Brasileiro de Telecomunicações e Processamento de Sinais</t>
        </is>
      </c>
      <c r="B19" t="inlineStr">
        <is>
          <t>B5</t>
        </is>
      </c>
      <c r="C19">
        <f>IF(B19&lt;&gt;"NI",1,0)</f>
        <v/>
      </c>
      <c r="D19">
        <f>VLOOKUP(B19,Tabelas!A:C,3,FALSE)</f>
        <v/>
      </c>
      <c r="E19">
        <f>VLOOKUP(B19,Tabelas!A:C,2,FALSE)</f>
        <v/>
      </c>
    </row>
    <row r="20">
      <c r="A20" t="inlineStr">
        <is>
          <t>International Congress Excellence Awards</t>
        </is>
      </c>
      <c r="B20" t="inlineStr">
        <is>
          <t>NI</t>
        </is>
      </c>
      <c r="C20">
        <f>IF(B20&lt;&gt;"NI",1,0)</f>
        <v/>
      </c>
      <c r="D20">
        <f>VLOOKUP(B20,Tabelas!A:C,3,FALSE)</f>
        <v/>
      </c>
      <c r="E20">
        <f>VLOOKUP(B20,Tabelas!A:C,2,FALSE)</f>
        <v/>
      </c>
    </row>
    <row r="21">
      <c r="A21" t="inlineStr">
        <is>
          <t>XXXV Simpósio Brasileiro de Banco de Dados</t>
        </is>
      </c>
      <c r="B21" t="inlineStr">
        <is>
          <t>B1</t>
        </is>
      </c>
      <c r="C21">
        <f>IF(B21&lt;&gt;"NI",1,0)</f>
        <v/>
      </c>
      <c r="D21">
        <f>VLOOKUP(B21,Tabelas!A:C,3,FALSE)</f>
        <v/>
      </c>
      <c r="E21">
        <f>VLOOKUP(B21,Tabelas!A:C,2,FALSE)</f>
        <v/>
      </c>
    </row>
    <row r="22">
      <c r="A22" t="inlineStr">
        <is>
          <t>2020 International Conference on Systems</t>
        </is>
      </c>
      <c r="B22" t="inlineStr">
        <is>
          <t>NI</t>
        </is>
      </c>
      <c r="C22">
        <f>IF(B22&lt;&gt;"NI",1,0)</f>
        <v/>
      </c>
      <c r="D22">
        <f>VLOOKUP(B22,Tabelas!A:C,3,FALSE)</f>
        <v/>
      </c>
      <c r="E22">
        <f>VLOOKUP(B22,Tabelas!A:C,2,FALSE)</f>
        <v/>
      </c>
    </row>
    <row r="23">
      <c r="A23" t="inlineStr">
        <is>
          <t>Simpósio Brasileiro de Telecomunicações e Processamento de Sinais</t>
        </is>
      </c>
      <c r="B23" t="inlineStr">
        <is>
          <t>B5</t>
        </is>
      </c>
      <c r="C23">
        <f>IF(B23&lt;&gt;"NI",1,0)</f>
        <v/>
      </c>
      <c r="D23">
        <f>VLOOKUP(B23,Tabelas!A:C,3,FALSE)</f>
        <v/>
      </c>
      <c r="E23">
        <f>VLOOKUP(B23,Tabelas!A:C,2,FALSE)</f>
        <v/>
      </c>
    </row>
    <row r="24">
      <c r="A24" t="inlineStr">
        <is>
          <t>2020 International Conference on Systems</t>
        </is>
      </c>
      <c r="B24" t="inlineStr">
        <is>
          <t>NI</t>
        </is>
      </c>
      <c r="C24">
        <f>IF(B24&lt;&gt;"NI",1,0)</f>
        <v/>
      </c>
      <c r="D24">
        <f>VLOOKUP(B24,Tabelas!A:C,3,FALSE)</f>
        <v/>
      </c>
      <c r="E24">
        <f>VLOOKUP(B24,Tabelas!A:C,2,FALSE)</f>
        <v/>
      </c>
    </row>
    <row r="25">
      <c r="A25" t="inlineStr">
        <is>
          <t>Brazilian Symposium on Multimedia and the Web</t>
        </is>
      </c>
      <c r="B25" t="inlineStr">
        <is>
          <t>B1</t>
        </is>
      </c>
      <c r="C25">
        <f>IF(B25&lt;&gt;"NI",1,0)</f>
        <v/>
      </c>
      <c r="D25">
        <f>VLOOKUP(B25,Tabelas!A:C,3,FALSE)</f>
        <v/>
      </c>
      <c r="E25">
        <f>VLOOKUP(B25,Tabelas!A:C,2,FALSE)</f>
        <v/>
      </c>
    </row>
    <row r="26">
      <c r="A26" t="inlineStr">
        <is>
          <t>VI Escola Regional de Alto Desempenho do Rio de Janeiro (ERAD-RJ 2020)</t>
        </is>
      </c>
      <c r="B26" t="inlineStr">
        <is>
          <t>NI</t>
        </is>
      </c>
      <c r="C26">
        <f>IF(B26&lt;&gt;"NI",1,0)</f>
        <v/>
      </c>
      <c r="D26">
        <f>VLOOKUP(B26,Tabelas!A:C,3,FALSE)</f>
        <v/>
      </c>
      <c r="E26">
        <f>VLOOKUP(B26,Tabelas!A:C,2,FALSE)</f>
        <v/>
      </c>
    </row>
    <row r="27">
      <c r="A27" t="inlineStr">
        <is>
          <t>LII Simpósio Brasileiro de Pesquisa Operacional</t>
        </is>
      </c>
      <c r="B27" t="inlineStr">
        <is>
          <t>B4</t>
        </is>
      </c>
      <c r="C27">
        <f>IF(B27&lt;&gt;"NI",1,0)</f>
        <v/>
      </c>
      <c r="D27">
        <f>VLOOKUP(B27,Tabelas!A:C,3,FALSE)</f>
        <v/>
      </c>
      <c r="E27">
        <f>VLOOKUP(B27,Tabelas!A:C,2,FALSE)</f>
        <v/>
      </c>
    </row>
    <row r="28">
      <c r="A28" t="inlineStr">
        <is>
          <t>Ibero-American Congress of Smart Cities</t>
        </is>
      </c>
      <c r="B28" t="inlineStr">
        <is>
          <t>NI</t>
        </is>
      </c>
      <c r="C28">
        <f>IF(B28&lt;&gt;"NI",1,0)</f>
        <v/>
      </c>
      <c r="D28">
        <f>VLOOKUP(B28,Tabelas!A:C,3,FALSE)</f>
        <v/>
      </c>
      <c r="E28">
        <f>VLOOKUP(B28,Tabelas!A:C,2,FALSE)</f>
        <v/>
      </c>
    </row>
    <row r="29">
      <c r="A29" t="inlineStr">
        <is>
          <t>WebMedia '21: Brazilian Symposium on Multimedia and the Web</t>
        </is>
      </c>
      <c r="B29" t="inlineStr">
        <is>
          <t>B1</t>
        </is>
      </c>
      <c r="C29">
        <f>IF(B29&lt;&gt;"NI",1,0)</f>
        <v/>
      </c>
      <c r="D29">
        <f>VLOOKUP(B29,Tabelas!A:C,3,FALSE)</f>
        <v/>
      </c>
      <c r="E29">
        <f>VLOOKUP(B29,Tabelas!A:C,2,FALSE)</f>
        <v/>
      </c>
    </row>
    <row r="30">
      <c r="A30" t="inlineStr">
        <is>
          <t>Simpósio Brasileiro de Banco de Dados</t>
        </is>
      </c>
      <c r="B30" t="inlineStr">
        <is>
          <t>B1</t>
        </is>
      </c>
      <c r="C30">
        <f>IF(B30&lt;&gt;"NI",1,0)</f>
        <v/>
      </c>
      <c r="D30">
        <f>VLOOKUP(B30,Tabelas!A:C,3,FALSE)</f>
        <v/>
      </c>
      <c r="E30">
        <f>VLOOKUP(B30,Tabelas!A:C,2,FALSE)</f>
        <v/>
      </c>
    </row>
    <row r="31">
      <c r="A31" t="inlineStr">
        <is>
          <t>13th International Conference on Agents and Artificial Intelligence</t>
        </is>
      </c>
      <c r="B31" t="inlineStr">
        <is>
          <t>B1</t>
        </is>
      </c>
      <c r="C31">
        <f>IF(B31&lt;&gt;"NI",1,0)</f>
        <v/>
      </c>
      <c r="D31">
        <f>VLOOKUP(B31,Tabelas!A:C,3,FALSE)</f>
        <v/>
      </c>
      <c r="E31">
        <f>VLOOKUP(B31,Tabelas!A:C,2,FALSE)</f>
        <v/>
      </c>
    </row>
    <row r="32">
      <c r="A32" t="inlineStr">
        <is>
          <t>Conferência Ibérica de Sistemas e Tecnologias de Informação</t>
        </is>
      </c>
      <c r="B32" t="inlineStr">
        <is>
          <t>NI</t>
        </is>
      </c>
      <c r="C32">
        <f>IF(B32&lt;&gt;"NI",1,0)</f>
        <v/>
      </c>
      <c r="D32">
        <f>VLOOKUP(B32,Tabelas!A:C,3,FALSE)</f>
        <v/>
      </c>
      <c r="E32">
        <f>VLOOKUP(B32,Tabelas!A:C,2,FALSE)</f>
        <v/>
      </c>
    </row>
    <row r="33">
      <c r="A33" t="inlineStr">
        <is>
          <t>CCSC Northwestern Regional Conference</t>
        </is>
      </c>
      <c r="B33" t="inlineStr">
        <is>
          <t>NI</t>
        </is>
      </c>
      <c r="C33">
        <f>IF(B33&lt;&gt;"NI",1,0)</f>
        <v/>
      </c>
      <c r="D33">
        <f>VLOOKUP(B33,Tabelas!A:C,3,FALSE)</f>
        <v/>
      </c>
      <c r="E33">
        <f>VLOOKUP(B33,Tabelas!A:C,2,FALSE)</f>
        <v/>
      </c>
    </row>
    <row r="34">
      <c r="A34" t="inlineStr">
        <is>
          <t>Escola Regional de Informática</t>
        </is>
      </c>
      <c r="B34" t="inlineStr">
        <is>
          <t>NI</t>
        </is>
      </c>
      <c r="C34">
        <f>IF(B34&lt;&gt;"NI",1,0)</f>
        <v/>
      </c>
      <c r="D34">
        <f>VLOOKUP(B34,Tabelas!A:C,3,FALSE)</f>
        <v/>
      </c>
      <c r="E34">
        <f>VLOOKUP(B34,Tabelas!A:C,2,FALSE)</f>
        <v/>
      </c>
    </row>
    <row r="35">
      <c r="A35" t="inlineStr">
        <is>
          <t>Simpósio Brasileiro de Banco de Dados</t>
        </is>
      </c>
      <c r="B35" t="inlineStr">
        <is>
          <t>B1</t>
        </is>
      </c>
      <c r="C35">
        <f>IF(B35&lt;&gt;"NI",1,0)</f>
        <v/>
      </c>
      <c r="D35">
        <f>VLOOKUP(B35,Tabelas!A:C,3,FALSE)</f>
        <v/>
      </c>
      <c r="E35">
        <f>VLOOKUP(B35,Tabelas!A:C,2,FALSE)</f>
        <v/>
      </c>
    </row>
    <row r="36">
      <c r="A36" t="inlineStr">
        <is>
          <t>Escola Regional de Informática do Rio de Janeiro</t>
        </is>
      </c>
      <c r="B36" t="inlineStr">
        <is>
          <t>NI</t>
        </is>
      </c>
      <c r="C36">
        <f>IF(B36&lt;&gt;"NI",1,0)</f>
        <v/>
      </c>
      <c r="D36">
        <f>VLOOKUP(B36,Tabelas!A:C,3,FALSE)</f>
        <v/>
      </c>
      <c r="E36">
        <f>VLOOKUP(B36,Tabelas!A:C,2,FALSE)</f>
        <v/>
      </c>
    </row>
    <row r="37">
      <c r="A37" t="inlineStr">
        <is>
          <t>Brazilian e-Science Workshop (BreSci)</t>
        </is>
      </c>
      <c r="B37" t="inlineStr">
        <is>
          <t>B5</t>
        </is>
      </c>
      <c r="C37">
        <f>IF(B37&lt;&gt;"NI",1,0)</f>
        <v/>
      </c>
      <c r="D37">
        <f>VLOOKUP(B37,Tabelas!A:C,3,FALSE)</f>
        <v/>
      </c>
      <c r="E37">
        <f>VLOOKUP(B37,Tabelas!A:C,2,FALSE)</f>
        <v/>
      </c>
    </row>
    <row r="38">
      <c r="A38" t="inlineStr">
        <is>
          <t>XII Computer on the Beach</t>
        </is>
      </c>
      <c r="B38" t="inlineStr">
        <is>
          <t>B4</t>
        </is>
      </c>
      <c r="C38">
        <f>IF(B38&lt;&gt;"NI",1,0)</f>
        <v/>
      </c>
      <c r="D38">
        <f>VLOOKUP(B38,Tabelas!A:C,3,FALSE)</f>
        <v/>
      </c>
      <c r="E38">
        <f>VLOOKUP(B38,Tabelas!A:C,2,FALSE)</f>
        <v/>
      </c>
    </row>
    <row r="39">
      <c r="A39" t="inlineStr">
        <is>
          <t>https://sbbd</t>
        </is>
      </c>
      <c r="B39" t="inlineStr">
        <is>
          <t>NI</t>
        </is>
      </c>
      <c r="C39">
        <f>IF(B39&lt;&gt;"NI",1,0)</f>
        <v/>
      </c>
      <c r="D39">
        <f>VLOOKUP(B39,Tabelas!A:C,3,FALSE)</f>
        <v/>
      </c>
      <c r="E39">
        <f>VLOOKUP(B39,Tabelas!A:C,2,FALSE)</f>
        <v/>
      </c>
    </row>
    <row r="40">
      <c r="A40" t="inlineStr">
        <is>
          <t>XV Congresso Brasileiro de Inteligência Computacional</t>
        </is>
      </c>
      <c r="B40" t="inlineStr">
        <is>
          <t>NI</t>
        </is>
      </c>
      <c r="C40">
        <f>IF(B40&lt;&gt;"NI",1,0)</f>
        <v/>
      </c>
      <c r="D40">
        <f>VLOOKUP(B40,Tabelas!A:C,3,FALSE)</f>
        <v/>
      </c>
      <c r="E40">
        <f>VLOOKUP(B40,Tabelas!A:C,2,FALSE)</f>
        <v/>
      </c>
    </row>
    <row r="41">
      <c r="A41" t="inlineStr">
        <is>
          <t>Escola Regional de Informática do Rio de Janeiro</t>
        </is>
      </c>
      <c r="B41" t="inlineStr">
        <is>
          <t>NI</t>
        </is>
      </c>
      <c r="C41">
        <f>IF(B41&lt;&gt;"NI",1,0)</f>
        <v/>
      </c>
      <c r="D41">
        <f>VLOOKUP(B41,Tabelas!A:C,3,FALSE)</f>
        <v/>
      </c>
      <c r="E41">
        <f>VLOOKUP(B41,Tabelas!A:C,2,FALSE)</f>
        <v/>
      </c>
    </row>
    <row r="42">
      <c r="A42" t="inlineStr">
        <is>
          <t>Simpósio em Sistemas Computacionais de Alto Desempenho (WSCAD)</t>
        </is>
      </c>
      <c r="B42" t="inlineStr">
        <is>
          <t>B2</t>
        </is>
      </c>
      <c r="C42">
        <f>IF(B42&lt;&gt;"NI",1,0)</f>
        <v/>
      </c>
      <c r="D42">
        <f>VLOOKUP(B42,Tabelas!A:C,3,FALSE)</f>
        <v/>
      </c>
      <c r="E42">
        <f>VLOOKUP(B42,Tabelas!A:C,2,FALSE)</f>
        <v/>
      </c>
    </row>
    <row r="43">
      <c r="A43" t="inlineStr">
        <is>
          <t>Congresso Nacional de Pesquisa e Ensino em Transporte</t>
        </is>
      </c>
      <c r="B43" t="inlineStr">
        <is>
          <t>NI</t>
        </is>
      </c>
      <c r="C43">
        <f>IF(B43&lt;&gt;"NI",1,0)</f>
        <v/>
      </c>
      <c r="D43">
        <f>VLOOKUP(B43,Tabelas!A:C,3,FALSE)</f>
        <v/>
      </c>
      <c r="E43">
        <f>VLOOKUP(B43,Tabelas!A:C,2,FALSE)</f>
        <v/>
      </c>
    </row>
    <row r="44">
      <c r="A44" t="inlineStr">
        <is>
          <t>Escola Regional de Informática do Rio de Janeiro (ERI-RJ)</t>
        </is>
      </c>
      <c r="B44" t="inlineStr">
        <is>
          <t>NI</t>
        </is>
      </c>
      <c r="C44">
        <f>IF(B44&lt;&gt;"NI",1,0)</f>
        <v/>
      </c>
      <c r="D44">
        <f>VLOOKUP(B44,Tabelas!A:C,3,FALSE)</f>
        <v/>
      </c>
      <c r="E44">
        <f>VLOOKUP(B44,Tabelas!A:C,2,FALSE)</f>
        <v/>
      </c>
    </row>
    <row r="45">
      <c r="A45" t="inlineStr">
        <is>
          <t>Ibero-American Congress of Smart Cities</t>
        </is>
      </c>
      <c r="B45" t="inlineStr">
        <is>
          <t>NI</t>
        </is>
      </c>
      <c r="C45">
        <f>IF(B45&lt;&gt;"NI",1,0)</f>
        <v/>
      </c>
      <c r="D45">
        <f>VLOOKUP(B45,Tabelas!A:C,3,FALSE)</f>
        <v/>
      </c>
      <c r="E45">
        <f>VLOOKUP(B45,Tabelas!A:C,2,FALSE)</f>
        <v/>
      </c>
    </row>
    <row r="46">
      <c r="A46" t="inlineStr">
        <is>
          <t>Simpósio Brasileiro de Pesquisa Operacional</t>
        </is>
      </c>
      <c r="B46" t="inlineStr">
        <is>
          <t>B4</t>
        </is>
      </c>
      <c r="C46">
        <f>IF(B46&lt;&gt;"NI",1,0)</f>
        <v/>
      </c>
      <c r="D46">
        <f>VLOOKUP(B46,Tabelas!A:C,3,FALSE)</f>
        <v/>
      </c>
      <c r="E46">
        <f>VLOOKUP(B46,Tabelas!A:C,2,FALSE)</f>
        <v/>
      </c>
    </row>
    <row r="47">
      <c r="A47" t="inlineStr">
        <is>
          <t>MIT SCALE Latin America Conference</t>
        </is>
      </c>
      <c r="B47" t="inlineStr">
        <is>
          <t>NI</t>
        </is>
      </c>
      <c r="C47">
        <f>IF(B47&lt;&gt;"NI",1,0)</f>
        <v/>
      </c>
      <c r="D47">
        <f>VLOOKUP(B47,Tabelas!A:C,3,FALSE)</f>
        <v/>
      </c>
      <c r="E47">
        <f>VLOOKUP(B47,Tabelas!A:C,2,FALSE)</f>
        <v/>
      </c>
    </row>
    <row r="48">
      <c r="A48" t="inlineStr">
        <is>
          <t>Escola Regional de Informática do Rio de Janeiro</t>
        </is>
      </c>
      <c r="B48" t="inlineStr">
        <is>
          <t>NI</t>
        </is>
      </c>
      <c r="C48">
        <f>IF(B48&lt;&gt;"NI",1,0)</f>
        <v/>
      </c>
      <c r="D48">
        <f>VLOOKUP(B48,Tabelas!A:C,3,FALSE)</f>
        <v/>
      </c>
      <c r="E48">
        <f>VLOOKUP(B48,Tabelas!A:C,2,FALSE)</f>
        <v/>
      </c>
    </row>
    <row r="49">
      <c r="A49" t="inlineStr">
        <is>
          <t>Brazilian Workshop on Social Network Analysis and Mining</t>
        </is>
      </c>
      <c r="B49" t="inlineStr">
        <is>
          <t>NI</t>
        </is>
      </c>
      <c r="C49">
        <f>IF(B49&lt;&gt;"NI",1,0)</f>
        <v/>
      </c>
      <c r="D49">
        <f>VLOOKUP(B49,Tabelas!A:C,3,FALSE)</f>
        <v/>
      </c>
      <c r="E49">
        <f>VLOOKUP(B49,Tabelas!A:C,2,FALSE)</f>
        <v/>
      </c>
    </row>
    <row r="50">
      <c r="A50" t="inlineStr">
        <is>
          <t>Brazilian Symposium on Multimedia and the Web</t>
        </is>
      </c>
      <c r="B50" t="inlineStr">
        <is>
          <t>B1</t>
        </is>
      </c>
      <c r="C50">
        <f>IF(B50&lt;&gt;"NI",1,0)</f>
        <v/>
      </c>
      <c r="D50">
        <f>VLOOKUP(B50,Tabelas!A:C,3,FALSE)</f>
        <v/>
      </c>
      <c r="E50">
        <f>VLOOKUP(B50,Tabelas!A:C,2,FALSE)</f>
        <v/>
      </c>
    </row>
    <row r="51">
      <c r="A51" t="inlineStr">
        <is>
          <t>Latin American Conference on Learning Objects and Technologies</t>
        </is>
      </c>
      <c r="B51" t="inlineStr">
        <is>
          <t>B3</t>
        </is>
      </c>
      <c r="C51">
        <f>IF(B51&lt;&gt;"NI",1,0)</f>
        <v/>
      </c>
      <c r="D51">
        <f>VLOOKUP(B51,Tabelas!A:C,3,FALSE)</f>
        <v/>
      </c>
      <c r="E51">
        <f>VLOOKUP(B51,Tabelas!A:C,2,FALSE)</f>
        <v/>
      </c>
    </row>
    <row r="52">
      <c r="A52" t="inlineStr">
        <is>
          <t>Escola Regional de Informática do Rio de Janeiro</t>
        </is>
      </c>
      <c r="B52" t="inlineStr">
        <is>
          <t>NI</t>
        </is>
      </c>
      <c r="C52">
        <f>IF(B52&lt;&gt;"NI",1,0)</f>
        <v/>
      </c>
      <c r="D52">
        <f>VLOOKUP(B52,Tabelas!A:C,3,FALSE)</f>
        <v/>
      </c>
      <c r="E52">
        <f>VLOOKUP(B52,Tabelas!A:C,2,FALSE)</f>
        <v/>
      </c>
    </row>
    <row r="53">
      <c r="A53" t="inlineStr">
        <is>
          <t>Escola Regional de Informática - ERI RJ 2021</t>
        </is>
      </c>
      <c r="B53" t="inlineStr">
        <is>
          <t>NI</t>
        </is>
      </c>
      <c r="C53">
        <f>IF(B53&lt;&gt;"NI",1,0)</f>
        <v/>
      </c>
      <c r="D53">
        <f>VLOOKUP(B53,Tabelas!A:C,3,FALSE)</f>
        <v/>
      </c>
      <c r="E53">
        <f>VLOOKUP(B53,Tabelas!A:C,2,FALSE)</f>
        <v/>
      </c>
    </row>
    <row r="54">
      <c r="A54" t="inlineStr">
        <is>
          <t>Brazilian e-Science Workshop</t>
        </is>
      </c>
      <c r="B54" t="inlineStr">
        <is>
          <t>B5</t>
        </is>
      </c>
      <c r="C54">
        <f>IF(B54&lt;&gt;"NI",1,0)</f>
        <v/>
      </c>
      <c r="D54">
        <f>VLOOKUP(B54,Tabelas!A:C,3,FALSE)</f>
        <v/>
      </c>
      <c r="E54">
        <f>VLOOKUP(B54,Tabelas!A:C,2,FALSE)</f>
        <v/>
      </c>
    </row>
    <row r="55">
      <c r="A55" t="inlineStr">
        <is>
          <t>16o Iberian Conference on Information Systems</t>
        </is>
      </c>
      <c r="B55" t="inlineStr">
        <is>
          <t>NI</t>
        </is>
      </c>
      <c r="C55">
        <f>IF(B55&lt;&gt;"NI",1,0)</f>
        <v/>
      </c>
      <c r="D55">
        <f>VLOOKUP(B55,Tabelas!A:C,3,FALSE)</f>
        <v/>
      </c>
      <c r="E55">
        <f>VLOOKUP(B55,Tabelas!A:C,2,FALSE)</f>
        <v/>
      </c>
    </row>
    <row r="56">
      <c r="A56" t="inlineStr">
        <is>
          <t>Simpósio Brasileiro de Informática na Educação</t>
        </is>
      </c>
      <c r="B56" t="inlineStr">
        <is>
          <t>B1</t>
        </is>
      </c>
      <c r="C56">
        <f>IF(B56&lt;&gt;"NI",1,0)</f>
        <v/>
      </c>
      <c r="D56">
        <f>VLOOKUP(B56,Tabelas!A:C,3,FALSE)</f>
        <v/>
      </c>
      <c r="E56">
        <f>VLOOKUP(B56,Tabelas!A:C,2,FALSE)</f>
        <v/>
      </c>
    </row>
    <row r="57">
      <c r="A57" t="inlineStr">
        <is>
          <t>Escola Regional de Informática - ERI RJ 2021</t>
        </is>
      </c>
      <c r="B57" t="inlineStr">
        <is>
          <t>NI</t>
        </is>
      </c>
      <c r="C57">
        <f>IF(B57&lt;&gt;"NI",1,0)</f>
        <v/>
      </c>
      <c r="D57">
        <f>VLOOKUP(B57,Tabelas!A:C,3,FALSE)</f>
        <v/>
      </c>
      <c r="E57">
        <f>VLOOKUP(B57,Tabelas!A:C,2,FALSE)</f>
        <v/>
      </c>
    </row>
    <row r="58">
      <c r="A58" t="inlineStr">
        <is>
          <t>Conferência Ibérica de Sistemas e Tecnologias de Informação</t>
        </is>
      </c>
      <c r="B58" t="inlineStr">
        <is>
          <t>NI</t>
        </is>
      </c>
      <c r="C58">
        <f>IF(B58&lt;&gt;"NI",1,0)</f>
        <v/>
      </c>
      <c r="D58">
        <f>VLOOKUP(B58,Tabelas!A:C,3,FALSE)</f>
        <v/>
      </c>
      <c r="E58">
        <f>VLOOKUP(B58,Tabelas!A:C,2,FALSE)</f>
        <v/>
      </c>
    </row>
    <row r="59">
      <c r="A59" t="inlineStr">
        <is>
          <t>Simpósio Brasileiro de Redes de Computadores e Sistemas Distribuídos</t>
        </is>
      </c>
      <c r="B59" t="inlineStr">
        <is>
          <t>B1</t>
        </is>
      </c>
      <c r="C59">
        <f>IF(B59&lt;&gt;"NI",1,0)</f>
        <v/>
      </c>
      <c r="D59">
        <f>VLOOKUP(B59,Tabelas!A:C,3,FALSE)</f>
        <v/>
      </c>
      <c r="E59">
        <f>VLOOKUP(B59,Tabelas!A:C,2,FALSE)</f>
        <v/>
      </c>
    </row>
    <row r="60">
      <c r="A60" t="inlineStr">
        <is>
          <t>Escola Regional de Informática do Rio de Janeiro (ERI-RJ)</t>
        </is>
      </c>
      <c r="B60" t="inlineStr">
        <is>
          <t>NI</t>
        </is>
      </c>
      <c r="C60">
        <f>IF(B60&lt;&gt;"NI",1,0)</f>
        <v/>
      </c>
      <c r="D60">
        <f>VLOOKUP(B60,Tabelas!A:C,3,FALSE)</f>
        <v/>
      </c>
      <c r="E60">
        <f>VLOOKUP(B60,Tabelas!A:C,2,FALSE)</f>
        <v/>
      </c>
    </row>
    <row r="61">
      <c r="A61" t="inlineStr">
        <is>
          <t>IEEE Congress on Evolutionary Computation</t>
        </is>
      </c>
      <c r="B61" t="inlineStr">
        <is>
          <t>A1</t>
        </is>
      </c>
      <c r="C61">
        <f>IF(B61&lt;&gt;"NI",1,0)</f>
        <v/>
      </c>
      <c r="D61">
        <f>VLOOKUP(B61,Tabelas!A:C,3,FALSE)</f>
        <v/>
      </c>
      <c r="E61">
        <f>VLOOKUP(B61,Tabelas!A:C,2,FALSE)</f>
        <v/>
      </c>
    </row>
    <row r="62">
      <c r="A62" t="inlineStr">
        <is>
          <t>XV Brazilian e-Science Workshop (BreSci)</t>
        </is>
      </c>
      <c r="B62" t="inlineStr">
        <is>
          <t>B5</t>
        </is>
      </c>
      <c r="C62">
        <f>IF(B62&lt;&gt;"NI",1,0)</f>
        <v/>
      </c>
      <c r="D62">
        <f>VLOOKUP(B62,Tabelas!A:C,3,FALSE)</f>
        <v/>
      </c>
      <c r="E62">
        <f>VLOOKUP(B62,Tabelas!A:C,2,FALSE)</f>
        <v/>
      </c>
    </row>
    <row r="63">
      <c r="A63" t="inlineStr">
        <is>
          <t>Latin American Conference on Learning Objects and Technologies</t>
        </is>
      </c>
      <c r="B63" t="inlineStr">
        <is>
          <t>B3</t>
        </is>
      </c>
      <c r="C63">
        <f>IF(B63&lt;&gt;"NI",1,0)</f>
        <v/>
      </c>
      <c r="D63">
        <f>VLOOKUP(B63,Tabelas!A:C,3,FALSE)</f>
        <v/>
      </c>
      <c r="E63">
        <f>VLOOKUP(B63,Tabelas!A:C,2,FALSE)</f>
        <v/>
      </c>
    </row>
    <row r="64">
      <c r="A64" t="inlineStr">
        <is>
          <t>Computer on the Beach</t>
        </is>
      </c>
      <c r="B64" t="inlineStr">
        <is>
          <t>B4</t>
        </is>
      </c>
      <c r="C64">
        <f>IF(B64&lt;&gt;"NI",1,0)</f>
        <v/>
      </c>
      <c r="D64">
        <f>VLOOKUP(B64,Tabelas!A:C,3,FALSE)</f>
        <v/>
      </c>
      <c r="E64">
        <f>VLOOKUP(B64,Tabelas!A:C,2,FALSE)</f>
        <v/>
      </c>
    </row>
    <row r="65">
      <c r="A65" t="inlineStr">
        <is>
          <t>XIII Computer on the Beach</t>
        </is>
      </c>
      <c r="B65" t="inlineStr">
        <is>
          <t>B4</t>
        </is>
      </c>
      <c r="C65">
        <f>IF(B65&lt;&gt;"NI",1,0)</f>
        <v/>
      </c>
      <c r="D65">
        <f>VLOOKUP(B65,Tabelas!A:C,3,FALSE)</f>
        <v/>
      </c>
      <c r="E65">
        <f>VLOOKUP(B65,Tabelas!A:C,2,FALSE)</f>
        <v/>
      </c>
    </row>
    <row r="66">
      <c r="A66" t="inlineStr">
        <is>
          <t>Conferência Ibérica de Sistemas e Tecnologias de Informação</t>
        </is>
      </c>
      <c r="B66" t="inlineStr">
        <is>
          <t>NI</t>
        </is>
      </c>
      <c r="C66">
        <f>IF(B66&lt;&gt;"NI",1,0)</f>
        <v/>
      </c>
      <c r="D66">
        <f>VLOOKUP(B66,Tabelas!A:C,3,FALSE)</f>
        <v/>
      </c>
      <c r="E66">
        <f>VLOOKUP(B66,Tabelas!A:C,2,FALSE)</f>
        <v/>
      </c>
    </row>
    <row r="67">
      <c r="A67" t="inlineStr">
        <is>
          <t>2022 17th Iberian Conference on Information Systems and Technologies (CISTI)</t>
        </is>
      </c>
      <c r="B67" t="inlineStr">
        <is>
          <t>B1</t>
        </is>
      </c>
      <c r="C67">
        <f>IF(B67&lt;&gt;"NI",1,0)</f>
        <v/>
      </c>
      <c r="D67">
        <f>VLOOKUP(B67,Tabelas!A:C,3,FALSE)</f>
        <v/>
      </c>
      <c r="E67">
        <f>VLOOKUP(B67,Tabelas!A:C,2,FALSE)</f>
        <v/>
      </c>
    </row>
    <row r="68">
      <c r="A68" t="inlineStr">
        <is>
          <t>Brazilian Seminar on Ontologies</t>
        </is>
      </c>
      <c r="B68" t="inlineStr">
        <is>
          <t>B4</t>
        </is>
      </c>
      <c r="C68">
        <f>IF(B68&lt;&gt;"NI",1,0)</f>
        <v/>
      </c>
      <c r="D68">
        <f>VLOOKUP(B68,Tabelas!A:C,3,FALSE)</f>
        <v/>
      </c>
      <c r="E68">
        <f>VLOOKUP(B68,Tabelas!A:C,2,FALSE)</f>
        <v/>
      </c>
    </row>
    <row r="69">
      <c r="A69" t="inlineStr">
        <is>
          <t>Congreso Internacional de Informática Educativa</t>
        </is>
      </c>
      <c r="B69" t="inlineStr">
        <is>
          <t>B5</t>
        </is>
      </c>
      <c r="C69">
        <f>IF(B69&lt;&gt;"NI",1,0)</f>
        <v/>
      </c>
      <c r="D69">
        <f>VLOOKUP(B69,Tabelas!A:C,3,FALSE)</f>
        <v/>
      </c>
      <c r="E69">
        <f>VLOOKUP(B69,Tabelas!A:C,2,FALSE)</f>
        <v/>
      </c>
    </row>
    <row r="70">
      <c r="A70" t="inlineStr">
        <is>
          <t>Brazilian eScience Workshop</t>
        </is>
      </c>
      <c r="B70" t="inlineStr">
        <is>
          <t>B5</t>
        </is>
      </c>
      <c r="C70">
        <f>IF(B70&lt;&gt;"NI",1,0)</f>
        <v/>
      </c>
      <c r="D70">
        <f>VLOOKUP(B70,Tabelas!A:C,3,FALSE)</f>
        <v/>
      </c>
      <c r="E70">
        <f>VLOOKUP(B70,Tabelas!A:C,2,FALSE)</f>
        <v/>
      </c>
    </row>
    <row r="71">
      <c r="A71" t="inlineStr">
        <is>
          <t>XL SIMPÓSIO BRASILEIRO DE TELECOMUNICAÇÕES E PROCESSAMENTO DE SINAIS - SBrT 2022</t>
        </is>
      </c>
      <c r="B71" t="inlineStr">
        <is>
          <t>B5</t>
        </is>
      </c>
      <c r="C71">
        <f>IF(B71&lt;&gt;"NI",1,0)</f>
        <v/>
      </c>
      <c r="D71">
        <f>VLOOKUP(B71,Tabelas!A:C,3,FALSE)</f>
        <v/>
      </c>
      <c r="E71">
        <f>VLOOKUP(B71,Tabelas!A:C,2,FALSE)</f>
        <v/>
      </c>
    </row>
    <row r="72">
      <c r="A72" t="inlineStr">
        <is>
          <t>Simpósio Brasileiro de Pesquisa Operacional</t>
        </is>
      </c>
      <c r="B72" t="inlineStr">
        <is>
          <t>B4</t>
        </is>
      </c>
      <c r="C72">
        <f>IF(B72&lt;&gt;"NI",1,0)</f>
        <v/>
      </c>
      <c r="D72">
        <f>VLOOKUP(B72,Tabelas!A:C,3,FALSE)</f>
        <v/>
      </c>
      <c r="E72">
        <f>VLOOKUP(B72,Tabelas!A:C,2,FALSE)</f>
        <v/>
      </c>
    </row>
    <row r="73">
      <c r="A73" t="inlineStr">
        <is>
          <t>Brazilian Symposium on Bioinformatics</t>
        </is>
      </c>
      <c r="B73" t="inlineStr">
        <is>
          <t>B2</t>
        </is>
      </c>
      <c r="C73">
        <f>IF(B73&lt;&gt;"NI",1,0)</f>
        <v/>
      </c>
      <c r="D73">
        <f>VLOOKUP(B73,Tabelas!A:C,3,FALSE)</f>
        <v/>
      </c>
      <c r="E73">
        <f>VLOOKUP(B73,Tabelas!A:C,2,FALSE)</f>
        <v/>
      </c>
    </row>
    <row r="74">
      <c r="A74" t="inlineStr">
        <is>
          <t>Brazilian Symposium on Bioinformatics</t>
        </is>
      </c>
      <c r="B74" t="inlineStr">
        <is>
          <t>B2</t>
        </is>
      </c>
      <c r="C74">
        <f>IF(B74&lt;&gt;"NI",1,0)</f>
        <v/>
      </c>
      <c r="D74">
        <f>VLOOKUP(B74,Tabelas!A:C,3,FALSE)</f>
        <v/>
      </c>
      <c r="E74">
        <f>VLOOKUP(B74,Tabelas!A:C,2,FALSE)</f>
        <v/>
      </c>
    </row>
    <row r="75">
      <c r="A75" t="inlineStr">
        <is>
          <t>Simpósio Brasileiro de Banco de Dados</t>
        </is>
      </c>
      <c r="B75" t="inlineStr">
        <is>
          <t>B1</t>
        </is>
      </c>
      <c r="C75">
        <f>IF(B75&lt;&gt;"NI",1,0)</f>
        <v/>
      </c>
      <c r="D75">
        <f>VLOOKUP(B75,Tabelas!A:C,3,FALSE)</f>
        <v/>
      </c>
      <c r="E75">
        <f>VLOOKUP(B75,Tabelas!A:C,2,FALSE)</f>
        <v/>
      </c>
    </row>
    <row r="76">
      <c r="A76" t="inlineStr">
        <is>
          <t>Simpósio Brasileiro de Banco de Dados</t>
        </is>
      </c>
      <c r="B76" t="inlineStr">
        <is>
          <t>B1</t>
        </is>
      </c>
      <c r="C76">
        <f>IF(B76&lt;&gt;"NI",1,0)</f>
        <v/>
      </c>
      <c r="D76">
        <f>VLOOKUP(B76,Tabelas!A:C,3,FALSE)</f>
        <v/>
      </c>
      <c r="E76">
        <f>VLOOKUP(B76,Tabelas!A:C,2,FALSE)</f>
        <v/>
      </c>
    </row>
    <row r="77">
      <c r="A77" t="inlineStr">
        <is>
          <t>Congresso Nacional de Pesquisa e Ensino em Transporte</t>
        </is>
      </c>
      <c r="B77" t="inlineStr">
        <is>
          <t>NI</t>
        </is>
      </c>
      <c r="C77">
        <f>IF(B77&lt;&gt;"NI",1,0)</f>
        <v/>
      </c>
      <c r="D77">
        <f>VLOOKUP(B77,Tabelas!A:C,3,FALSE)</f>
        <v/>
      </c>
      <c r="E77">
        <f>VLOOKUP(B77,Tabelas!A:C,2,FALSE)</f>
        <v/>
      </c>
    </row>
    <row r="78">
      <c r="A78" t="inlineStr">
        <is>
          <t>Conferência Ibérica de Sistemas e Tecnologias de Informação</t>
        </is>
      </c>
      <c r="B78" t="inlineStr">
        <is>
          <t>NI</t>
        </is>
      </c>
      <c r="C78">
        <f>IF(B78&lt;&gt;"NI",1,0)</f>
        <v/>
      </c>
      <c r="D78">
        <f>VLOOKUP(B78,Tabelas!A:C,3,FALSE)</f>
        <v/>
      </c>
      <c r="E78">
        <f>VLOOKUP(B78,Tabelas!A:C,2,FALSE)</f>
        <v/>
      </c>
    </row>
    <row r="79">
      <c r="A79" t="inlineStr">
        <is>
          <t>Simpósio Brasileiro de Banco de Dados</t>
        </is>
      </c>
      <c r="B79" t="inlineStr">
        <is>
          <t>B1</t>
        </is>
      </c>
      <c r="C79">
        <f>IF(B79&lt;&gt;"NI",1,0)</f>
        <v/>
      </c>
      <c r="D79">
        <f>VLOOKUP(B79,Tabelas!A:C,3,FALSE)</f>
        <v/>
      </c>
      <c r="E79">
        <f>VLOOKUP(B79,Tabelas!A:C,2,FALSE)</f>
        <v/>
      </c>
    </row>
    <row r="80">
      <c r="A80" t="inlineStr">
        <is>
          <t>IEEE Congress on Evolutionary Computation</t>
        </is>
      </c>
      <c r="B80" t="inlineStr">
        <is>
          <t>A1</t>
        </is>
      </c>
      <c r="C80">
        <f>IF(B80&lt;&gt;"NI",1,0)</f>
        <v/>
      </c>
      <c r="D80">
        <f>VLOOKUP(B80,Tabelas!A:C,3,FALSE)</f>
        <v/>
      </c>
      <c r="E80">
        <f>VLOOKUP(B80,Tabelas!A:C,2,FALSE)</f>
        <v/>
      </c>
    </row>
    <row r="81">
      <c r="A81" t="inlineStr">
        <is>
          <t>International Conference on Computational Science and Computational Intelligence</t>
        </is>
      </c>
      <c r="B81" t="inlineStr">
        <is>
          <t>B1</t>
        </is>
      </c>
      <c r="C81">
        <f>IF(B81&lt;&gt;"NI",1,0)</f>
        <v/>
      </c>
      <c r="D81">
        <f>VLOOKUP(B81,Tabelas!A:C,3,FALSE)</f>
        <v/>
      </c>
      <c r="E81">
        <f>VLOOKUP(B81,Tabelas!A:C,2,FALSE)</f>
        <v/>
      </c>
    </row>
    <row r="82">
      <c r="A82" t="inlineStr">
        <is>
          <t>Simpósio Brasileiro de Banco de Dados</t>
        </is>
      </c>
      <c r="B82" t="inlineStr">
        <is>
          <t>B1</t>
        </is>
      </c>
      <c r="C82">
        <f>IF(B82&lt;&gt;"NI",1,0)</f>
        <v/>
      </c>
      <c r="D82">
        <f>VLOOKUP(B82,Tabelas!A:C,3,FALSE)</f>
        <v/>
      </c>
      <c r="E82">
        <f>VLOOKUP(B82,Tabelas!A:C,2,FALSE)</f>
        <v/>
      </c>
    </row>
    <row r="83">
      <c r="A83" t="inlineStr">
        <is>
          <t>2022 International Joint Conference on Neural Networks (IJCNN)</t>
        </is>
      </c>
      <c r="B83" t="inlineStr">
        <is>
          <t>A2</t>
        </is>
      </c>
      <c r="C83">
        <f>IF(B83&lt;&gt;"NI",1,0)</f>
        <v/>
      </c>
      <c r="D83">
        <f>VLOOKUP(B83,Tabelas!A:C,3,FALSE)</f>
        <v/>
      </c>
      <c r="E83">
        <f>VLOOKUP(B83,Tabelas!A:C,2,FALSE)</f>
        <v/>
      </c>
    </row>
    <row r="84">
      <c r="A84" t="inlineStr">
        <is>
          <t>International Conference on Optimization</t>
        </is>
      </c>
      <c r="B84" t="inlineStr">
        <is>
          <t>NI</t>
        </is>
      </c>
      <c r="C84">
        <f>IF(B84&lt;&gt;"NI",1,0)</f>
        <v/>
      </c>
      <c r="D84">
        <f>VLOOKUP(B84,Tabelas!A:C,3,FALSE)</f>
        <v/>
      </c>
      <c r="E84">
        <f>VLOOKUP(B84,Tabelas!A:C,2,FALSE)</f>
        <v/>
      </c>
    </row>
    <row r="85">
      <c r="A85" t="inlineStr">
        <is>
          <t>Simpósio Brasileiro de Informática na Educação</t>
        </is>
      </c>
      <c r="B85" t="inlineStr">
        <is>
          <t>B1</t>
        </is>
      </c>
      <c r="C85">
        <f>IF(B85&lt;&gt;"NI",1,0)</f>
        <v/>
      </c>
      <c r="D85">
        <f>VLOOKUP(B85,Tabelas!A:C,3,FALSE)</f>
        <v/>
      </c>
      <c r="E85">
        <f>VLOOKUP(B85,Tabelas!A:C,2,FALSE)</f>
        <v/>
      </c>
    </row>
    <row r="86">
      <c r="A86" t="inlineStr">
        <is>
          <t>International Conference on Optimization</t>
        </is>
      </c>
      <c r="B86" t="inlineStr">
        <is>
          <t>NI</t>
        </is>
      </c>
      <c r="C86">
        <f>IF(B86&lt;&gt;"NI",1,0)</f>
        <v/>
      </c>
      <c r="D86">
        <f>VLOOKUP(B86,Tabelas!A:C,3,FALSE)</f>
        <v/>
      </c>
      <c r="E86">
        <f>VLOOKUP(B86,Tabelas!A:C,2,FALSE)</f>
        <v/>
      </c>
    </row>
    <row r="87">
      <c r="A87" t="inlineStr">
        <is>
          <t>MIT SCALE Latin America Conference</t>
        </is>
      </c>
      <c r="B87" t="inlineStr">
        <is>
          <t>NI</t>
        </is>
      </c>
      <c r="C87">
        <f>IF(B87&lt;&gt;"NI",1,0)</f>
        <v/>
      </c>
      <c r="D87">
        <f>VLOOKUP(B87,Tabelas!A:C,3,FALSE)</f>
        <v/>
      </c>
      <c r="E87">
        <f>VLOOKUP(B87,Tabelas!A:C,2,FALSE)</f>
        <v/>
      </c>
    </row>
    <row r="88">
      <c r="A88" t="inlineStr">
        <is>
          <t>IEEE Congress on Evolutionary Computation</t>
        </is>
      </c>
      <c r="B88" t="inlineStr">
        <is>
          <t>A1</t>
        </is>
      </c>
      <c r="C88">
        <f>IF(B88&lt;&gt;"NI",1,0)</f>
        <v/>
      </c>
      <c r="D88">
        <f>VLOOKUP(B88,Tabelas!A:C,3,FALSE)</f>
        <v/>
      </c>
      <c r="E88">
        <f>VLOOKUP(B88,Tabelas!A:C,2,FALSE)</f>
        <v/>
      </c>
    </row>
    <row r="89">
      <c r="A89" t="inlineStr">
        <is>
          <t>2022 International Joint Conference on Neural Networks (IJCNN)</t>
        </is>
      </c>
      <c r="B89" t="inlineStr">
        <is>
          <t>NI</t>
        </is>
      </c>
      <c r="C89">
        <f>IF(B89&lt;&gt;"NI",1,0)</f>
        <v/>
      </c>
      <c r="D89">
        <f>VLOOKUP(B89,Tabelas!A:C,3,FALSE)</f>
        <v/>
      </c>
      <c r="E89">
        <f>VLOOKUP(B89,Tabelas!A:C,2,FALSE)</f>
        <v/>
      </c>
    </row>
    <row r="90">
      <c r="A90" t="inlineStr">
        <is>
          <t>2022 International Conference on Computational Science and Computational Intelligence (CSCI)</t>
        </is>
      </c>
      <c r="B90" t="inlineStr">
        <is>
          <t>B1</t>
        </is>
      </c>
      <c r="C90">
        <f>IF(B90&lt;&gt;"NI",1,0)</f>
        <v/>
      </c>
      <c r="D90">
        <f>VLOOKUP(B90,Tabelas!A:C,3,FALSE)</f>
        <v/>
      </c>
      <c r="E90">
        <f>VLOOKUP(B90,Tabelas!A:C,2,FALSE)</f>
        <v/>
      </c>
    </row>
    <row r="91">
      <c r="A91" t="inlineStr">
        <is>
          <t>International Conference on Robotics and Automation Engineering (ICRAE)</t>
        </is>
      </c>
      <c r="B91" t="inlineStr">
        <is>
          <t>B5</t>
        </is>
      </c>
      <c r="C91">
        <f>IF(B91&lt;&gt;"NI",1,0)</f>
        <v/>
      </c>
      <c r="D91">
        <f>VLOOKUP(B91,Tabelas!A:C,3,FALSE)</f>
        <v/>
      </c>
      <c r="E91">
        <f>VLOOKUP(B91,Tabelas!A:C,2,FALSE)</f>
        <v/>
      </c>
    </row>
    <row r="92">
      <c r="A92" t="inlineStr">
        <is>
          <t>Simpósio Brasileiro de Sistemas Multimídia e Web (Webmedia)</t>
        </is>
      </c>
      <c r="B92" t="inlineStr">
        <is>
          <t>NI</t>
        </is>
      </c>
      <c r="C92">
        <f>IF(B92&lt;&gt;"NI",1,0)</f>
        <v/>
      </c>
      <c r="D92">
        <f>VLOOKUP(B92,Tabelas!A:C,3,FALSE)</f>
        <v/>
      </c>
      <c r="E92">
        <f>VLOOKUP(B92,Tabelas!A:C,2,FALSE)</f>
        <v/>
      </c>
    </row>
    <row r="93">
      <c r="A93" t="inlineStr">
        <is>
          <t>BRAZILIAN WORKSHOP ON SOCIAL NETWORK ANALYSIS AND MINING (BRASNAM 2022)</t>
        </is>
      </c>
      <c r="B93" t="inlineStr">
        <is>
          <t>NI</t>
        </is>
      </c>
      <c r="C93">
        <f>IF(B93&lt;&gt;"NI",1,0)</f>
        <v/>
      </c>
      <c r="D93">
        <f>VLOOKUP(B93,Tabelas!A:C,3,FALSE)</f>
        <v/>
      </c>
      <c r="E93">
        <f>VLOOKUP(B93,Tabelas!A:C,2,FALSE)</f>
        <v/>
      </c>
    </row>
    <row r="94">
      <c r="A94" t="inlineStr">
        <is>
          <t>XIII Computer on the Beach</t>
        </is>
      </c>
      <c r="B94" t="inlineStr">
        <is>
          <t>B4</t>
        </is>
      </c>
      <c r="C94">
        <f>IF(B94&lt;&gt;"NI",1,0)</f>
        <v/>
      </c>
      <c r="D94">
        <f>VLOOKUP(B94,Tabelas!A:C,3,FALSE)</f>
        <v/>
      </c>
      <c r="E94">
        <f>VLOOKUP(B94,Tabelas!A:C,2,FALSE)</f>
        <v/>
      </c>
    </row>
    <row r="95">
      <c r="A95" t="inlineStr">
        <is>
          <t>19o IEEE Latin American Robotics Symposium</t>
        </is>
      </c>
      <c r="B95" t="inlineStr">
        <is>
          <t>B2</t>
        </is>
      </c>
      <c r="C95">
        <f>IF(B95&lt;&gt;"NI",1,0)</f>
        <v/>
      </c>
      <c r="D95">
        <f>VLOOKUP(B95,Tabelas!A:C,3,FALSE)</f>
        <v/>
      </c>
      <c r="E95">
        <f>VLOOKUP(B95,Tabelas!A:C,2,FALSE)</f>
        <v/>
      </c>
    </row>
    <row r="96">
      <c r="A96" t="inlineStr">
        <is>
          <t>ACM Multimedia Systems Conference</t>
        </is>
      </c>
      <c r="B96" t="inlineStr">
        <is>
          <t>A2</t>
        </is>
      </c>
      <c r="C96">
        <f>IF(B96&lt;&gt;"NI",1,0)</f>
        <v/>
      </c>
      <c r="D96">
        <f>VLOOKUP(B96,Tabelas!A:C,3,FALSE)</f>
        <v/>
      </c>
      <c r="E96">
        <f>VLOOKUP(B96,Tabelas!A:C,2,FALSE)</f>
        <v/>
      </c>
    </row>
    <row r="97">
      <c r="A97" t="inlineStr">
        <is>
          <t>Simpósio em Sistemas Computacionais de Alto Desempenho</t>
        </is>
      </c>
      <c r="B97" t="inlineStr">
        <is>
          <t>B2</t>
        </is>
      </c>
      <c r="C97">
        <f>IF(B97&lt;&gt;"NI",1,0)</f>
        <v/>
      </c>
      <c r="D97">
        <f>VLOOKUP(B97,Tabelas!A:C,3,FALSE)</f>
        <v/>
      </c>
      <c r="E97">
        <f>VLOOKUP(B97,Tabelas!A:C,2,FALSE)</f>
        <v/>
      </c>
    </row>
    <row r="98">
      <c r="A98" t="inlineStr">
        <is>
          <t>Simpósio Brasileiro de Pesquisa Operacional</t>
        </is>
      </c>
      <c r="B98" t="inlineStr">
        <is>
          <t>B4</t>
        </is>
      </c>
      <c r="C98">
        <f>IF(B98&lt;&gt;"NI",1,0)</f>
        <v/>
      </c>
      <c r="D98">
        <f>VLOOKUP(B98,Tabelas!A:C,3,FALSE)</f>
        <v/>
      </c>
      <c r="E98">
        <f>VLOOKUP(B98,Tabelas!A:C,2,FALSE)</f>
        <v/>
      </c>
    </row>
    <row r="99">
      <c r="A99" t="inlineStr">
        <is>
          <t>International Conference on Interactive Collaborative Learning</t>
        </is>
      </c>
      <c r="B99" t="inlineStr">
        <is>
          <t>B4</t>
        </is>
      </c>
      <c r="C99">
        <f>IF(B99&lt;&gt;"NI",1,0)</f>
        <v/>
      </c>
      <c r="D99">
        <f>VLOOKUP(B99,Tabelas!A:C,3,FALSE)</f>
        <v/>
      </c>
      <c r="E99">
        <f>VLOOKUP(B99,Tabelas!A:C,2,FALSE)</f>
        <v/>
      </c>
    </row>
    <row r="100">
      <c r="A100" t="inlineStr">
        <is>
          <t>Anais Estendidos do Simpósio Brasileiro de Banco de Dados</t>
        </is>
      </c>
      <c r="B100" t="inlineStr">
        <is>
          <t>B1</t>
        </is>
      </c>
      <c r="C100">
        <f>IF(B100&lt;&gt;"NI",1,0)</f>
        <v/>
      </c>
      <c r="D100">
        <f>VLOOKUP(B100,Tabelas!A:C,3,FALSE)</f>
        <v/>
      </c>
      <c r="E100">
        <f>VLOOKUP(B100,Tabelas!A:C,2,FALSE)</f>
        <v/>
      </c>
    </row>
    <row r="101">
      <c r="A101" t="inlineStr">
        <is>
          <t>Anais Estendidos do Simpósio Brasileiro de Banco de Dados</t>
        </is>
      </c>
      <c r="B101" t="inlineStr">
        <is>
          <t>B1</t>
        </is>
      </c>
      <c r="C101">
        <f>IF(B101&lt;&gt;"NI",1,0)</f>
        <v/>
      </c>
      <c r="D101">
        <f>VLOOKUP(B101,Tabelas!A:C,3,FALSE)</f>
        <v/>
      </c>
      <c r="E101">
        <f>VLOOKUP(B101,Tabelas!A:C,2,FALSE)</f>
        <v/>
      </c>
    </row>
    <row r="102">
      <c r="A102" t="inlineStr">
        <is>
          <t>International Conference on Computational Science</t>
        </is>
      </c>
      <c r="B102" t="inlineStr">
        <is>
          <t>B3</t>
        </is>
      </c>
      <c r="C102">
        <f>IF(B102&lt;&gt;"NI",1,0)</f>
        <v/>
      </c>
      <c r="D102">
        <f>VLOOKUP(B102,Tabelas!A:C,3,FALSE)</f>
        <v/>
      </c>
      <c r="E102">
        <f>VLOOKUP(B102,Tabelas!A:C,2,FALSE)</f>
        <v/>
      </c>
    </row>
    <row r="103">
      <c r="A103" t="inlineStr">
        <is>
          <t>XXII Simpósio Brasileiro sobre Fatores Humanos em Sistemas Computacionais (IHC 2023)</t>
        </is>
      </c>
      <c r="B103" t="inlineStr">
        <is>
          <t>B2</t>
        </is>
      </c>
      <c r="C103">
        <f>IF(B103&lt;&gt;"NI",1,0)</f>
        <v/>
      </c>
      <c r="D103">
        <f>VLOOKUP(B103,Tabelas!A:C,3,FALSE)</f>
        <v/>
      </c>
      <c r="E103">
        <f>VLOOKUP(B103,Tabelas!A:C,2,FALSE)</f>
        <v/>
      </c>
    </row>
    <row r="104">
      <c r="A104" t="inlineStr">
        <is>
          <t>Brazilian Conference on Intelligent Systems</t>
        </is>
      </c>
      <c r="B104" t="inlineStr">
        <is>
          <t>B1</t>
        </is>
      </c>
      <c r="C104">
        <f>IF(B104&lt;&gt;"NI",1,0)</f>
        <v/>
      </c>
      <c r="D104">
        <f>VLOOKUP(B104,Tabelas!A:C,3,FALSE)</f>
        <v/>
      </c>
      <c r="E104">
        <f>VLOOKUP(B104,Tabelas!A:C,2,FALSE)</f>
        <v/>
      </c>
    </row>
    <row r="105">
      <c r="A105" t="inlineStr">
        <is>
          <t>Conférence sur la Gestion de Données ? Principes</t>
        </is>
      </c>
      <c r="B105" t="inlineStr">
        <is>
          <t>NI</t>
        </is>
      </c>
      <c r="C105">
        <f>IF(B105&lt;&gt;"NI",1,0)</f>
        <v/>
      </c>
      <c r="D105">
        <f>VLOOKUP(B105,Tabelas!A:C,3,FALSE)</f>
        <v/>
      </c>
      <c r="E105">
        <f>VLOOKUP(B105,Tabelas!A:C,2,FALSE)</f>
        <v/>
      </c>
    </row>
    <row r="106">
      <c r="A106" t="inlineStr">
        <is>
          <t>Simpósio Brasileiro de Sistemas Multimídia e Web</t>
        </is>
      </c>
      <c r="B106" t="inlineStr">
        <is>
          <t>NI</t>
        </is>
      </c>
      <c r="C106">
        <f>IF(B106&lt;&gt;"NI",1,0)</f>
        <v/>
      </c>
      <c r="D106">
        <f>VLOOKUP(B106,Tabelas!A:C,3,FALSE)</f>
        <v/>
      </c>
      <c r="E106">
        <f>VLOOKUP(B106,Tabelas!A:C,2,FALSE)</f>
        <v/>
      </c>
    </row>
    <row r="107">
      <c r="A107" t="inlineStr">
        <is>
          <t>Workshop de Computação Aplicada à Gestão do Meio Ambiente e Recursos Naturais</t>
        </is>
      </c>
      <c r="B107" t="inlineStr">
        <is>
          <t>B5</t>
        </is>
      </c>
      <c r="C107">
        <f>IF(B107&lt;&gt;"NI",1,0)</f>
        <v/>
      </c>
      <c r="D107">
        <f>VLOOKUP(B107,Tabelas!A:C,3,FALSE)</f>
        <v/>
      </c>
      <c r="E107">
        <f>VLOOKUP(B107,Tabelas!A:C,2,FALSE)</f>
        <v/>
      </c>
    </row>
    <row r="108">
      <c r="A108" t="inlineStr">
        <is>
          <t>XXII Brazilian Symposium on Software Quality (SBQS ?23)</t>
        </is>
      </c>
      <c r="B108" t="inlineStr">
        <is>
          <t>NI</t>
        </is>
      </c>
      <c r="C108">
        <f>IF(B108&lt;&gt;"NI",1,0)</f>
        <v/>
      </c>
      <c r="D108">
        <f>VLOOKUP(B108,Tabelas!A:C,3,FALSE)</f>
        <v/>
      </c>
      <c r="E108">
        <f>VLOOKUP(B108,Tabelas!A:C,2,FALSE)</f>
        <v/>
      </c>
    </row>
    <row r="109">
      <c r="A109" t="inlineStr">
        <is>
          <t>19th International Conference on Web Information Systems and Technologies</t>
        </is>
      </c>
      <c r="B109" t="inlineStr">
        <is>
          <t>B1</t>
        </is>
      </c>
      <c r="C109">
        <f>IF(B109&lt;&gt;"NI",1,0)</f>
        <v/>
      </c>
      <c r="D109">
        <f>VLOOKUP(B109,Tabelas!A:C,3,FALSE)</f>
        <v/>
      </c>
      <c r="E109">
        <f>VLOOKUP(B109,Tabelas!A:C,2,FALSE)</f>
        <v/>
      </c>
    </row>
    <row r="110">
      <c r="A110" t="inlineStr">
        <is>
          <t>XLI SIMPÓSIO BRASILEIRO DE TELECOMUNICAÇÕES E PROCESSAMENTO DE SINAIS - SBrT 2023</t>
        </is>
      </c>
      <c r="B110" t="inlineStr">
        <is>
          <t>B5</t>
        </is>
      </c>
      <c r="C110">
        <f>IF(B110&lt;&gt;"NI",1,0)</f>
        <v/>
      </c>
      <c r="D110">
        <f>VLOOKUP(B110,Tabelas!A:C,3,FALSE)</f>
        <v/>
      </c>
      <c r="E110">
        <f>VLOOKUP(B110,Tabelas!A:C,2,FALSE)</f>
        <v/>
      </c>
    </row>
    <row r="111">
      <c r="A111" t="inlineStr">
        <is>
          <t>Anais Estendidos do Simpósio Brasileiro de Banco de Dados</t>
        </is>
      </c>
      <c r="B111" t="inlineStr">
        <is>
          <t>B1</t>
        </is>
      </c>
      <c r="C111">
        <f>IF(B111&lt;&gt;"NI",1,0)</f>
        <v/>
      </c>
      <c r="D111">
        <f>VLOOKUP(B111,Tabelas!A:C,3,FALSE)</f>
        <v/>
      </c>
      <c r="E111">
        <f>VLOOKUP(B111,Tabelas!A:C,2,FALSE)</f>
        <v/>
      </c>
    </row>
    <row r="112">
      <c r="A112" t="inlineStr">
        <is>
          <t>The Latin American Workshop on Information Fusion</t>
        </is>
      </c>
      <c r="B112" t="inlineStr">
        <is>
          <t>NI</t>
        </is>
      </c>
      <c r="C112">
        <f>IF(B112&lt;&gt;"NI",1,0)</f>
        <v/>
      </c>
      <c r="D112">
        <f>VLOOKUP(B112,Tabelas!A:C,3,FALSE)</f>
        <v/>
      </c>
      <c r="E112">
        <f>VLOOKUP(B112,Tabelas!A:C,2,FALSE)</f>
        <v/>
      </c>
    </row>
    <row r="113">
      <c r="A113" t="inlineStr">
        <is>
          <t>Workshop on Robotics in Education</t>
        </is>
      </c>
      <c r="B113" t="inlineStr">
        <is>
          <t>B4</t>
        </is>
      </c>
      <c r="C113">
        <f>IF(B113&lt;&gt;"NI",1,0)</f>
        <v/>
      </c>
      <c r="D113">
        <f>VLOOKUP(B113,Tabelas!A:C,3,FALSE)</f>
        <v/>
      </c>
      <c r="E113">
        <f>VLOOKUP(B113,Tabelas!A:C,2,FALSE)</f>
        <v/>
      </c>
    </row>
    <row r="114">
      <c r="A114" t="inlineStr">
        <is>
          <t>Simpósio Brasileiro de Pesquisa Operacional</t>
        </is>
      </c>
      <c r="B114" t="inlineStr">
        <is>
          <t>B4</t>
        </is>
      </c>
      <c r="C114">
        <f>IF(B114&lt;&gt;"NI",1,0)</f>
        <v/>
      </c>
      <c r="D114">
        <f>VLOOKUP(B114,Tabelas!A:C,3,FALSE)</f>
        <v/>
      </c>
      <c r="E114">
        <f>VLOOKUP(B114,Tabelas!A:C,2,FALSE)</f>
        <v/>
      </c>
    </row>
    <row r="115">
      <c r="A115" t="inlineStr">
        <is>
          <t>Simpósio Brasileiro de Pesquisa Operacional (SBPO)</t>
        </is>
      </c>
      <c r="B115" t="inlineStr">
        <is>
          <t>B4</t>
        </is>
      </c>
      <c r="C115">
        <f>IF(B115&lt;&gt;"NI",1,0)</f>
        <v/>
      </c>
      <c r="D115">
        <f>VLOOKUP(B115,Tabelas!A:C,3,FALSE)</f>
        <v/>
      </c>
      <c r="E115">
        <f>VLOOKUP(B115,Tabelas!A:C,2,FALSE)</f>
        <v/>
      </c>
    </row>
    <row r="116">
      <c r="A116" t="inlineStr">
        <is>
          <t>International Conference on Computational Science</t>
        </is>
      </c>
      <c r="B116" t="inlineStr">
        <is>
          <t>B3</t>
        </is>
      </c>
      <c r="C116">
        <f>IF(B116&lt;&gt;"NI",1,0)</f>
        <v/>
      </c>
      <c r="D116">
        <f>VLOOKUP(B116,Tabelas!A:C,3,FALSE)</f>
        <v/>
      </c>
      <c r="E116">
        <f>VLOOKUP(B116,Tabelas!A:C,2,FALSE)</f>
        <v/>
      </c>
    </row>
    <row r="117">
      <c r="A117" t="inlineStr">
        <is>
          <t>Brazilian Symposium on Multimedia and the Web</t>
        </is>
      </c>
      <c r="B117" t="inlineStr">
        <is>
          <t>B1</t>
        </is>
      </c>
      <c r="C117">
        <f>IF(B117&lt;&gt;"NI",1,0)</f>
        <v/>
      </c>
      <c r="D117">
        <f>VLOOKUP(B117,Tabelas!A:C,3,FALSE)</f>
        <v/>
      </c>
      <c r="E117">
        <f>VLOOKUP(B117,Tabelas!A:C,2,FALSE)</f>
        <v/>
      </c>
    </row>
    <row r="118">
      <c r="A118" t="inlineStr">
        <is>
          <t>IEEE World Forum on Internet of Things</t>
        </is>
      </c>
      <c r="B118" t="inlineStr">
        <is>
          <t>A2</t>
        </is>
      </c>
      <c r="C118">
        <f>IF(B118&lt;&gt;"NI",1,0)</f>
        <v/>
      </c>
      <c r="D118">
        <f>VLOOKUP(B118,Tabelas!A:C,3,FALSE)</f>
        <v/>
      </c>
      <c r="E118">
        <f>VLOOKUP(B118,Tabelas!A:C,2,FALSE)</f>
        <v/>
      </c>
    </row>
    <row r="119">
      <c r="A119" t="inlineStr">
        <is>
          <t>XXXVIII Simpósio Brasileiro de Bancos de Dados (SBBD 2023)</t>
        </is>
      </c>
      <c r="B119" t="inlineStr">
        <is>
          <t>B1</t>
        </is>
      </c>
      <c r="C119">
        <f>IF(B119&lt;&gt;"NI",1,0)</f>
        <v/>
      </c>
      <c r="D119">
        <f>VLOOKUP(B119,Tabelas!A:C,3,FALSE)</f>
        <v/>
      </c>
      <c r="E119">
        <f>VLOOKUP(B119,Tabelas!A:C,2,FALSE)</f>
        <v/>
      </c>
    </row>
    <row r="120">
      <c r="A120" t="inlineStr">
        <is>
          <t>The Latin American Workshop on Information Fusion (La Fsion 2023)</t>
        </is>
      </c>
      <c r="B120" t="inlineStr">
        <is>
          <t>NI</t>
        </is>
      </c>
      <c r="C120">
        <f>IF(B120&lt;&gt;"NI",1,0)</f>
        <v/>
      </c>
      <c r="D120">
        <f>VLOOKUP(B120,Tabelas!A:C,3,FALSE)</f>
        <v/>
      </c>
      <c r="E120">
        <f>VLOOKUP(B120,Tabelas!A:C,2,FALSE)</f>
        <v/>
      </c>
    </row>
    <row r="121">
      <c r="A121" t="inlineStr">
        <is>
          <t>Simpósio Brasileiro de Pesquisa Operacional</t>
        </is>
      </c>
      <c r="B121" t="inlineStr">
        <is>
          <t>B4</t>
        </is>
      </c>
      <c r="C121">
        <f>IF(B121&lt;&gt;"NI",1,0)</f>
        <v/>
      </c>
      <c r="D121">
        <f>VLOOKUP(B121,Tabelas!A:C,3,FALSE)</f>
        <v/>
      </c>
      <c r="E121">
        <f>VLOOKUP(B121,Tabelas!A:C,2,FALSE)</f>
        <v/>
      </c>
    </row>
    <row r="122">
      <c r="A122" t="inlineStr">
        <is>
          <t>Conferência Ibérica de Sistemas e Tecnologias de Informação</t>
        </is>
      </c>
      <c r="B122" t="inlineStr">
        <is>
          <t>NI</t>
        </is>
      </c>
      <c r="C122">
        <f>IF(B122&lt;&gt;"NI",1,0)</f>
        <v/>
      </c>
      <c r="D122">
        <f>VLOOKUP(B122,Tabelas!A:C,3,FALSE)</f>
        <v/>
      </c>
      <c r="E122">
        <f>VLOOKUP(B122,Tabelas!A:C,2,FALSE)</f>
        <v/>
      </c>
    </row>
    <row r="123">
      <c r="A123" t="inlineStr">
        <is>
          <t>2023 18th Iberian Conference on Information Systems and Technologies (CISTI)</t>
        </is>
      </c>
      <c r="B123" t="inlineStr">
        <is>
          <t>B1</t>
        </is>
      </c>
      <c r="C123">
        <f>IF(B123&lt;&gt;"NI",1,0)</f>
        <v/>
      </c>
      <c r="D123">
        <f>VLOOKUP(B123,Tabelas!A:C,3,FALSE)</f>
        <v/>
      </c>
      <c r="E123">
        <f>VLOOKUP(B123,Tabelas!A:C,2,FALSE)</f>
        <v/>
      </c>
    </row>
    <row r="124">
      <c r="A124" t="inlineStr">
        <is>
          <t>18o Iberian Conference on Information Systems</t>
        </is>
      </c>
      <c r="B124" t="inlineStr">
        <is>
          <t>NI</t>
        </is>
      </c>
      <c r="C124">
        <f>IF(B124&lt;&gt;"NI",1,0)</f>
        <v/>
      </c>
      <c r="D124">
        <f>VLOOKUP(B124,Tabelas!A:C,3,FALSE)</f>
        <v/>
      </c>
      <c r="E124">
        <f>VLOOKUP(B124,Tabelas!A:C,2,FALSE)</f>
        <v/>
      </c>
    </row>
    <row r="125">
      <c r="A125" t="inlineStr">
        <is>
          <t>XVII BRAZILIAN E-SCIENCE WORKSHOP (BRESCI)</t>
        </is>
      </c>
      <c r="B125" t="inlineStr">
        <is>
          <t>B5</t>
        </is>
      </c>
      <c r="C125">
        <f>IF(B125&lt;&gt;"NI",1,0)</f>
        <v/>
      </c>
      <c r="D125">
        <f>VLOOKUP(B125,Tabelas!A:C,3,FALSE)</f>
        <v/>
      </c>
      <c r="E125">
        <f>VLOOKUP(B125,Tabelas!A:C,2,FALSE)</f>
        <v/>
      </c>
    </row>
    <row r="126">
      <c r="A126" t="inlineStr">
        <is>
          <t>Simpósio Brasileiro de Pesquisa Operacional</t>
        </is>
      </c>
      <c r="B126" t="inlineStr">
        <is>
          <t>B4</t>
        </is>
      </c>
      <c r="C126">
        <f>IF(B126&lt;&gt;"NI",1,0)</f>
        <v/>
      </c>
      <c r="D126">
        <f>VLOOKUP(B126,Tabelas!A:C,3,FALSE)</f>
        <v/>
      </c>
      <c r="E126">
        <f>VLOOKUP(B126,Tabelas!A:C,2,FALSE)</f>
        <v/>
      </c>
    </row>
    <row r="127">
      <c r="A127" t="inlineStr">
        <is>
          <t>Football Analytics Modelling Experience</t>
        </is>
      </c>
      <c r="B127" t="inlineStr">
        <is>
          <t>NI</t>
        </is>
      </c>
      <c r="C127">
        <f>IF(B127&lt;&gt;"NI",1,0)</f>
        <v/>
      </c>
      <c r="D127">
        <f>VLOOKUP(B127,Tabelas!A:C,3,FALSE)</f>
        <v/>
      </c>
      <c r="E127">
        <f>VLOOKUP(B127,Tabelas!A:C,2,FALSE)</f>
        <v/>
      </c>
    </row>
    <row r="128">
      <c r="A128" t="inlineStr">
        <is>
          <t>Iberian Conference on Information Systems and Technologies</t>
        </is>
      </c>
      <c r="B128" t="inlineStr">
        <is>
          <t>B1</t>
        </is>
      </c>
      <c r="C128">
        <f>IF(B128&lt;&gt;"NI",1,0)</f>
        <v/>
      </c>
      <c r="D128">
        <f>VLOOKUP(B128,Tabelas!A:C,3,FALSE)</f>
        <v/>
      </c>
      <c r="E128">
        <f>VLOOKUP(B128,Tabelas!A:C,2,FALSE)</f>
        <v/>
      </c>
    </row>
    <row r="129">
      <c r="A129" t="inlineStr">
        <is>
          <t>Congresso Nacional de Matemática Aplicada e Computacional</t>
        </is>
      </c>
      <c r="B129" t="inlineStr">
        <is>
          <t>B4</t>
        </is>
      </c>
      <c r="C129">
        <f>IF(B129&lt;&gt;"NI",1,0)</f>
        <v/>
      </c>
      <c r="D129">
        <f>VLOOKUP(B129,Tabelas!A:C,3,FALSE)</f>
        <v/>
      </c>
      <c r="E129">
        <f>VLOOKUP(B129,Tabelas!A:C,2,FALSE)</f>
        <v/>
      </c>
    </row>
    <row r="130">
      <c r="A130" t="inlineStr">
        <is>
          <t>The Latin American Workshop on Information Fusion</t>
        </is>
      </c>
      <c r="B130" t="inlineStr">
        <is>
          <t>NI</t>
        </is>
      </c>
      <c r="C130">
        <f>IF(B130&lt;&gt;"NI",1,0)</f>
        <v/>
      </c>
      <c r="D130">
        <f>VLOOKUP(B130,Tabelas!A:C,3,FALSE)</f>
        <v/>
      </c>
      <c r="E130">
        <f>VLOOKUP(B130,Tabelas!A:C,2,FALSE)</f>
        <v/>
      </c>
    </row>
    <row r="131">
      <c r="A131" t="inlineStr">
        <is>
          <t>International Conference on Optimization</t>
        </is>
      </c>
      <c r="B131" t="inlineStr">
        <is>
          <t>NI</t>
        </is>
      </c>
      <c r="C131">
        <f>IF(B131&lt;&gt;"NI",1,0)</f>
        <v/>
      </c>
      <c r="D131">
        <f>VLOOKUP(B131,Tabelas!A:C,3,FALSE)</f>
        <v/>
      </c>
      <c r="E131">
        <f>VLOOKUP(B131,Tabelas!A:C,2,FALSE)</f>
        <v/>
      </c>
    </row>
    <row r="132">
      <c r="A132" t="inlineStr">
        <is>
          <t>Simpósio Brasileiro de Bancos de Dados</t>
        </is>
      </c>
      <c r="B132" t="inlineStr">
        <is>
          <t>B1</t>
        </is>
      </c>
      <c r="C132">
        <f>IF(B132&lt;&gt;"NI",1,0)</f>
        <v/>
      </c>
      <c r="D132">
        <f>VLOOKUP(B132,Tabelas!A:C,3,FALSE)</f>
        <v/>
      </c>
      <c r="E132">
        <f>VLOOKUP(B132,Tabelas!A:C,2,FALSE)</f>
        <v/>
      </c>
    </row>
    <row r="133">
      <c r="A133" t="inlineStr">
        <is>
          <t>Iberian Conference on Information Systems and Technologies</t>
        </is>
      </c>
      <c r="B133" t="inlineStr">
        <is>
          <t>B1</t>
        </is>
      </c>
      <c r="C133">
        <f>IF(B133&lt;&gt;"NI",1,0)</f>
        <v/>
      </c>
      <c r="D133">
        <f>VLOOKUP(B133,Tabelas!A:C,3,FALSE)</f>
        <v/>
      </c>
      <c r="E133">
        <f>VLOOKUP(B133,Tabelas!A:C,2,FALSE)</f>
        <v/>
      </c>
    </row>
    <row r="134">
      <c r="A134" t="inlineStr">
        <is>
          <t>Conferência Ibérica de Sistemas e Tecnologias de Informação</t>
        </is>
      </c>
      <c r="B134" t="inlineStr">
        <is>
          <t>NI</t>
        </is>
      </c>
      <c r="C134">
        <f>IF(B134&lt;&gt;"NI",1,0)</f>
        <v/>
      </c>
      <c r="D134">
        <f>VLOOKUP(B134,Tabelas!A:C,3,FALSE)</f>
        <v/>
      </c>
      <c r="E134">
        <f>VLOOKUP(B134,Tabelas!A:C,2,FALSE)</f>
        <v/>
      </c>
    </row>
    <row r="135">
      <c r="A135" t="inlineStr">
        <is>
          <t>15th IEEE International Conference on Industry Applications (INDUSCON)</t>
        </is>
      </c>
      <c r="B135" t="inlineStr">
        <is>
          <t>B4</t>
        </is>
      </c>
      <c r="C135">
        <f>IF(B135&lt;&gt;"NI",1,0)</f>
        <v/>
      </c>
      <c r="D135">
        <f>VLOOKUP(B135,Tabelas!A:C,3,FALSE)</f>
        <v/>
      </c>
      <c r="E135">
        <f>VLOOKUP(B135,Tabelas!A:C,2,FALSE)</f>
        <v/>
      </c>
    </row>
    <row r="136">
      <c r="A136" t="inlineStr">
        <is>
          <t>SIMPEP - Simpósio de Engenharia de Produção</t>
        </is>
      </c>
      <c r="B136" t="inlineStr">
        <is>
          <t>NI</t>
        </is>
      </c>
      <c r="C136">
        <f>IF(B136&lt;&gt;"NI",1,0)</f>
        <v/>
      </c>
      <c r="D136">
        <f>VLOOKUP(B136,Tabelas!A:C,3,FALSE)</f>
        <v/>
      </c>
      <c r="E136">
        <f>VLOOKUP(B136,Tabelas!A:C,2,FALSE)</f>
        <v/>
      </c>
    </row>
    <row r="137">
      <c r="A137" t="inlineStr">
        <is>
          <t>Simpósio Brasileiro de Pesquisa Operacional (SBPO)</t>
        </is>
      </c>
      <c r="B137" t="inlineStr">
        <is>
          <t>B4</t>
        </is>
      </c>
      <c r="C137">
        <f>IF(B137&lt;&gt;"NI",1,0)</f>
        <v/>
      </c>
      <c r="D137">
        <f>VLOOKUP(B137,Tabelas!A:C,3,FALSE)</f>
        <v/>
      </c>
      <c r="E137">
        <f>VLOOKUP(B137,Tabelas!A:C,2,FALSE)</f>
        <v/>
      </c>
    </row>
    <row r="138">
      <c r="A138" t="inlineStr">
        <is>
          <t>Congreso Internacional de Informática Educativa</t>
        </is>
      </c>
      <c r="B138" t="inlineStr">
        <is>
          <t>B5</t>
        </is>
      </c>
      <c r="C138">
        <f>IF(B138&lt;&gt;"NI",1,0)</f>
        <v/>
      </c>
      <c r="D138">
        <f>VLOOKUP(B138,Tabelas!A:C,3,FALSE)</f>
        <v/>
      </c>
      <c r="E138">
        <f>VLOOKUP(B138,Tabelas!A:C,2,FALSE)</f>
        <v/>
      </c>
    </row>
    <row r="139">
      <c r="A139" t="inlineStr">
        <is>
          <t>Women in Information Technology</t>
        </is>
      </c>
      <c r="B139" t="inlineStr">
        <is>
          <t>B5</t>
        </is>
      </c>
      <c r="C139">
        <f>IF(B139&lt;&gt;"NI",1,0)</f>
        <v/>
      </c>
      <c r="D139">
        <f>VLOOKUP(B139,Tabelas!A:C,3,FALSE)</f>
        <v/>
      </c>
      <c r="E139">
        <f>VLOOKUP(B139,Tabelas!A:C,2,FALSE)</f>
        <v/>
      </c>
    </row>
    <row r="140">
      <c r="A140" t="inlineStr">
        <is>
          <t>Iberian Conference on Information Systems and Technologies</t>
        </is>
      </c>
      <c r="B140" t="inlineStr">
        <is>
          <t>B1</t>
        </is>
      </c>
      <c r="C140">
        <f>IF(B140&lt;&gt;"NI",1,0)</f>
        <v/>
      </c>
      <c r="D140">
        <f>VLOOKUP(B140,Tabelas!A:C,3,FALSE)</f>
        <v/>
      </c>
      <c r="E140">
        <f>VLOOKUP(B140,Tabelas!A:C,2,FALSE)</f>
        <v/>
      </c>
    </row>
    <row r="141">
      <c r="A141" t="inlineStr">
        <is>
          <t>2023 18th Iberian Conference on Information Systems and Technologies (CISTI)</t>
        </is>
      </c>
      <c r="B141" t="inlineStr">
        <is>
          <t>B1</t>
        </is>
      </c>
      <c r="C141">
        <f>IF(B141&lt;&gt;"NI",1,0)</f>
        <v/>
      </c>
      <c r="D141">
        <f>VLOOKUP(B141,Tabelas!A:C,3,FALSE)</f>
        <v/>
      </c>
      <c r="E141">
        <f>VLOOKUP(B141,Tabelas!A:C,2,FALSE)</f>
        <v/>
      </c>
    </row>
    <row r="142">
      <c r="A142" t="inlineStr">
        <is>
          <t>XIII Computer on the Beach</t>
        </is>
      </c>
      <c r="B142" t="inlineStr">
        <is>
          <t>B4</t>
        </is>
      </c>
      <c r="C142">
        <f>IF(B142&lt;&gt;"NI",1,0)</f>
        <v/>
      </c>
      <c r="D142">
        <f>VLOOKUP(B142,Tabelas!A:C,3,FALSE)</f>
        <v/>
      </c>
      <c r="E142">
        <f>VLOOKUP(B142,Tabelas!A:C,2,FALSE)</f>
        <v/>
      </c>
    </row>
    <row r="143">
      <c r="A143" t="inlineStr">
        <is>
          <t>Conferência Ibérica de Sistemas e Tecnologias de Informação</t>
        </is>
      </c>
      <c r="B143" t="inlineStr">
        <is>
          <t>NI</t>
        </is>
      </c>
      <c r="C143">
        <f>IF(B143&lt;&gt;"NI",1,0)</f>
        <v/>
      </c>
      <c r="D143">
        <f>VLOOKUP(B143,Tabelas!A:C,3,FALSE)</f>
        <v/>
      </c>
      <c r="E143">
        <f>VLOOKUP(B143,Tabelas!A:C,2,FALSE)</f>
        <v/>
      </c>
    </row>
    <row r="144">
      <c r="A144" t="inlineStr">
        <is>
          <t>2022 17th Iberian Conference on Information Systems and Technologies (CISTI)</t>
        </is>
      </c>
      <c r="B144" t="inlineStr">
        <is>
          <t>B1</t>
        </is>
      </c>
      <c r="C144">
        <f>IF(B144&lt;&gt;"NI",1,0)</f>
        <v/>
      </c>
      <c r="D144">
        <f>VLOOKUP(B144,Tabelas!A:C,3,FALSE)</f>
        <v/>
      </c>
      <c r="E144">
        <f>VLOOKUP(B144,Tabelas!A:C,2,FALSE)</f>
        <v/>
      </c>
    </row>
    <row r="145">
      <c r="A145" t="inlineStr">
        <is>
          <t>Brazilian Seminar on Ontologies</t>
        </is>
      </c>
      <c r="B145" t="inlineStr">
        <is>
          <t>B4</t>
        </is>
      </c>
      <c r="C145">
        <f>IF(B145&lt;&gt;"NI",1,0)</f>
        <v/>
      </c>
      <c r="D145">
        <f>VLOOKUP(B145,Tabelas!A:C,3,FALSE)</f>
        <v/>
      </c>
      <c r="E145">
        <f>VLOOKUP(B145,Tabelas!A:C,2,FALSE)</f>
        <v/>
      </c>
    </row>
    <row r="146">
      <c r="A146" t="inlineStr">
        <is>
          <t>Congreso Internacional de Informática Educativa</t>
        </is>
      </c>
      <c r="B146" t="inlineStr">
        <is>
          <t>B5</t>
        </is>
      </c>
      <c r="C146">
        <f>IF(B146&lt;&gt;"NI",1,0)</f>
        <v/>
      </c>
      <c r="D146">
        <f>VLOOKUP(B146,Tabelas!A:C,3,FALSE)</f>
        <v/>
      </c>
      <c r="E146">
        <f>VLOOKUP(B146,Tabelas!A:C,2,FALSE)</f>
        <v/>
      </c>
    </row>
    <row r="147">
      <c r="A147" t="inlineStr">
        <is>
          <t>Brazilian eScience Workshop</t>
        </is>
      </c>
      <c r="B147" t="inlineStr">
        <is>
          <t>B5</t>
        </is>
      </c>
      <c r="C147">
        <f>IF(B147&lt;&gt;"NI",1,0)</f>
        <v/>
      </c>
      <c r="D147">
        <f>VLOOKUP(B147,Tabelas!A:C,3,FALSE)</f>
        <v/>
      </c>
      <c r="E147">
        <f>VLOOKUP(B147,Tabelas!A:C,2,FALSE)</f>
        <v/>
      </c>
    </row>
    <row r="148">
      <c r="A148" t="inlineStr">
        <is>
          <t>XL SIMPÓSIO BRASILEIRO DE TELECOMUNICAÇÕES E PROCESSAMENTO DE SINAIS - SBrT 2022</t>
        </is>
      </c>
      <c r="B148" t="inlineStr">
        <is>
          <t>B5</t>
        </is>
      </c>
      <c r="C148">
        <f>IF(B148&lt;&gt;"NI",1,0)</f>
        <v/>
      </c>
      <c r="D148">
        <f>VLOOKUP(B148,Tabelas!A:C,3,FALSE)</f>
        <v/>
      </c>
      <c r="E148">
        <f>VLOOKUP(B148,Tabelas!A:C,2,FALSE)</f>
        <v/>
      </c>
    </row>
    <row r="149">
      <c r="A149" t="inlineStr">
        <is>
          <t>Simpósio Brasileiro de Pesquisa Operacional</t>
        </is>
      </c>
      <c r="B149" t="inlineStr">
        <is>
          <t>B4</t>
        </is>
      </c>
      <c r="C149">
        <f>IF(B149&lt;&gt;"NI",1,0)</f>
        <v/>
      </c>
      <c r="D149">
        <f>VLOOKUP(B149,Tabelas!A:C,3,FALSE)</f>
        <v/>
      </c>
      <c r="E149">
        <f>VLOOKUP(B149,Tabelas!A:C,2,FALSE)</f>
        <v/>
      </c>
    </row>
    <row r="150">
      <c r="A150" t="inlineStr">
        <is>
          <t>Brazilian Symposium on Bioinformatics</t>
        </is>
      </c>
      <c r="B150" t="inlineStr">
        <is>
          <t>B2</t>
        </is>
      </c>
      <c r="C150">
        <f>IF(B150&lt;&gt;"NI",1,0)</f>
        <v/>
      </c>
      <c r="D150">
        <f>VLOOKUP(B150,Tabelas!A:C,3,FALSE)</f>
        <v/>
      </c>
      <c r="E150">
        <f>VLOOKUP(B150,Tabelas!A:C,2,FALSE)</f>
        <v/>
      </c>
    </row>
    <row r="151">
      <c r="A151" t="inlineStr">
        <is>
          <t>Brazilian Symposium on Bioinformatics</t>
        </is>
      </c>
      <c r="B151" t="inlineStr">
        <is>
          <t>B2</t>
        </is>
      </c>
      <c r="C151">
        <f>IF(B151&lt;&gt;"NI",1,0)</f>
        <v/>
      </c>
      <c r="D151">
        <f>VLOOKUP(B151,Tabelas!A:C,3,FALSE)</f>
        <v/>
      </c>
      <c r="E151">
        <f>VLOOKUP(B151,Tabelas!A:C,2,FALSE)</f>
        <v/>
      </c>
    </row>
    <row r="152">
      <c r="A152" t="inlineStr">
        <is>
          <t>Simpósio Brasileiro de Banco de Dados</t>
        </is>
      </c>
      <c r="B152" t="inlineStr">
        <is>
          <t>B1</t>
        </is>
      </c>
      <c r="C152">
        <f>IF(B152&lt;&gt;"NI",1,0)</f>
        <v/>
      </c>
      <c r="D152">
        <f>VLOOKUP(B152,Tabelas!A:C,3,FALSE)</f>
        <v/>
      </c>
      <c r="E152">
        <f>VLOOKUP(B152,Tabelas!A:C,2,FALSE)</f>
        <v/>
      </c>
    </row>
    <row r="153">
      <c r="A153" t="inlineStr">
        <is>
          <t>Simpósio Brasileiro de Banco de Dados</t>
        </is>
      </c>
      <c r="B153" t="inlineStr">
        <is>
          <t>B1</t>
        </is>
      </c>
      <c r="C153">
        <f>IF(B153&lt;&gt;"NI",1,0)</f>
        <v/>
      </c>
      <c r="D153">
        <f>VLOOKUP(B153,Tabelas!A:C,3,FALSE)</f>
        <v/>
      </c>
      <c r="E153">
        <f>VLOOKUP(B153,Tabelas!A:C,2,FALSE)</f>
        <v/>
      </c>
    </row>
    <row r="154">
      <c r="A154" t="inlineStr">
        <is>
          <t>Congresso Nacional de Pesquisa e Ensino em Transporte</t>
        </is>
      </c>
      <c r="B154" t="inlineStr">
        <is>
          <t>NI</t>
        </is>
      </c>
      <c r="C154">
        <f>IF(B154&lt;&gt;"NI",1,0)</f>
        <v/>
      </c>
      <c r="D154">
        <f>VLOOKUP(B154,Tabelas!A:C,3,FALSE)</f>
        <v/>
      </c>
      <c r="E154">
        <f>VLOOKUP(B154,Tabelas!A:C,2,FALSE)</f>
        <v/>
      </c>
    </row>
    <row r="155">
      <c r="A155" t="inlineStr">
        <is>
          <t>Conferência Ibérica de Sistemas e Tecnologias de Informação</t>
        </is>
      </c>
      <c r="B155" t="inlineStr">
        <is>
          <t>NI</t>
        </is>
      </c>
      <c r="C155">
        <f>IF(B155&lt;&gt;"NI",1,0)</f>
        <v/>
      </c>
      <c r="D155">
        <f>VLOOKUP(B155,Tabelas!A:C,3,FALSE)</f>
        <v/>
      </c>
      <c r="E155">
        <f>VLOOKUP(B155,Tabelas!A:C,2,FALSE)</f>
        <v/>
      </c>
    </row>
    <row r="156">
      <c r="A156" t="inlineStr">
        <is>
          <t>Simpósio Brasileiro de Banco de Dados</t>
        </is>
      </c>
      <c r="B156" t="inlineStr">
        <is>
          <t>B1</t>
        </is>
      </c>
      <c r="C156">
        <f>IF(B156&lt;&gt;"NI",1,0)</f>
        <v/>
      </c>
      <c r="D156">
        <f>VLOOKUP(B156,Tabelas!A:C,3,FALSE)</f>
        <v/>
      </c>
      <c r="E156">
        <f>VLOOKUP(B156,Tabelas!A:C,2,FALSE)</f>
        <v/>
      </c>
    </row>
    <row r="157">
      <c r="A157" t="inlineStr">
        <is>
          <t>IEEE Congress on Evolutionary Computation</t>
        </is>
      </c>
      <c r="B157" t="inlineStr">
        <is>
          <t>A1</t>
        </is>
      </c>
      <c r="C157">
        <f>IF(B157&lt;&gt;"NI",1,0)</f>
        <v/>
      </c>
      <c r="D157">
        <f>VLOOKUP(B157,Tabelas!A:C,3,FALSE)</f>
        <v/>
      </c>
      <c r="E157">
        <f>VLOOKUP(B157,Tabelas!A:C,2,FALSE)</f>
        <v/>
      </c>
    </row>
    <row r="158">
      <c r="A158" t="inlineStr">
        <is>
          <t>International Conference on Computational Science and Computational Intelligence</t>
        </is>
      </c>
      <c r="B158" t="inlineStr">
        <is>
          <t>B1</t>
        </is>
      </c>
      <c r="C158">
        <f>IF(B158&lt;&gt;"NI",1,0)</f>
        <v/>
      </c>
      <c r="D158">
        <f>VLOOKUP(B158,Tabelas!A:C,3,FALSE)</f>
        <v/>
      </c>
      <c r="E158">
        <f>VLOOKUP(B158,Tabelas!A:C,2,FALSE)</f>
        <v/>
      </c>
    </row>
    <row r="159">
      <c r="A159" t="inlineStr">
        <is>
          <t>Simpósio Brasileiro de Banco de Dados</t>
        </is>
      </c>
      <c r="B159" t="inlineStr">
        <is>
          <t>B1</t>
        </is>
      </c>
      <c r="C159">
        <f>IF(B159&lt;&gt;"NI",1,0)</f>
        <v/>
      </c>
      <c r="D159">
        <f>VLOOKUP(B159,Tabelas!A:C,3,FALSE)</f>
        <v/>
      </c>
      <c r="E159">
        <f>VLOOKUP(B159,Tabelas!A:C,2,FALSE)</f>
        <v/>
      </c>
    </row>
    <row r="160">
      <c r="A160" t="inlineStr">
        <is>
          <t>2022 International Joint Conference on Neural Networks (IJCNN)</t>
        </is>
      </c>
      <c r="B160" t="inlineStr">
        <is>
          <t>A2</t>
        </is>
      </c>
      <c r="C160">
        <f>IF(B160&lt;&gt;"NI",1,0)</f>
        <v/>
      </c>
      <c r="D160">
        <f>VLOOKUP(B160,Tabelas!A:C,3,FALSE)</f>
        <v/>
      </c>
      <c r="E160">
        <f>VLOOKUP(B160,Tabelas!A:C,2,FALSE)</f>
        <v/>
      </c>
    </row>
    <row r="161">
      <c r="A161" t="inlineStr">
        <is>
          <t>International Conference on Optimization</t>
        </is>
      </c>
      <c r="B161" t="inlineStr">
        <is>
          <t>NI</t>
        </is>
      </c>
      <c r="C161">
        <f>IF(B161&lt;&gt;"NI",1,0)</f>
        <v/>
      </c>
      <c r="D161">
        <f>VLOOKUP(B161,Tabelas!A:C,3,FALSE)</f>
        <v/>
      </c>
      <c r="E161">
        <f>VLOOKUP(B161,Tabelas!A:C,2,FALSE)</f>
        <v/>
      </c>
    </row>
    <row r="162">
      <c r="A162" t="inlineStr">
        <is>
          <t>Simpósio Brasileiro de Informática na Educação</t>
        </is>
      </c>
      <c r="B162" t="inlineStr">
        <is>
          <t>B1</t>
        </is>
      </c>
      <c r="C162">
        <f>IF(B162&lt;&gt;"NI",1,0)</f>
        <v/>
      </c>
      <c r="D162">
        <f>VLOOKUP(B162,Tabelas!A:C,3,FALSE)</f>
        <v/>
      </c>
      <c r="E162">
        <f>VLOOKUP(B162,Tabelas!A:C,2,FALSE)</f>
        <v/>
      </c>
    </row>
    <row r="163">
      <c r="A163" t="inlineStr">
        <is>
          <t>International Conference on Optimization</t>
        </is>
      </c>
      <c r="B163" t="inlineStr">
        <is>
          <t>NI</t>
        </is>
      </c>
      <c r="C163">
        <f>IF(B163&lt;&gt;"NI",1,0)</f>
        <v/>
      </c>
      <c r="D163">
        <f>VLOOKUP(B163,Tabelas!A:C,3,FALSE)</f>
        <v/>
      </c>
      <c r="E163">
        <f>VLOOKUP(B163,Tabelas!A:C,2,FALSE)</f>
        <v/>
      </c>
    </row>
    <row r="164">
      <c r="A164" t="inlineStr">
        <is>
          <t>MIT SCALE Latin America Conference</t>
        </is>
      </c>
      <c r="B164" t="inlineStr">
        <is>
          <t>NI</t>
        </is>
      </c>
      <c r="C164">
        <f>IF(B164&lt;&gt;"NI",1,0)</f>
        <v/>
      </c>
      <c r="D164">
        <f>VLOOKUP(B164,Tabelas!A:C,3,FALSE)</f>
        <v/>
      </c>
      <c r="E164">
        <f>VLOOKUP(B164,Tabelas!A:C,2,FALSE)</f>
        <v/>
      </c>
    </row>
    <row r="165">
      <c r="A165" t="inlineStr">
        <is>
          <t>IEEE Congress on Evolutionary Computation</t>
        </is>
      </c>
      <c r="B165" t="inlineStr">
        <is>
          <t>A1</t>
        </is>
      </c>
      <c r="C165">
        <f>IF(B165&lt;&gt;"NI",1,0)</f>
        <v/>
      </c>
      <c r="D165">
        <f>VLOOKUP(B165,Tabelas!A:C,3,FALSE)</f>
        <v/>
      </c>
      <c r="E165">
        <f>VLOOKUP(B165,Tabelas!A:C,2,FALSE)</f>
        <v/>
      </c>
    </row>
    <row r="166">
      <c r="A166" t="inlineStr">
        <is>
          <t>2022 International Joint Conference on Neural Networks (IJCNN)</t>
        </is>
      </c>
      <c r="B166" t="inlineStr">
        <is>
          <t>NI</t>
        </is>
      </c>
      <c r="C166">
        <f>IF(B166&lt;&gt;"NI",1,0)</f>
        <v/>
      </c>
      <c r="D166">
        <f>VLOOKUP(B166,Tabelas!A:C,3,FALSE)</f>
        <v/>
      </c>
      <c r="E166">
        <f>VLOOKUP(B166,Tabelas!A:C,2,FALSE)</f>
        <v/>
      </c>
    </row>
    <row r="167">
      <c r="A167" t="inlineStr">
        <is>
          <t>2022 IEEE 8th World Forum on Internet of Things (WF-IoT)</t>
        </is>
      </c>
      <c r="B167" t="inlineStr">
        <is>
          <t>NI</t>
        </is>
      </c>
      <c r="C167">
        <f>IF(B167&lt;&gt;"NI",1,0)</f>
        <v/>
      </c>
      <c r="D167">
        <f>VLOOKUP(B167,Tabelas!A:C,3,FALSE)</f>
        <v/>
      </c>
      <c r="E167">
        <f>VLOOKUP(B167,Tabelas!A:C,2,FALSE)</f>
        <v/>
      </c>
    </row>
    <row r="168">
      <c r="A168" t="inlineStr">
        <is>
          <t>2022 International Conference on Computational Science and Computational Intelligence (CSCI)</t>
        </is>
      </c>
      <c r="B168" t="inlineStr">
        <is>
          <t>B1</t>
        </is>
      </c>
      <c r="C168">
        <f>IF(B168&lt;&gt;"NI",1,0)</f>
        <v/>
      </c>
      <c r="D168">
        <f>VLOOKUP(B168,Tabelas!A:C,3,FALSE)</f>
        <v/>
      </c>
      <c r="E168">
        <f>VLOOKUP(B168,Tabelas!A:C,2,FALSE)</f>
        <v/>
      </c>
    </row>
    <row r="169">
      <c r="A169" t="inlineStr">
        <is>
          <t>International Conference on Robotics and Automation Engineering (ICRAE)</t>
        </is>
      </c>
      <c r="B169" t="inlineStr">
        <is>
          <t>B5</t>
        </is>
      </c>
      <c r="C169">
        <f>IF(B169&lt;&gt;"NI",1,0)</f>
        <v/>
      </c>
      <c r="D169">
        <f>VLOOKUP(B169,Tabelas!A:C,3,FALSE)</f>
        <v/>
      </c>
      <c r="E169">
        <f>VLOOKUP(B169,Tabelas!A:C,2,FALSE)</f>
        <v/>
      </c>
    </row>
    <row r="170">
      <c r="A170" t="inlineStr">
        <is>
          <t>Simpósio Brasileiro de Sistemas Multimídia e Web (Webmedia)</t>
        </is>
      </c>
      <c r="B170" t="inlineStr">
        <is>
          <t>NI</t>
        </is>
      </c>
      <c r="C170">
        <f>IF(B170&lt;&gt;"NI",1,0)</f>
        <v/>
      </c>
      <c r="D170">
        <f>VLOOKUP(B170,Tabelas!A:C,3,FALSE)</f>
        <v/>
      </c>
      <c r="E170">
        <f>VLOOKUP(B170,Tabelas!A:C,2,FALSE)</f>
        <v/>
      </c>
    </row>
    <row r="171">
      <c r="A171" t="inlineStr">
        <is>
          <t>BRAZILIAN WORKSHOP ON SOCIAL NETWORK ANALYSIS AND MINING (BRASNAM 2022)</t>
        </is>
      </c>
      <c r="B171" t="inlineStr">
        <is>
          <t>NI</t>
        </is>
      </c>
      <c r="C171">
        <f>IF(B171&lt;&gt;"NI",1,0)</f>
        <v/>
      </c>
      <c r="D171">
        <f>VLOOKUP(B171,Tabelas!A:C,3,FALSE)</f>
        <v/>
      </c>
      <c r="E171">
        <f>VLOOKUP(B171,Tabelas!A:C,2,FALSE)</f>
        <v/>
      </c>
    </row>
    <row r="172">
      <c r="A172" t="inlineStr">
        <is>
          <t>XIII Computer on the Beach</t>
        </is>
      </c>
      <c r="B172" t="inlineStr">
        <is>
          <t>B4</t>
        </is>
      </c>
      <c r="C172">
        <f>IF(B172&lt;&gt;"NI",1,0)</f>
        <v/>
      </c>
      <c r="D172">
        <f>VLOOKUP(B172,Tabelas!A:C,3,FALSE)</f>
        <v/>
      </c>
      <c r="E172">
        <f>VLOOKUP(B172,Tabelas!A:C,2,FALSE)</f>
        <v/>
      </c>
    </row>
    <row r="173">
      <c r="A173" t="inlineStr">
        <is>
          <t>19o IEEE Latin American Robotics Symposium</t>
        </is>
      </c>
      <c r="B173" t="inlineStr">
        <is>
          <t>B2</t>
        </is>
      </c>
      <c r="C173">
        <f>IF(B173&lt;&gt;"NI",1,0)</f>
        <v/>
      </c>
      <c r="D173">
        <f>VLOOKUP(B173,Tabelas!A:C,3,FALSE)</f>
        <v/>
      </c>
      <c r="E173">
        <f>VLOOKUP(B173,Tabelas!A:C,2,FALSE)</f>
        <v/>
      </c>
    </row>
    <row r="174">
      <c r="A174" t="inlineStr">
        <is>
          <t>WebMedia '21: Brazilian Symposium on Multimedia and the Web</t>
        </is>
      </c>
      <c r="B174" t="inlineStr">
        <is>
          <t>B1</t>
        </is>
      </c>
      <c r="C174">
        <f>IF(B174&lt;&gt;"NI",1,0)</f>
        <v/>
      </c>
      <c r="D174">
        <f>VLOOKUP(B174,Tabelas!A:C,3,FALSE)</f>
        <v/>
      </c>
      <c r="E174">
        <f>VLOOKUP(B174,Tabelas!A:C,2,FALSE)</f>
        <v/>
      </c>
    </row>
    <row r="175">
      <c r="A175" t="inlineStr">
        <is>
          <t>Simpósio Brasileiro de Banco de Dados</t>
        </is>
      </c>
      <c r="B175" t="inlineStr">
        <is>
          <t>B1</t>
        </is>
      </c>
      <c r="C175">
        <f>IF(B175&lt;&gt;"NI",1,0)</f>
        <v/>
      </c>
      <c r="D175">
        <f>VLOOKUP(B175,Tabelas!A:C,3,FALSE)</f>
        <v/>
      </c>
      <c r="E175">
        <f>VLOOKUP(B175,Tabelas!A:C,2,FALSE)</f>
        <v/>
      </c>
    </row>
    <row r="176">
      <c r="A176" t="inlineStr">
        <is>
          <t>13th International Conference on Agents and Artificial Intelligence</t>
        </is>
      </c>
      <c r="B176" t="inlineStr">
        <is>
          <t>B1</t>
        </is>
      </c>
      <c r="C176">
        <f>IF(B176&lt;&gt;"NI",1,0)</f>
        <v/>
      </c>
      <c r="D176">
        <f>VLOOKUP(B176,Tabelas!A:C,3,FALSE)</f>
        <v/>
      </c>
      <c r="E176">
        <f>VLOOKUP(B176,Tabelas!A:C,2,FALSE)</f>
        <v/>
      </c>
    </row>
    <row r="177">
      <c r="A177" t="inlineStr">
        <is>
          <t>Conferência Ibérica de Sistemas e Tecnologias de Informação</t>
        </is>
      </c>
      <c r="B177" t="inlineStr">
        <is>
          <t>NI</t>
        </is>
      </c>
      <c r="C177">
        <f>IF(B177&lt;&gt;"NI",1,0)</f>
        <v/>
      </c>
      <c r="D177">
        <f>VLOOKUP(B177,Tabelas!A:C,3,FALSE)</f>
        <v/>
      </c>
      <c r="E177">
        <f>VLOOKUP(B177,Tabelas!A:C,2,FALSE)</f>
        <v/>
      </c>
    </row>
    <row r="178">
      <c r="A178" t="inlineStr">
        <is>
          <t>CCSC Northwestern Regional Conference</t>
        </is>
      </c>
      <c r="B178" t="inlineStr">
        <is>
          <t>NI</t>
        </is>
      </c>
      <c r="C178">
        <f>IF(B178&lt;&gt;"NI",1,0)</f>
        <v/>
      </c>
      <c r="D178">
        <f>VLOOKUP(B178,Tabelas!A:C,3,FALSE)</f>
        <v/>
      </c>
      <c r="E178">
        <f>VLOOKUP(B178,Tabelas!A:C,2,FALSE)</f>
        <v/>
      </c>
    </row>
    <row r="179">
      <c r="A179" t="inlineStr">
        <is>
          <t>Escola Regional de Informática</t>
        </is>
      </c>
      <c r="B179" t="inlineStr">
        <is>
          <t>NI</t>
        </is>
      </c>
      <c r="C179">
        <f>IF(B179&lt;&gt;"NI",1,0)</f>
        <v/>
      </c>
      <c r="D179">
        <f>VLOOKUP(B179,Tabelas!A:C,3,FALSE)</f>
        <v/>
      </c>
      <c r="E179">
        <f>VLOOKUP(B179,Tabelas!A:C,2,FALSE)</f>
        <v/>
      </c>
    </row>
    <row r="180">
      <c r="A180" t="inlineStr">
        <is>
          <t>Simpósio Brasileiro de Banco de Dados</t>
        </is>
      </c>
      <c r="B180" t="inlineStr">
        <is>
          <t>B1</t>
        </is>
      </c>
      <c r="C180">
        <f>IF(B180&lt;&gt;"NI",1,0)</f>
        <v/>
      </c>
      <c r="D180">
        <f>VLOOKUP(B180,Tabelas!A:C,3,FALSE)</f>
        <v/>
      </c>
      <c r="E180">
        <f>VLOOKUP(B180,Tabelas!A:C,2,FALSE)</f>
        <v/>
      </c>
    </row>
    <row r="181">
      <c r="A181" t="inlineStr">
        <is>
          <t>Escola Regional de Informática do Rio de Janeiro</t>
        </is>
      </c>
      <c r="B181" t="inlineStr">
        <is>
          <t>NI</t>
        </is>
      </c>
      <c r="C181">
        <f>IF(B181&lt;&gt;"NI",1,0)</f>
        <v/>
      </c>
      <c r="D181">
        <f>VLOOKUP(B181,Tabelas!A:C,3,FALSE)</f>
        <v/>
      </c>
      <c r="E181">
        <f>VLOOKUP(B181,Tabelas!A:C,2,FALSE)</f>
        <v/>
      </c>
    </row>
    <row r="182">
      <c r="A182" t="inlineStr">
        <is>
          <t>Brazilian e-Science Workshop (BreSci)</t>
        </is>
      </c>
      <c r="B182" t="inlineStr">
        <is>
          <t>B5</t>
        </is>
      </c>
      <c r="C182">
        <f>IF(B182&lt;&gt;"NI",1,0)</f>
        <v/>
      </c>
      <c r="D182">
        <f>VLOOKUP(B182,Tabelas!A:C,3,FALSE)</f>
        <v/>
      </c>
      <c r="E182">
        <f>VLOOKUP(B182,Tabelas!A:C,2,FALSE)</f>
        <v/>
      </c>
    </row>
    <row r="183">
      <c r="A183" t="inlineStr">
        <is>
          <t>XII Computer on the Beach</t>
        </is>
      </c>
      <c r="B183" t="inlineStr">
        <is>
          <t>B4</t>
        </is>
      </c>
      <c r="C183">
        <f>IF(B183&lt;&gt;"NI",1,0)</f>
        <v/>
      </c>
      <c r="D183">
        <f>VLOOKUP(B183,Tabelas!A:C,3,FALSE)</f>
        <v/>
      </c>
      <c r="E183">
        <f>VLOOKUP(B183,Tabelas!A:C,2,FALSE)</f>
        <v/>
      </c>
    </row>
    <row r="184">
      <c r="A184" t="inlineStr">
        <is>
          <t>https://sbbd</t>
        </is>
      </c>
      <c r="B184" t="inlineStr">
        <is>
          <t>NI</t>
        </is>
      </c>
      <c r="C184">
        <f>IF(B184&lt;&gt;"NI",1,0)</f>
        <v/>
      </c>
      <c r="D184">
        <f>VLOOKUP(B184,Tabelas!A:C,3,FALSE)</f>
        <v/>
      </c>
      <c r="E184">
        <f>VLOOKUP(B184,Tabelas!A:C,2,FALSE)</f>
        <v/>
      </c>
    </row>
    <row r="185">
      <c r="A185" t="inlineStr">
        <is>
          <t>XV Congresso Brasileiro de Inteligência Computacional</t>
        </is>
      </c>
      <c r="B185" t="inlineStr">
        <is>
          <t>NI</t>
        </is>
      </c>
      <c r="C185">
        <f>IF(B185&lt;&gt;"NI",1,0)</f>
        <v/>
      </c>
      <c r="D185">
        <f>VLOOKUP(B185,Tabelas!A:C,3,FALSE)</f>
        <v/>
      </c>
      <c r="E185">
        <f>VLOOKUP(B185,Tabelas!A:C,2,FALSE)</f>
        <v/>
      </c>
    </row>
    <row r="186">
      <c r="A186" t="inlineStr">
        <is>
          <t>Escola Regional de Informática do Rio de Janeiro</t>
        </is>
      </c>
      <c r="B186" t="inlineStr">
        <is>
          <t>NI</t>
        </is>
      </c>
      <c r="C186">
        <f>IF(B186&lt;&gt;"NI",1,0)</f>
        <v/>
      </c>
      <c r="D186">
        <f>VLOOKUP(B186,Tabelas!A:C,3,FALSE)</f>
        <v/>
      </c>
      <c r="E186">
        <f>VLOOKUP(B186,Tabelas!A:C,2,FALSE)</f>
        <v/>
      </c>
    </row>
    <row r="187">
      <c r="A187" t="inlineStr">
        <is>
          <t>Simpósio em Sistemas Computacionais de Alto Desempenho (WSCAD)</t>
        </is>
      </c>
      <c r="B187" t="inlineStr">
        <is>
          <t>B2</t>
        </is>
      </c>
      <c r="C187">
        <f>IF(B187&lt;&gt;"NI",1,0)</f>
        <v/>
      </c>
      <c r="D187">
        <f>VLOOKUP(B187,Tabelas!A:C,3,FALSE)</f>
        <v/>
      </c>
      <c r="E187">
        <f>VLOOKUP(B187,Tabelas!A:C,2,FALSE)</f>
        <v/>
      </c>
    </row>
    <row r="188">
      <c r="A188" t="inlineStr">
        <is>
          <t>Congresso Nacional de Pesquisa e Ensino em Transporte</t>
        </is>
      </c>
      <c r="B188" t="inlineStr">
        <is>
          <t>NI</t>
        </is>
      </c>
      <c r="C188">
        <f>IF(B188&lt;&gt;"NI",1,0)</f>
        <v/>
      </c>
      <c r="D188">
        <f>VLOOKUP(B188,Tabelas!A:C,3,FALSE)</f>
        <v/>
      </c>
      <c r="E188">
        <f>VLOOKUP(B188,Tabelas!A:C,2,FALSE)</f>
        <v/>
      </c>
    </row>
    <row r="189">
      <c r="A189" t="inlineStr">
        <is>
          <t>Escola Regional de Informática do Rio de Janeiro (ERI-RJ)</t>
        </is>
      </c>
      <c r="B189" t="inlineStr">
        <is>
          <t>NI</t>
        </is>
      </c>
      <c r="C189">
        <f>IF(B189&lt;&gt;"NI",1,0)</f>
        <v/>
      </c>
      <c r="D189">
        <f>VLOOKUP(B189,Tabelas!A:C,3,FALSE)</f>
        <v/>
      </c>
      <c r="E189">
        <f>VLOOKUP(B189,Tabelas!A:C,2,FALSE)</f>
        <v/>
      </c>
    </row>
    <row r="190">
      <c r="A190" t="inlineStr">
        <is>
          <t>Ibero-American Congress of Smart Cities</t>
        </is>
      </c>
      <c r="B190" t="inlineStr">
        <is>
          <t>NI</t>
        </is>
      </c>
      <c r="C190">
        <f>IF(B190&lt;&gt;"NI",1,0)</f>
        <v/>
      </c>
      <c r="D190">
        <f>VLOOKUP(B190,Tabelas!A:C,3,FALSE)</f>
        <v/>
      </c>
      <c r="E190">
        <f>VLOOKUP(B190,Tabelas!A:C,2,FALSE)</f>
        <v/>
      </c>
    </row>
    <row r="191">
      <c r="A191" t="inlineStr">
        <is>
          <t>Simpósio Brasileiro de Pesquisa Operacional</t>
        </is>
      </c>
      <c r="B191" t="inlineStr">
        <is>
          <t>B4</t>
        </is>
      </c>
      <c r="C191">
        <f>IF(B191&lt;&gt;"NI",1,0)</f>
        <v/>
      </c>
      <c r="D191">
        <f>VLOOKUP(B191,Tabelas!A:C,3,FALSE)</f>
        <v/>
      </c>
      <c r="E191">
        <f>VLOOKUP(B191,Tabelas!A:C,2,FALSE)</f>
        <v/>
      </c>
    </row>
    <row r="192">
      <c r="A192" t="inlineStr">
        <is>
          <t>MIT SCALE Latin America Conference</t>
        </is>
      </c>
      <c r="B192" t="inlineStr">
        <is>
          <t>NI</t>
        </is>
      </c>
      <c r="C192">
        <f>IF(B192&lt;&gt;"NI",1,0)</f>
        <v/>
      </c>
      <c r="D192">
        <f>VLOOKUP(B192,Tabelas!A:C,3,FALSE)</f>
        <v/>
      </c>
      <c r="E192">
        <f>VLOOKUP(B192,Tabelas!A:C,2,FALSE)</f>
        <v/>
      </c>
    </row>
    <row r="193">
      <c r="A193" t="inlineStr">
        <is>
          <t>Escola Regional de Informática do Rio de Janeiro</t>
        </is>
      </c>
      <c r="B193" t="inlineStr">
        <is>
          <t>NI</t>
        </is>
      </c>
      <c r="C193">
        <f>IF(B193&lt;&gt;"NI",1,0)</f>
        <v/>
      </c>
      <c r="D193">
        <f>VLOOKUP(B193,Tabelas!A:C,3,FALSE)</f>
        <v/>
      </c>
      <c r="E193">
        <f>VLOOKUP(B193,Tabelas!A:C,2,FALSE)</f>
        <v/>
      </c>
    </row>
    <row r="194">
      <c r="A194" t="inlineStr">
        <is>
          <t>Brazilian Workshop on Social Network Analysis and Mining</t>
        </is>
      </c>
      <c r="B194" t="inlineStr">
        <is>
          <t>NI</t>
        </is>
      </c>
      <c r="C194">
        <f>IF(B194&lt;&gt;"NI",1,0)</f>
        <v/>
      </c>
      <c r="D194">
        <f>VLOOKUP(B194,Tabelas!A:C,3,FALSE)</f>
        <v/>
      </c>
      <c r="E194">
        <f>VLOOKUP(B194,Tabelas!A:C,2,FALSE)</f>
        <v/>
      </c>
    </row>
    <row r="195">
      <c r="A195" t="inlineStr">
        <is>
          <t>Brazilian Symposium on Multimedia and the Web</t>
        </is>
      </c>
      <c r="B195" t="inlineStr">
        <is>
          <t>B1</t>
        </is>
      </c>
      <c r="C195">
        <f>IF(B195&lt;&gt;"NI",1,0)</f>
        <v/>
      </c>
      <c r="D195">
        <f>VLOOKUP(B195,Tabelas!A:C,3,FALSE)</f>
        <v/>
      </c>
      <c r="E195">
        <f>VLOOKUP(B195,Tabelas!A:C,2,FALSE)</f>
        <v/>
      </c>
    </row>
    <row r="196">
      <c r="A196" t="inlineStr">
        <is>
          <t>Latin American Conference on Learning Objects and Technologies</t>
        </is>
      </c>
      <c r="B196" t="inlineStr">
        <is>
          <t>B3</t>
        </is>
      </c>
      <c r="C196">
        <f>IF(B196&lt;&gt;"NI",1,0)</f>
        <v/>
      </c>
      <c r="D196">
        <f>VLOOKUP(B196,Tabelas!A:C,3,FALSE)</f>
        <v/>
      </c>
      <c r="E196">
        <f>VLOOKUP(B196,Tabelas!A:C,2,FALSE)</f>
        <v/>
      </c>
    </row>
    <row r="197">
      <c r="A197" t="inlineStr">
        <is>
          <t>Escola Regional de Informática do Rio de Janeiro</t>
        </is>
      </c>
      <c r="B197" t="inlineStr">
        <is>
          <t>NI</t>
        </is>
      </c>
      <c r="C197">
        <f>IF(B197&lt;&gt;"NI",1,0)</f>
        <v/>
      </c>
      <c r="D197">
        <f>VLOOKUP(B197,Tabelas!A:C,3,FALSE)</f>
        <v/>
      </c>
      <c r="E197">
        <f>VLOOKUP(B197,Tabelas!A:C,2,FALSE)</f>
        <v/>
      </c>
    </row>
    <row r="198">
      <c r="A198" t="inlineStr">
        <is>
          <t>Escola Regional de Informática - ERI RJ 2021</t>
        </is>
      </c>
      <c r="B198" t="inlineStr">
        <is>
          <t>NI</t>
        </is>
      </c>
      <c r="C198">
        <f>IF(B198&lt;&gt;"NI",1,0)</f>
        <v/>
      </c>
      <c r="D198">
        <f>VLOOKUP(B198,Tabelas!A:C,3,FALSE)</f>
        <v/>
      </c>
      <c r="E198">
        <f>VLOOKUP(B198,Tabelas!A:C,2,FALSE)</f>
        <v/>
      </c>
    </row>
    <row r="199">
      <c r="A199" t="inlineStr">
        <is>
          <t>Brazilian e-Science Workshop</t>
        </is>
      </c>
      <c r="B199" t="inlineStr">
        <is>
          <t>B5</t>
        </is>
      </c>
      <c r="C199">
        <f>IF(B199&lt;&gt;"NI",1,0)</f>
        <v/>
      </c>
      <c r="D199">
        <f>VLOOKUP(B199,Tabelas!A:C,3,FALSE)</f>
        <v/>
      </c>
      <c r="E199">
        <f>VLOOKUP(B199,Tabelas!A:C,2,FALSE)</f>
        <v/>
      </c>
    </row>
    <row r="200">
      <c r="A200" t="inlineStr">
        <is>
          <t>16o Iberian Conference on Information Systems</t>
        </is>
      </c>
      <c r="B200" t="inlineStr">
        <is>
          <t>NI</t>
        </is>
      </c>
      <c r="C200">
        <f>IF(B200&lt;&gt;"NI",1,0)</f>
        <v/>
      </c>
      <c r="D200">
        <f>VLOOKUP(B200,Tabelas!A:C,3,FALSE)</f>
        <v/>
      </c>
      <c r="E200">
        <f>VLOOKUP(B200,Tabelas!A:C,2,FALSE)</f>
        <v/>
      </c>
    </row>
    <row r="201">
      <c r="A201" t="inlineStr">
        <is>
          <t>Simpósio Brasileiro de Informática na Educação</t>
        </is>
      </c>
      <c r="B201" t="inlineStr">
        <is>
          <t>B1</t>
        </is>
      </c>
      <c r="C201">
        <f>IF(B201&lt;&gt;"NI",1,0)</f>
        <v/>
      </c>
      <c r="D201">
        <f>VLOOKUP(B201,Tabelas!A:C,3,FALSE)</f>
        <v/>
      </c>
      <c r="E201">
        <f>VLOOKUP(B201,Tabelas!A:C,2,FALSE)</f>
        <v/>
      </c>
    </row>
    <row r="202">
      <c r="A202" t="inlineStr">
        <is>
          <t>Escola Regional de Informática - ERI RJ 2021</t>
        </is>
      </c>
      <c r="B202" t="inlineStr">
        <is>
          <t>NI</t>
        </is>
      </c>
      <c r="C202">
        <f>IF(B202&lt;&gt;"NI",1,0)</f>
        <v/>
      </c>
      <c r="D202">
        <f>VLOOKUP(B202,Tabelas!A:C,3,FALSE)</f>
        <v/>
      </c>
      <c r="E202">
        <f>VLOOKUP(B202,Tabelas!A:C,2,FALSE)</f>
        <v/>
      </c>
    </row>
    <row r="203">
      <c r="A203" t="inlineStr">
        <is>
          <t>Conferência Ibérica de Sistemas e Tecnologias de Informação</t>
        </is>
      </c>
      <c r="B203" t="inlineStr">
        <is>
          <t>NI</t>
        </is>
      </c>
      <c r="C203">
        <f>IF(B203&lt;&gt;"NI",1,0)</f>
        <v/>
      </c>
      <c r="D203">
        <f>VLOOKUP(B203,Tabelas!A:C,3,FALSE)</f>
        <v/>
      </c>
      <c r="E203">
        <f>VLOOKUP(B203,Tabelas!A:C,2,FALSE)</f>
        <v/>
      </c>
    </row>
    <row r="204">
      <c r="A204" t="inlineStr">
        <is>
          <t>Simpósio Brasileiro de Redes de Computadores e Sistemas Distribuídos</t>
        </is>
      </c>
      <c r="B204" t="inlineStr">
        <is>
          <t>B1</t>
        </is>
      </c>
      <c r="C204">
        <f>IF(B204&lt;&gt;"NI",1,0)</f>
        <v/>
      </c>
      <c r="D204">
        <f>VLOOKUP(B204,Tabelas!A:C,3,FALSE)</f>
        <v/>
      </c>
      <c r="E204">
        <f>VLOOKUP(B204,Tabelas!A:C,2,FALSE)</f>
        <v/>
      </c>
    </row>
    <row r="205">
      <c r="A205" t="inlineStr">
        <is>
          <t>Escola Regional de Informática do Rio de Janeiro (ERI-RJ)</t>
        </is>
      </c>
      <c r="B205" t="inlineStr">
        <is>
          <t>NI</t>
        </is>
      </c>
      <c r="C205">
        <f>IF(B205&lt;&gt;"NI",1,0)</f>
        <v/>
      </c>
      <c r="D205">
        <f>VLOOKUP(B205,Tabelas!A:C,3,FALSE)</f>
        <v/>
      </c>
      <c r="E205">
        <f>VLOOKUP(B205,Tabelas!A:C,2,FALSE)</f>
        <v/>
      </c>
    </row>
    <row r="206">
      <c r="A206" t="inlineStr">
        <is>
          <t>IEEE Congress on Evolutionary Computation</t>
        </is>
      </c>
      <c r="B206" t="inlineStr">
        <is>
          <t>A1</t>
        </is>
      </c>
      <c r="C206">
        <f>IF(B206&lt;&gt;"NI",1,0)</f>
        <v/>
      </c>
      <c r="D206">
        <f>VLOOKUP(B206,Tabelas!A:C,3,FALSE)</f>
        <v/>
      </c>
      <c r="E206">
        <f>VLOOKUP(B206,Tabelas!A:C,2,FALSE)</f>
        <v/>
      </c>
    </row>
    <row r="207">
      <c r="A207" t="inlineStr">
        <is>
          <t>XV Brazilian e-Science Workshop (BreSci)</t>
        </is>
      </c>
      <c r="B207" t="inlineStr">
        <is>
          <t>B5</t>
        </is>
      </c>
      <c r="C207">
        <f>IF(B207&lt;&gt;"NI",1,0)</f>
        <v/>
      </c>
      <c r="D207">
        <f>VLOOKUP(B207,Tabelas!A:C,3,FALSE)</f>
        <v/>
      </c>
      <c r="E207">
        <f>VLOOKUP(B207,Tabelas!A:C,2,FALSE)</f>
        <v/>
      </c>
    </row>
    <row r="208">
      <c r="A208" t="inlineStr">
        <is>
          <t>Latin American Conference on Learning Objects and Technologies</t>
        </is>
      </c>
      <c r="B208" t="inlineStr">
        <is>
          <t>B3</t>
        </is>
      </c>
      <c r="C208">
        <f>IF(B208&lt;&gt;"NI",1,0)</f>
        <v/>
      </c>
      <c r="D208">
        <f>VLOOKUP(B208,Tabelas!A:C,3,FALSE)</f>
        <v/>
      </c>
      <c r="E208">
        <f>VLOOKUP(B208,Tabelas!A:C,2,FALSE)</f>
        <v/>
      </c>
    </row>
    <row r="209">
      <c r="A209" t="inlineStr">
        <is>
          <t>Computer on the Beach</t>
        </is>
      </c>
      <c r="B209" t="inlineStr">
        <is>
          <t>B4</t>
        </is>
      </c>
      <c r="C209">
        <f>IF(B209&lt;&gt;"NI",1,0)</f>
        <v/>
      </c>
      <c r="D209">
        <f>VLOOKUP(B209,Tabelas!A:C,3,FALSE)</f>
        <v/>
      </c>
      <c r="E209">
        <f>VLOOKUP(B209,Tabelas!A:C,2,FALSE)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30"/>
  <sheetViews>
    <sheetView zoomScaleNormal="100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F70" sqref="F70"/>
    </sheetView>
  </sheetViews>
  <sheetFormatPr baseColWidth="8" defaultColWidth="8.875" defaultRowHeight="15.75"/>
  <cols>
    <col width="69.125" bestFit="1" customWidth="1" min="1" max="1"/>
    <col width="5.875" customWidth="1" style="132" min="2" max="2"/>
    <col width="5.875" customWidth="1" style="71" min="3" max="3"/>
    <col width="5.875" customWidth="1" style="142" min="4" max="4"/>
    <col width="5.875" customWidth="1" style="143" min="5" max="5"/>
    <col width="1.625" customWidth="1" style="71" min="6" max="6"/>
    <col width="20.125" customWidth="1" style="75" min="7" max="7"/>
    <col width="11.875" bestFit="1" customWidth="1" style="75" min="8" max="8"/>
    <col width="10.625" bestFit="1" customWidth="1" style="75" min="9" max="9"/>
    <col width="12.125" customWidth="1" style="71" min="10" max="10"/>
    <col width="9" customWidth="1" style="143" min="11" max="11"/>
    <col width="10.625" bestFit="1" customWidth="1" style="132" min="12" max="12"/>
    <col width="9" customWidth="1" style="144" min="13" max="13"/>
  </cols>
  <sheetData>
    <row r="1">
      <c r="A1" t="inlineStr">
        <is>
          <t>Periódicos</t>
        </is>
      </c>
      <c r="B1" s="132" t="inlineStr">
        <is>
          <t>Qualis</t>
        </is>
      </c>
      <c r="C1" s="140" t="inlineStr">
        <is>
          <t>CS</t>
        </is>
      </c>
      <c r="D1" s="142" t="inlineStr">
        <is>
          <t>Restrito</t>
        </is>
      </c>
      <c r="E1" s="143" t="inlineStr">
        <is>
          <t>Value</t>
        </is>
      </c>
      <c r="G1" s="141" t="inlineStr">
        <is>
          <t>ISSN/eISSN</t>
        </is>
      </c>
      <c r="H1" s="141" t="inlineStr">
        <is>
          <t>JIF (Percentil)</t>
        </is>
      </c>
      <c r="I1" s="141" t="inlineStr">
        <is>
          <t>Scopus</t>
        </is>
      </c>
      <c r="J1" s="141" t="inlineStr">
        <is>
          <t>Qualis-PDF</t>
        </is>
      </c>
      <c r="K1" s="143" t="inlineStr">
        <is>
          <t>QJIF</t>
        </is>
      </c>
      <c r="L1" s="132" t="inlineStr">
        <is>
          <t>Qscopus</t>
        </is>
      </c>
      <c r="M1" s="144" t="inlineStr">
        <is>
          <t>Max(PDF:Scopus)</t>
        </is>
      </c>
    </row>
    <row r="2">
      <c r="A2" s="160" t="inlineStr">
        <is>
          <t>Discussiones Mathematicae Graph Theory.</t>
        </is>
      </c>
      <c r="B2">
        <f>IF(M2&gt;1-1/8,"A1",IF(M2&gt;1-2/8,"A2",IF(M2&gt;1-3/8,"A3",IF(M2&gt;1/2,"A4",IF(M2&gt;1-5/8,"B1",IF(M2&gt;=0.2,"B2",IF(M2&gt;=0.1,"B3",IF(M2&gt;=0.05,"B4","NA"))))))))</f>
        <v/>
      </c>
      <c r="D2">
        <f>VLOOKUP(B2,Tabelas!A:C,3,FALSE)</f>
        <v/>
      </c>
      <c r="E2">
        <f>VLOOKUP(B2,Tabelas!A:C,2,FALSE)</f>
        <v/>
      </c>
      <c r="G2" t="inlineStr">
        <is>
          <t>1234-3099</t>
        </is>
      </c>
      <c r="J2" t="inlineStr">
        <is>
          <t>B3</t>
        </is>
      </c>
      <c r="K2">
        <f>IF(H2&gt;1-1/8,"A1",IF(H2&gt;1-2/8,"A2",IF(H2&gt;1-3/8,"A3",IF(H2&gt;1/2,"A4",IF(H2&gt;1-5/8,"B1",IF(H2&gt;1-6/8,"B2",IF(H2&gt;1-7/8,"B3",IF(H2&gt;0,"B4","NA"))))))))</f>
        <v/>
      </c>
      <c r="L2">
        <f>IF(I2&gt;1-1/8,"A1",IF(I2&gt;1-2/8,"A2",IF(I2&gt;1-3/8,"A3",IF(I2&gt;1/2,"A4",IF(I2&gt;1-5/8,"B1",IF(I2&gt;1-6/8,"B2",IF(I2&gt;1-7/8,"B3",IF(I2&gt;0,"B4","NA"))))))))</f>
        <v/>
      </c>
      <c r="M2">
        <f>MAX(VLOOKUP(L2,Tabelas!A:C,2,FALSE),VLOOKUP(J2,Tabelas!A:C,2,FALSE),VLOOKUP(J2,Tabelas!A:C,2,FALSE))</f>
        <v/>
      </c>
    </row>
    <row r="3">
      <c r="A3" s="160" t="inlineStr">
        <is>
          <t>IEEE MULTIMEDIA.</t>
        </is>
      </c>
      <c r="B3">
        <f>IF(M3&gt;1-1/8,"A1",IF(M3&gt;1-2/8,"A2",IF(M3&gt;1-3/8,"A3",IF(M3&gt;1/2,"A4",IF(M3&gt;1-5/8,"B1",IF(M3&gt;=0.2,"B2",IF(M3&gt;=0.1,"B3",IF(M3&gt;=0.05,"B4","NA"))))))))</f>
        <v/>
      </c>
      <c r="D3">
        <f>VLOOKUP(B3,Tabelas!A:C,3,FALSE)</f>
        <v/>
      </c>
      <c r="E3">
        <f>VLOOKUP(B3,Tabelas!A:C,2,FALSE)</f>
        <v/>
      </c>
      <c r="G3" t="inlineStr">
        <is>
          <t>1070-986X</t>
        </is>
      </c>
      <c r="J3" t="inlineStr">
        <is>
          <t>A2</t>
        </is>
      </c>
      <c r="K3">
        <f>IF(H3&gt;1-1/8,"A1",IF(H3&gt;1-2/8,"A2",IF(H3&gt;1-3/8,"A3",IF(H3&gt;1/2,"A4",IF(H3&gt;1-5/8,"B1",IF(H3&gt;1-6/8,"B2",IF(H3&gt;1-7/8,"B3",IF(H3&gt;0,"B4","NA"))))))))</f>
        <v/>
      </c>
      <c r="L3">
        <f>IF(I3&gt;1-1/8,"A1",IF(I3&gt;1-2/8,"A2",IF(I3&gt;1-3/8,"A3",IF(I3&gt;1/2,"A4",IF(I3&gt;1-5/8,"B1",IF(I3&gt;1-6/8,"B2",IF(I3&gt;1-7/8,"B3",IF(I3&gt;0,"B4","NA"))))))))</f>
        <v/>
      </c>
      <c r="M3">
        <f>MAX(VLOOKUP(L3,Tabelas!A:C,2,FALSE),VLOOKUP(J3,Tabelas!A:C,2,FALSE),VLOOKUP(J3,Tabelas!A:C,2,FALSE))</f>
        <v/>
      </c>
    </row>
    <row r="4">
      <c r="A4" s="160" t="inlineStr">
        <is>
          <t>COMPUTERS &amp; INDUSTRIAL ENGINEERING.</t>
        </is>
      </c>
      <c r="B4">
        <f>IF(M4&gt;1-1/8,"A1",IF(M4&gt;1-2/8,"A2",IF(M4&gt;1-3/8,"A3",IF(M4&gt;1/2,"A4",IF(M4&gt;1-5/8,"B1",IF(M4&gt;=0.2,"B2",IF(M4&gt;=0.1,"B3",IF(M4&gt;=0.05,"B4","NA"))))))))</f>
        <v/>
      </c>
      <c r="D4">
        <f>VLOOKUP(B4,Tabelas!A:C,3,FALSE)</f>
        <v/>
      </c>
      <c r="E4">
        <f>VLOOKUP(B4,Tabelas!A:C,2,FALSE)</f>
        <v/>
      </c>
      <c r="G4" t="inlineStr">
        <is>
          <t>0360-8352</t>
        </is>
      </c>
      <c r="J4" t="inlineStr">
        <is>
          <t>A1</t>
        </is>
      </c>
      <c r="K4">
        <f>IF(H4&gt;1-1/8,"A1",IF(H4&gt;1-2/8,"A2",IF(H4&gt;1-3/8,"A3",IF(H4&gt;1/2,"A4",IF(H4&gt;1-5/8,"B1",IF(H4&gt;1-6/8,"B2",IF(H4&gt;1-7/8,"B3",IF(H4&gt;0,"B4","NA"))))))))</f>
        <v/>
      </c>
      <c r="L4">
        <f>IF(I4&gt;1-1/8,"A1",IF(I4&gt;1-2/8,"A2",IF(I4&gt;1-3/8,"A3",IF(I4&gt;1/2,"A4",IF(I4&gt;1-5/8,"B1",IF(I4&gt;1-6/8,"B2",IF(I4&gt;1-7/8,"B3",IF(I4&gt;0,"B4","NA"))))))))</f>
        <v/>
      </c>
      <c r="M4">
        <f>MAX(VLOOKUP(L4,Tabelas!A:C,2,FALSE),VLOOKUP(J4,Tabelas!A:C,2,FALSE),VLOOKUP(J4,Tabelas!A:C,2,FALSE))</f>
        <v/>
      </c>
    </row>
    <row r="5">
      <c r="A5" s="160" t="inlineStr">
        <is>
          <t>MULTIMEDIA TOOLS AND APPLICATIONS.</t>
        </is>
      </c>
      <c r="B5">
        <f>IF(M5&gt;1-1/8,"A1",IF(M5&gt;1-2/8,"A2",IF(M5&gt;1-3/8,"A3",IF(M5&gt;1/2,"A4",IF(M5&gt;1-5/8,"B1",IF(M5&gt;=0.2,"B2",IF(M5&gt;=0.1,"B3",IF(M5&gt;=0.05,"B4","NA"))))))))</f>
        <v/>
      </c>
      <c r="D5">
        <f>VLOOKUP(B5,Tabelas!A:C,3,FALSE)</f>
        <v/>
      </c>
      <c r="E5">
        <f>VLOOKUP(B5,Tabelas!A:C,2,FALSE)</f>
        <v/>
      </c>
      <c r="G5" t="inlineStr">
        <is>
          <t>1380-7501</t>
        </is>
      </c>
      <c r="J5" t="inlineStr">
        <is>
          <t>A2</t>
        </is>
      </c>
      <c r="K5">
        <f>IF(H5&gt;1-1/8,"A1",IF(H5&gt;1-2/8,"A2",IF(H5&gt;1-3/8,"A3",IF(H5&gt;1/2,"A4",IF(H5&gt;1-5/8,"B1",IF(H5&gt;1-6/8,"B2",IF(H5&gt;1-7/8,"B3",IF(H5&gt;0,"B4","NA"))))))))</f>
        <v/>
      </c>
      <c r="L5">
        <f>IF(I5&gt;1-1/8,"A1",IF(I5&gt;1-2/8,"A2",IF(I5&gt;1-3/8,"A3",IF(I5&gt;1/2,"A4",IF(I5&gt;1-5/8,"B1",IF(I5&gt;1-6/8,"B2",IF(I5&gt;1-7/8,"B3",IF(I5&gt;0,"B4","NA"))))))))</f>
        <v/>
      </c>
      <c r="M5">
        <f>MAX(VLOOKUP(L5,Tabelas!A:C,2,FALSE),VLOOKUP(J5,Tabelas!A:C,2,FALSE),VLOOKUP(J5,Tabelas!A:C,2,FALSE))</f>
        <v/>
      </c>
    </row>
    <row r="6">
      <c r="A6" s="160" t="inlineStr">
        <is>
          <t>BMC RESEARCH NOTES.</t>
        </is>
      </c>
      <c r="B6">
        <f>IF(M6&gt;1-1/8,"A1",IF(M6&gt;1-2/8,"A2",IF(M6&gt;1-3/8,"A3",IF(M6&gt;1/2,"A4",IF(M6&gt;1-5/8,"B1",IF(M6&gt;=0.2,"B2",IF(M6&gt;=0.1,"B3",IF(M6&gt;=0.05,"B4","NA"))))))))</f>
        <v/>
      </c>
      <c r="D6">
        <f>VLOOKUP(B6,Tabelas!A:C,3,FALSE)</f>
        <v/>
      </c>
      <c r="E6">
        <f>VLOOKUP(B6,Tabelas!A:C,2,FALSE)</f>
        <v/>
      </c>
      <c r="G6" t="inlineStr">
        <is>
          <t>1756-0500</t>
        </is>
      </c>
      <c r="J6" t="inlineStr">
        <is>
          <t>B2</t>
        </is>
      </c>
      <c r="K6">
        <f>IF(H6&gt;1-1/8,"A1",IF(H6&gt;1-2/8,"A2",IF(H6&gt;1-3/8,"A3",IF(H6&gt;1/2,"A4",IF(H6&gt;1-5/8,"B1",IF(H6&gt;1-6/8,"B2",IF(H6&gt;1-7/8,"B3",IF(H6&gt;0,"B4","NA"))))))))</f>
        <v/>
      </c>
      <c r="L6">
        <f>IF(I6&gt;1-1/8,"A1",IF(I6&gt;1-2/8,"A2",IF(I6&gt;1-3/8,"A3",IF(I6&gt;1/2,"A4",IF(I6&gt;1-5/8,"B1",IF(I6&gt;1-6/8,"B2",IF(I6&gt;1-7/8,"B3",IF(I6&gt;0,"B4","NA"))))))))</f>
        <v/>
      </c>
      <c r="M6">
        <f>MAX(VLOOKUP(L6,Tabelas!A:C,2,FALSE),VLOOKUP(J6,Tabelas!A:C,2,FALSE),VLOOKUP(J6,Tabelas!A:C,2,FALSE))</f>
        <v/>
      </c>
    </row>
    <row r="7">
      <c r="A7" s="160" t="inlineStr">
        <is>
          <t>JOURNAL OF BIOMEDICAL INFORMATICS.</t>
        </is>
      </c>
      <c r="B7">
        <f>IF(M7&gt;1-1/8,"A1",IF(M7&gt;1-2/8,"A2",IF(M7&gt;1-3/8,"A3",IF(M7&gt;1/2,"A4",IF(M7&gt;1-5/8,"B1",IF(M7&gt;=0.2,"B2",IF(M7&gt;=0.1,"B3",IF(M7&gt;=0.05,"B4","NA"))))))))</f>
        <v/>
      </c>
      <c r="D7">
        <f>VLOOKUP(B7,Tabelas!A:C,3,FALSE)</f>
        <v/>
      </c>
      <c r="E7">
        <f>VLOOKUP(B7,Tabelas!A:C,2,FALSE)</f>
        <v/>
      </c>
      <c r="G7" t="inlineStr">
        <is>
          <t>1532-0464</t>
        </is>
      </c>
      <c r="J7" t="inlineStr">
        <is>
          <t>A2</t>
        </is>
      </c>
      <c r="K7">
        <f>IF(H7&gt;1-1/8,"A1",IF(H7&gt;1-2/8,"A2",IF(H7&gt;1-3/8,"A3",IF(H7&gt;1/2,"A4",IF(H7&gt;1-5/8,"B1",IF(H7&gt;1-6/8,"B2",IF(H7&gt;1-7/8,"B3",IF(H7&gt;0,"B4","NA"))))))))</f>
        <v/>
      </c>
      <c r="L7">
        <f>IF(I7&gt;1-1/8,"A1",IF(I7&gt;1-2/8,"A2",IF(I7&gt;1-3/8,"A3",IF(I7&gt;1/2,"A4",IF(I7&gt;1-5/8,"B1",IF(I7&gt;1-6/8,"B2",IF(I7&gt;1-7/8,"B3",IF(I7&gt;0,"B4","NA"))))))))</f>
        <v/>
      </c>
      <c r="M7">
        <f>MAX(VLOOKUP(L7,Tabelas!A:C,2,FALSE),VLOOKUP(J7,Tabelas!A:C,2,FALSE),VLOOKUP(J7,Tabelas!A:C,2,FALSE))</f>
        <v/>
      </c>
    </row>
    <row r="8">
      <c r="A8" s="160" t="inlineStr">
        <is>
          <t>REVISTA LATINOAMERICANA DE TECNOLOGÍA EDUCATIVA.</t>
        </is>
      </c>
      <c r="B8">
        <f>IF(M8&gt;1-1/8,"A1",IF(M8&gt;1-2/8,"A2",IF(M8&gt;1-3/8,"A3",IF(M8&gt;1/2,"A4",IF(M8&gt;1-5/8,"B1",IF(M8&gt;=0.2,"B2",IF(M8&gt;=0.1,"B3",IF(M8&gt;=0.05,"B4","NA"))))))))</f>
        <v/>
      </c>
      <c r="D8">
        <f>VLOOKUP(B8,Tabelas!A:C,3,FALSE)</f>
        <v/>
      </c>
      <c r="E8">
        <f>VLOOKUP(B8,Tabelas!A:C,2,FALSE)</f>
        <v/>
      </c>
      <c r="G8" t="inlineStr">
        <is>
          <t>1695-288X</t>
        </is>
      </c>
      <c r="J8" t="inlineStr">
        <is>
          <t>A2</t>
        </is>
      </c>
      <c r="K8">
        <f>IF(H8&gt;1-1/8,"A1",IF(H8&gt;1-2/8,"A2",IF(H8&gt;1-3/8,"A3",IF(H8&gt;1/2,"A4",IF(H8&gt;1-5/8,"B1",IF(H8&gt;1-6/8,"B2",IF(H8&gt;1-7/8,"B3",IF(H8&gt;0,"B4","NA"))))))))</f>
        <v/>
      </c>
      <c r="L8">
        <f>IF(I8&gt;1-1/8,"A1",IF(I8&gt;1-2/8,"A2",IF(I8&gt;1-3/8,"A3",IF(I8&gt;1/2,"A4",IF(I8&gt;1-5/8,"B1",IF(I8&gt;1-6/8,"B2",IF(I8&gt;1-7/8,"B3",IF(I8&gt;0,"B4","NA"))))))))</f>
        <v/>
      </c>
      <c r="M8">
        <f>MAX(VLOOKUP(L8,Tabelas!A:C,2,FALSE),VLOOKUP(J8,Tabelas!A:C,2,FALSE),VLOOKUP(J8,Tabelas!A:C,2,FALSE))</f>
        <v/>
      </c>
    </row>
    <row r="9">
      <c r="A9" s="160" t="inlineStr">
        <is>
          <t>Intelligent Data Analysis.</t>
        </is>
      </c>
      <c r="B9">
        <f>IF(M9&gt;1-1/8,"A1",IF(M9&gt;1-2/8,"A2",IF(M9&gt;1-3/8,"A3",IF(M9&gt;1/2,"A4",IF(M9&gt;1-5/8,"B1",IF(M9&gt;=0.2,"B2",IF(M9&gt;=0.1,"B3",IF(M9&gt;=0.05,"B4","NA"))))))))</f>
        <v/>
      </c>
      <c r="D9">
        <f>VLOOKUP(B9,Tabelas!A:C,3,FALSE)</f>
        <v/>
      </c>
      <c r="E9">
        <f>VLOOKUP(B9,Tabelas!A:C,2,FALSE)</f>
        <v/>
      </c>
      <c r="G9" t="inlineStr">
        <is>
          <t>1088-467X</t>
        </is>
      </c>
      <c r="J9" t="inlineStr">
        <is>
          <t>B3</t>
        </is>
      </c>
      <c r="K9">
        <f>IF(H9&gt;1-1/8,"A1",IF(H9&gt;1-2/8,"A2",IF(H9&gt;1-3/8,"A3",IF(H9&gt;1/2,"A4",IF(H9&gt;1-5/8,"B1",IF(H9&gt;1-6/8,"B2",IF(H9&gt;1-7/8,"B3",IF(H9&gt;0,"B4","NA"))))))))</f>
        <v/>
      </c>
      <c r="L9">
        <f>IF(I9&gt;1-1/8,"A1",IF(I9&gt;1-2/8,"A2",IF(I9&gt;1-3/8,"A3",IF(I9&gt;1/2,"A4",IF(I9&gt;1-5/8,"B1",IF(I9&gt;1-6/8,"B2",IF(I9&gt;1-7/8,"B3",IF(I9&gt;0,"B4","NA"))))))))</f>
        <v/>
      </c>
      <c r="M9">
        <f>MAX(VLOOKUP(L9,Tabelas!A:C,2,FALSE),VLOOKUP(J9,Tabelas!A:C,2,FALSE),VLOOKUP(J9,Tabelas!A:C,2,FALSE))</f>
        <v/>
      </c>
    </row>
    <row r="10">
      <c r="A10" s="160" t="inlineStr">
        <is>
          <t>IEEE Transactions on Learning Technologies.</t>
        </is>
      </c>
      <c r="B10">
        <f>IF(M10&gt;1-1/8,"A1",IF(M10&gt;1-2/8,"A2",IF(M10&gt;1-3/8,"A3",IF(M10&gt;1/2,"A4",IF(M10&gt;1-5/8,"B1",IF(M10&gt;=0.2,"B2",IF(M10&gt;=0.1,"B3",IF(M10&gt;=0.05,"B4","NA"))))))))</f>
        <v/>
      </c>
      <c r="D10">
        <f>VLOOKUP(B10,Tabelas!A:C,3,FALSE)</f>
        <v/>
      </c>
      <c r="E10">
        <f>VLOOKUP(B10,Tabelas!A:C,2,FALSE)</f>
        <v/>
      </c>
      <c r="G10" t="inlineStr">
        <is>
          <t>1939-1382</t>
        </is>
      </c>
      <c r="J10" t="inlineStr">
        <is>
          <t>A1</t>
        </is>
      </c>
      <c r="K10">
        <f>IF(H10&gt;1-1/8,"A1",IF(H10&gt;1-2/8,"A2",IF(H10&gt;1-3/8,"A3",IF(H10&gt;1/2,"A4",IF(H10&gt;1-5/8,"B1",IF(H10&gt;1-6/8,"B2",IF(H10&gt;1-7/8,"B3",IF(H10&gt;0,"B4","NA"))))))))</f>
        <v/>
      </c>
      <c r="L10">
        <f>IF(I10&gt;1-1/8,"A1",IF(I10&gt;1-2/8,"A2",IF(I10&gt;1-3/8,"A3",IF(I10&gt;1/2,"A4",IF(I10&gt;1-5/8,"B1",IF(I10&gt;1-6/8,"B2",IF(I10&gt;1-7/8,"B3",IF(I10&gt;0,"B4","NA"))))))))</f>
        <v/>
      </c>
      <c r="M10">
        <f>MAX(VLOOKUP(L10,Tabelas!A:C,2,FALSE),VLOOKUP(J10,Tabelas!A:C,2,FALSE),VLOOKUP(J10,Tabelas!A:C,2,FALSE))</f>
        <v/>
      </c>
    </row>
    <row r="11">
      <c r="A11" s="160" t="inlineStr">
        <is>
          <t>LEARNING AND NONLINEAR MODELS.</t>
        </is>
      </c>
      <c r="B11">
        <f>IF(M11&gt;1-1/8,"A1",IF(M11&gt;1-2/8,"A2",IF(M11&gt;1-3/8,"A3",IF(M11&gt;1/2,"A4",IF(M11&gt;1-5/8,"B1",IF(M11&gt;=0.2,"B2",IF(M11&gt;=0.1,"B3",IF(M11&gt;=0.05,"B4","NA"))))))))</f>
        <v/>
      </c>
      <c r="D11">
        <f>VLOOKUP(B11,Tabelas!A:C,3,FALSE)</f>
        <v/>
      </c>
      <c r="E11">
        <f>VLOOKUP(B11,Tabelas!A:C,2,FALSE)</f>
        <v/>
      </c>
      <c r="G11" t="inlineStr">
        <is>
          <t>1676-2789</t>
        </is>
      </c>
      <c r="J11" t="inlineStr">
        <is>
          <t>B3</t>
        </is>
      </c>
      <c r="K11">
        <f>IF(H11&gt;1-1/8,"A1",IF(H11&gt;1-2/8,"A2",IF(H11&gt;1-3/8,"A3",IF(H11&gt;1/2,"A4",IF(H11&gt;1-5/8,"B1",IF(H11&gt;1-6/8,"B2",IF(H11&gt;1-7/8,"B3",IF(H11&gt;0,"B4","NA"))))))))</f>
        <v/>
      </c>
      <c r="L11">
        <f>IF(I11&gt;1-1/8,"A1",IF(I11&gt;1-2/8,"A2",IF(I11&gt;1-3/8,"A3",IF(I11&gt;1/2,"A4",IF(I11&gt;1-5/8,"B1",IF(I11&gt;1-6/8,"B2",IF(I11&gt;1-7/8,"B3",IF(I11&gt;0,"B4","NA"))))))))</f>
        <v/>
      </c>
      <c r="M11">
        <f>MAX(VLOOKUP(L11,Tabelas!A:C,2,FALSE),VLOOKUP(J11,Tabelas!A:C,2,FALSE),VLOOKUP(J11,Tabelas!A:C,2,FALSE))</f>
        <v/>
      </c>
    </row>
    <row r="12">
      <c r="A12" s="160" t="inlineStr">
        <is>
          <t>Transport Reviews.</t>
        </is>
      </c>
      <c r="B12">
        <f>IF(M12&gt;1-1/8,"A1",IF(M12&gt;1-2/8,"A2",IF(M12&gt;1-3/8,"A3",IF(M12&gt;1/2,"A4",IF(M12&gt;1-5/8,"B1",IF(M12&gt;=0.2,"B2",IF(M12&gt;=0.1,"B3",IF(M12&gt;=0.05,"B4","NA"))))))))</f>
        <v/>
      </c>
      <c r="D12">
        <f>VLOOKUP(B12,Tabelas!A:C,3,FALSE)</f>
        <v/>
      </c>
      <c r="E12">
        <f>VLOOKUP(B12,Tabelas!A:C,2,FALSE)</f>
        <v/>
      </c>
      <c r="G12" t="inlineStr">
        <is>
          <t>1464-5327</t>
        </is>
      </c>
      <c r="J12" t="inlineStr">
        <is>
          <t>A1</t>
        </is>
      </c>
      <c r="K12">
        <f>IF(H12&gt;1-1/8,"A1",IF(H12&gt;1-2/8,"A2",IF(H12&gt;1-3/8,"A3",IF(H12&gt;1/2,"A4",IF(H12&gt;1-5/8,"B1",IF(H12&gt;1-6/8,"B2",IF(H12&gt;1-7/8,"B3",IF(H12&gt;0,"B4","NA"))))))))</f>
        <v/>
      </c>
      <c r="L12">
        <f>IF(I12&gt;1-1/8,"A1",IF(I12&gt;1-2/8,"A2",IF(I12&gt;1-3/8,"A3",IF(I12&gt;1/2,"A4",IF(I12&gt;1-5/8,"B1",IF(I12&gt;1-6/8,"B2",IF(I12&gt;1-7/8,"B3",IF(I12&gt;0,"B4","NA"))))))))</f>
        <v/>
      </c>
      <c r="M12">
        <f>MAX(VLOOKUP(L12,Tabelas!A:C,2,FALSE),VLOOKUP(J12,Tabelas!A:C,2,FALSE),VLOOKUP(J12,Tabelas!A:C,2,FALSE))</f>
        <v/>
      </c>
    </row>
    <row r="13">
      <c r="A13" s="160" t="inlineStr">
        <is>
          <t>LINEAR ALGEBRA AND ITS APPLICATIONS.</t>
        </is>
      </c>
      <c r="B13">
        <f>IF(M13&gt;1-1/8,"A1",IF(M13&gt;1-2/8,"A2",IF(M13&gt;1-3/8,"A3",IF(M13&gt;1/2,"A4",IF(M13&gt;1-5/8,"B1",IF(M13&gt;=0.2,"B2",IF(M13&gt;=0.1,"B3",IF(M13&gt;=0.05,"B4","NA"))))))))</f>
        <v/>
      </c>
      <c r="D13">
        <f>VLOOKUP(B13,Tabelas!A:C,3,FALSE)</f>
        <v/>
      </c>
      <c r="E13">
        <f>VLOOKUP(B13,Tabelas!A:C,2,FALSE)</f>
        <v/>
      </c>
      <c r="G13" t="inlineStr">
        <is>
          <t>0024-3795</t>
        </is>
      </c>
      <c r="J13" t="inlineStr">
        <is>
          <t>B1</t>
        </is>
      </c>
      <c r="K13">
        <f>IF(H13&gt;1-1/8,"A1",IF(H13&gt;1-2/8,"A2",IF(H13&gt;1-3/8,"A3",IF(H13&gt;1/2,"A4",IF(H13&gt;1-5/8,"B1",IF(H13&gt;1-6/8,"B2",IF(H13&gt;1-7/8,"B3",IF(H13&gt;0,"B4","NA"))))))))</f>
        <v/>
      </c>
      <c r="L13">
        <f>IF(I13&gt;1-1/8,"A1",IF(I13&gt;1-2/8,"A2",IF(I13&gt;1-3/8,"A3",IF(I13&gt;1/2,"A4",IF(I13&gt;1-5/8,"B1",IF(I13&gt;1-6/8,"B2",IF(I13&gt;1-7/8,"B3",IF(I13&gt;0,"B4","NA"))))))))</f>
        <v/>
      </c>
      <c r="M13">
        <f>MAX(VLOOKUP(L13,Tabelas!A:C,2,FALSE),VLOOKUP(J13,Tabelas!A:C,2,FALSE),VLOOKUP(J13,Tabelas!A:C,2,FALSE))</f>
        <v/>
      </c>
    </row>
    <row r="14">
      <c r="A14" s="160" t="inlineStr">
        <is>
          <t>CIRCUITS SYSTEMS AND SIGNAL PROCESSING.</t>
        </is>
      </c>
      <c r="B14">
        <f>IF(M14&gt;1-1/8,"A1",IF(M14&gt;1-2/8,"A2",IF(M14&gt;1-3/8,"A3",IF(M14&gt;1/2,"A4",IF(M14&gt;1-5/8,"B1",IF(M14&gt;=0.2,"B2",IF(M14&gt;=0.1,"B3",IF(M14&gt;=0.05,"B4","NA"))))))))</f>
        <v/>
      </c>
      <c r="D14">
        <f>VLOOKUP(B14,Tabelas!A:C,3,FALSE)</f>
        <v/>
      </c>
      <c r="E14">
        <f>VLOOKUP(B14,Tabelas!A:C,2,FALSE)</f>
        <v/>
      </c>
      <c r="G14" t="inlineStr">
        <is>
          <t>0278-081X</t>
        </is>
      </c>
      <c r="J14" t="inlineStr">
        <is>
          <t>A2</t>
        </is>
      </c>
      <c r="K14">
        <f>IF(H14&gt;1-1/8,"A1",IF(H14&gt;1-2/8,"A2",IF(H14&gt;1-3/8,"A3",IF(H14&gt;1/2,"A4",IF(H14&gt;1-5/8,"B1",IF(H14&gt;1-6/8,"B2",IF(H14&gt;1-7/8,"B3",IF(H14&gt;0,"B4","NA"))))))))</f>
        <v/>
      </c>
      <c r="L14">
        <f>IF(I14&gt;1-1/8,"A1",IF(I14&gt;1-2/8,"A2",IF(I14&gt;1-3/8,"A3",IF(I14&gt;1/2,"A4",IF(I14&gt;1-5/8,"B1",IF(I14&gt;1-6/8,"B2",IF(I14&gt;1-7/8,"B3",IF(I14&gt;0,"B4","NA"))))))))</f>
        <v/>
      </c>
      <c r="M14">
        <f>MAX(VLOOKUP(L14,Tabelas!A:C,2,FALSE),VLOOKUP(J14,Tabelas!A:C,2,FALSE),VLOOKUP(J14,Tabelas!A:C,2,FALSE))</f>
        <v/>
      </c>
    </row>
    <row r="15">
      <c r="A15" s="160" t="inlineStr">
        <is>
          <t>CIRCUITS SYSTEMS AND SIGNAL PROCESSING.</t>
        </is>
      </c>
      <c r="B15">
        <f>IF(M15&gt;1-1/8,"A1",IF(M15&gt;1-2/8,"A2",IF(M15&gt;1-3/8,"A3",IF(M15&gt;1/2,"A4",IF(M15&gt;1-5/8,"B1",IF(M15&gt;=0.2,"B2",IF(M15&gt;=0.1,"B3",IF(M15&gt;=0.05,"B4","NA"))))))))</f>
        <v/>
      </c>
      <c r="D15">
        <f>VLOOKUP(B15,Tabelas!A:C,3,FALSE)</f>
        <v/>
      </c>
      <c r="E15">
        <f>VLOOKUP(B15,Tabelas!A:C,2,FALSE)</f>
        <v/>
      </c>
      <c r="G15" t="inlineStr">
        <is>
          <t>0278-081X</t>
        </is>
      </c>
      <c r="J15" t="inlineStr">
        <is>
          <t>A2</t>
        </is>
      </c>
      <c r="K15">
        <f>IF(H15&gt;1-1/8,"A1",IF(H15&gt;1-2/8,"A2",IF(H15&gt;1-3/8,"A3",IF(H15&gt;1/2,"A4",IF(H15&gt;1-5/8,"B1",IF(H15&gt;1-6/8,"B2",IF(H15&gt;1-7/8,"B3",IF(H15&gt;0,"B4","NA"))))))))</f>
        <v/>
      </c>
      <c r="L15">
        <f>IF(I15&gt;1-1/8,"A1",IF(I15&gt;1-2/8,"A2",IF(I15&gt;1-3/8,"A3",IF(I15&gt;1/2,"A4",IF(I15&gt;1-5/8,"B1",IF(I15&gt;1-6/8,"B2",IF(I15&gt;1-7/8,"B3",IF(I15&gt;0,"B4","NA"))))))))</f>
        <v/>
      </c>
      <c r="M15">
        <f>MAX(VLOOKUP(L15,Tabelas!A:C,2,FALSE),VLOOKUP(J15,Tabelas!A:C,2,FALSE),VLOOKUP(J15,Tabelas!A:C,2,FALSE))</f>
        <v/>
      </c>
    </row>
    <row r="16">
      <c r="A16" s="160" t="inlineStr">
        <is>
          <t>IRRIGATION SCIENCE.</t>
        </is>
      </c>
      <c r="B16">
        <f>IF(M16&gt;1-1/8,"A1",IF(M16&gt;1-2/8,"A2",IF(M16&gt;1-3/8,"A3",IF(M16&gt;1/2,"A4",IF(M16&gt;1-5/8,"B1",IF(M16&gt;=0.2,"B2",IF(M16&gt;=0.1,"B3",IF(M16&gt;=0.05,"B4","NA"))))))))</f>
        <v/>
      </c>
      <c r="D16">
        <f>VLOOKUP(B16,Tabelas!A:C,3,FALSE)</f>
        <v/>
      </c>
      <c r="E16">
        <f>VLOOKUP(B16,Tabelas!A:C,2,FALSE)</f>
        <v/>
      </c>
      <c r="G16" t="inlineStr">
        <is>
          <t>0342-7188</t>
        </is>
      </c>
      <c r="J16" t="inlineStr">
        <is>
          <t>A2</t>
        </is>
      </c>
      <c r="K16">
        <f>IF(H16&gt;1-1/8,"A1",IF(H16&gt;1-2/8,"A2",IF(H16&gt;1-3/8,"A3",IF(H16&gt;1/2,"A4",IF(H16&gt;1-5/8,"B1",IF(H16&gt;1-6/8,"B2",IF(H16&gt;1-7/8,"B3",IF(H16&gt;0,"B4","NA"))))))))</f>
        <v/>
      </c>
      <c r="L16">
        <f>IF(I16&gt;1-1/8,"A1",IF(I16&gt;1-2/8,"A2",IF(I16&gt;1-3/8,"A3",IF(I16&gt;1/2,"A4",IF(I16&gt;1-5/8,"B1",IF(I16&gt;1-6/8,"B2",IF(I16&gt;1-7/8,"B3",IF(I16&gt;0,"B4","NA"))))))))</f>
        <v/>
      </c>
      <c r="M16">
        <f>MAX(VLOOKUP(L16,Tabelas!A:C,2,FALSE),VLOOKUP(J16,Tabelas!A:C,2,FALSE),VLOOKUP(J16,Tabelas!A:C,2,FALSE))</f>
        <v/>
      </c>
    </row>
    <row r="17">
      <c r="A17" s="160" t="inlineStr">
        <is>
          <t>VEREDAS - REVISTA DE ESTUDOS LINGUÍSTICOS.</t>
        </is>
      </c>
      <c r="B17">
        <f>IF(M17&gt;1-1/8,"A1",IF(M17&gt;1-2/8,"A2",IF(M17&gt;1-3/8,"A3",IF(M17&gt;1/2,"A4",IF(M17&gt;1-5/8,"B1",IF(M17&gt;=0.2,"B2",IF(M17&gt;=0.1,"B3",IF(M17&gt;=0.05,"B4","NA"))))))))</f>
        <v/>
      </c>
      <c r="D17">
        <f>VLOOKUP(B17,Tabelas!A:C,3,FALSE)</f>
        <v/>
      </c>
      <c r="E17">
        <f>VLOOKUP(B17,Tabelas!A:C,2,FALSE)</f>
        <v/>
      </c>
      <c r="G17" t="inlineStr">
        <is>
          <t>1982-2243</t>
        </is>
      </c>
      <c r="J17" t="inlineStr">
        <is>
          <t>A1</t>
        </is>
      </c>
      <c r="K17">
        <f>IF(H17&gt;1-1/8,"A1",IF(H17&gt;1-2/8,"A2",IF(H17&gt;1-3/8,"A3",IF(H17&gt;1/2,"A4",IF(H17&gt;1-5/8,"B1",IF(H17&gt;1-6/8,"B2",IF(H17&gt;1-7/8,"B3",IF(H17&gt;0,"B4","NA"))))))))</f>
        <v/>
      </c>
      <c r="L17">
        <f>IF(I17&gt;1-1/8,"A1",IF(I17&gt;1-2/8,"A2",IF(I17&gt;1-3/8,"A3",IF(I17&gt;1/2,"A4",IF(I17&gt;1-5/8,"B1",IF(I17&gt;1-6/8,"B2",IF(I17&gt;1-7/8,"B3",IF(I17&gt;0,"B4","NA"))))))))</f>
        <v/>
      </c>
      <c r="M17">
        <f>MAX(VLOOKUP(L17,Tabelas!A:C,2,FALSE),VLOOKUP(J17,Tabelas!A:C,2,FALSE),VLOOKUP(J17,Tabelas!A:C,2,FALSE))</f>
        <v/>
      </c>
    </row>
    <row r="18">
      <c r="A18" s="160" t="inlineStr">
        <is>
          <t>IEEE COMMUNICATIONS LETTERS.</t>
        </is>
      </c>
      <c r="B18">
        <f>IF(M18&gt;1-1/8,"A1",IF(M18&gt;1-2/8,"A2",IF(M18&gt;1-3/8,"A3",IF(M18&gt;1/2,"A4",IF(M18&gt;1-5/8,"B1",IF(M18&gt;=0.2,"B2",IF(M18&gt;=0.1,"B3",IF(M18&gt;=0.05,"B4","NA"))))))))</f>
        <v/>
      </c>
      <c r="D18">
        <f>VLOOKUP(B18,Tabelas!A:C,3,FALSE)</f>
        <v/>
      </c>
      <c r="E18">
        <f>VLOOKUP(B18,Tabelas!A:C,2,FALSE)</f>
        <v/>
      </c>
      <c r="G18" t="inlineStr">
        <is>
          <t>1089-7798</t>
        </is>
      </c>
      <c r="J18" t="inlineStr">
        <is>
          <t>A1</t>
        </is>
      </c>
      <c r="K18">
        <f>IF(H18&gt;1-1/8,"A1",IF(H18&gt;1-2/8,"A2",IF(H18&gt;1-3/8,"A3",IF(H18&gt;1/2,"A4",IF(H18&gt;1-5/8,"B1",IF(H18&gt;1-6/8,"B2",IF(H18&gt;1-7/8,"B3",IF(H18&gt;0,"B4","NA"))))))))</f>
        <v/>
      </c>
      <c r="L18">
        <f>IF(I18&gt;1-1/8,"A1",IF(I18&gt;1-2/8,"A2",IF(I18&gt;1-3/8,"A3",IF(I18&gt;1/2,"A4",IF(I18&gt;1-5/8,"B1",IF(I18&gt;1-6/8,"B2",IF(I18&gt;1-7/8,"B3",IF(I18&gt;0,"B4","NA"))))))))</f>
        <v/>
      </c>
      <c r="M18">
        <f>MAX(VLOOKUP(L18,Tabelas!A:C,2,FALSE),VLOOKUP(J18,Tabelas!A:C,2,FALSE),VLOOKUP(J18,Tabelas!A:C,2,FALSE))</f>
        <v/>
      </c>
    </row>
    <row r="19">
      <c r="A19" s="160" t="inlineStr">
        <is>
          <t>RAIRO-OPERATIONS RESEARCH.</t>
        </is>
      </c>
      <c r="B19">
        <f>IF(M19&gt;1-1/8,"A1",IF(M19&gt;1-2/8,"A2",IF(M19&gt;1-3/8,"A3",IF(M19&gt;1/2,"A4",IF(M19&gt;1-5/8,"B1",IF(M19&gt;=0.2,"B2",IF(M19&gt;=0.1,"B3",IF(M19&gt;=0.05,"B4","NA"))))))))</f>
        <v/>
      </c>
      <c r="D19">
        <f>VLOOKUP(B19,Tabelas!A:C,3,FALSE)</f>
        <v/>
      </c>
      <c r="E19">
        <f>VLOOKUP(B19,Tabelas!A:C,2,FALSE)</f>
        <v/>
      </c>
      <c r="G19" t="inlineStr">
        <is>
          <t>0399-0559</t>
        </is>
      </c>
      <c r="J19" t="inlineStr">
        <is>
          <t>NI</t>
        </is>
      </c>
      <c r="K19">
        <f>IF(H19&gt;1-1/8,"A1",IF(H19&gt;1-2/8,"A2",IF(H19&gt;1-3/8,"A3",IF(H19&gt;1/2,"A4",IF(H19&gt;1-5/8,"B1",IF(H19&gt;1-6/8,"B2",IF(H19&gt;1-7/8,"B3",IF(H19&gt;0,"B4","NA"))))))))</f>
        <v/>
      </c>
      <c r="L19">
        <f>IF(I19&gt;1-1/8,"A1",IF(I19&gt;1-2/8,"A2",IF(I19&gt;1-3/8,"A3",IF(I19&gt;1/2,"A4",IF(I19&gt;1-5/8,"B1",IF(I19&gt;1-6/8,"B2",IF(I19&gt;1-7/8,"B3",IF(I19&gt;0,"B4","NA"))))))))</f>
        <v/>
      </c>
      <c r="M19">
        <f>MAX(VLOOKUP(L19,Tabelas!A:C,2,FALSE),VLOOKUP(J19,Tabelas!A:C,2,FALSE),VLOOKUP(J19,Tabelas!A:C,2,FALSE))</f>
        <v/>
      </c>
    </row>
    <row r="20">
      <c r="A20" s="160" t="inlineStr">
        <is>
          <t>REVISTA FACULTAD DE INGENIERÍA UNIVERSIDAD DE ANTIOQUIA.</t>
        </is>
      </c>
      <c r="B20">
        <f>IF(M20&gt;1-1/8,"A1",IF(M20&gt;1-2/8,"A2",IF(M20&gt;1-3/8,"A3",IF(M20&gt;1/2,"A4",IF(M20&gt;1-5/8,"B1",IF(M20&gt;=0.2,"B2",IF(M20&gt;=0.1,"B3",IF(M20&gt;=0.05,"B4","NA"))))))))</f>
        <v/>
      </c>
      <c r="D20">
        <f>VLOOKUP(B20,Tabelas!A:C,3,FALSE)</f>
        <v/>
      </c>
      <c r="E20">
        <f>VLOOKUP(B20,Tabelas!A:C,2,FALSE)</f>
        <v/>
      </c>
      <c r="G20" t="inlineStr">
        <is>
          <t>0120-6230</t>
        </is>
      </c>
      <c r="J20" t="inlineStr">
        <is>
          <t>B4</t>
        </is>
      </c>
      <c r="K20">
        <f>IF(H20&gt;1-1/8,"A1",IF(H20&gt;1-2/8,"A2",IF(H20&gt;1-3/8,"A3",IF(H20&gt;1/2,"A4",IF(H20&gt;1-5/8,"B1",IF(H20&gt;1-6/8,"B2",IF(H20&gt;1-7/8,"B3",IF(H20&gt;0,"B4","NA"))))))))</f>
        <v/>
      </c>
      <c r="L20">
        <f>IF(I20&gt;1-1/8,"A1",IF(I20&gt;1-2/8,"A2",IF(I20&gt;1-3/8,"A3",IF(I20&gt;1/2,"A4",IF(I20&gt;1-5/8,"B1",IF(I20&gt;1-6/8,"B2",IF(I20&gt;1-7/8,"B3",IF(I20&gt;0,"B4","NA"))))))))</f>
        <v/>
      </c>
      <c r="M20">
        <f>MAX(VLOOKUP(L20,Tabelas!A:C,2,FALSE),VLOOKUP(J20,Tabelas!A:C,2,FALSE),VLOOKUP(J20,Tabelas!A:C,2,FALSE))</f>
        <v/>
      </c>
    </row>
    <row r="21">
      <c r="A21" s="160" t="inlineStr">
        <is>
          <t>ELECTRONICS LETTERS (ONLINE).</t>
        </is>
      </c>
      <c r="B21">
        <f>IF(M21&gt;1-1/8,"A1",IF(M21&gt;1-2/8,"A2",IF(M21&gt;1-3/8,"A3",IF(M21&gt;1/2,"A4",IF(M21&gt;1-5/8,"B1",IF(M21&gt;=0.2,"B2",IF(M21&gt;=0.1,"B3",IF(M21&gt;=0.05,"B4","NA"))))))))</f>
        <v/>
      </c>
      <c r="D21">
        <f>VLOOKUP(B21,Tabelas!A:C,3,FALSE)</f>
        <v/>
      </c>
      <c r="E21">
        <f>VLOOKUP(B21,Tabelas!A:C,2,FALSE)</f>
        <v/>
      </c>
      <c r="G21" t="inlineStr">
        <is>
          <t>1350-911X</t>
        </is>
      </c>
      <c r="J21" t="inlineStr">
        <is>
          <t>NI</t>
        </is>
      </c>
      <c r="K21">
        <f>IF(H21&gt;1-1/8,"A1",IF(H21&gt;1-2/8,"A2",IF(H21&gt;1-3/8,"A3",IF(H21&gt;1/2,"A4",IF(H21&gt;1-5/8,"B1",IF(H21&gt;1-6/8,"B2",IF(H21&gt;1-7/8,"B3",IF(H21&gt;0,"B4","NA"))))))))</f>
        <v/>
      </c>
      <c r="L21">
        <f>IF(I21&gt;1-1/8,"A1",IF(I21&gt;1-2/8,"A2",IF(I21&gt;1-3/8,"A3",IF(I21&gt;1/2,"A4",IF(I21&gt;1-5/8,"B1",IF(I21&gt;1-6/8,"B2",IF(I21&gt;1-7/8,"B3",IF(I21&gt;0,"B4","NA"))))))))</f>
        <v/>
      </c>
      <c r="M21">
        <f>MAX(VLOOKUP(L21,Tabelas!A:C,2,FALSE),VLOOKUP(J21,Tabelas!A:C,2,FALSE),VLOOKUP(J21,Tabelas!A:C,2,FALSE))</f>
        <v/>
      </c>
    </row>
    <row r="22">
      <c r="A22" s="160" t="inlineStr">
        <is>
          <t>MICROWAVE AND OPTICAL TECHNOLOGY LETTERS.</t>
        </is>
      </c>
      <c r="B22">
        <f>IF(M22&gt;1-1/8,"A1",IF(M22&gt;1-2/8,"A2",IF(M22&gt;1-3/8,"A3",IF(M22&gt;1/2,"A4",IF(M22&gt;1-5/8,"B1",IF(M22&gt;=0.2,"B2",IF(M22&gt;=0.1,"B3",IF(M22&gt;=0.05,"B4","NA"))))))))</f>
        <v/>
      </c>
      <c r="D22">
        <f>VLOOKUP(B22,Tabelas!A:C,3,FALSE)</f>
        <v/>
      </c>
      <c r="E22">
        <f>VLOOKUP(B22,Tabelas!A:C,2,FALSE)</f>
        <v/>
      </c>
      <c r="G22" t="inlineStr">
        <is>
          <t>0895-2477</t>
        </is>
      </c>
      <c r="J22" t="inlineStr">
        <is>
          <t>B1</t>
        </is>
      </c>
      <c r="K22">
        <f>IF(H22&gt;1-1/8,"A1",IF(H22&gt;1-2/8,"A2",IF(H22&gt;1-3/8,"A3",IF(H22&gt;1/2,"A4",IF(H22&gt;1-5/8,"B1",IF(H22&gt;1-6/8,"B2",IF(H22&gt;1-7/8,"B3",IF(H22&gt;0,"B4","NA"))))))))</f>
        <v/>
      </c>
      <c r="L22">
        <f>IF(I22&gt;1-1/8,"A1",IF(I22&gt;1-2/8,"A2",IF(I22&gt;1-3/8,"A3",IF(I22&gt;1/2,"A4",IF(I22&gt;1-5/8,"B1",IF(I22&gt;1-6/8,"B2",IF(I22&gt;1-7/8,"B3",IF(I22&gt;0,"B4","NA"))))))))</f>
        <v/>
      </c>
      <c r="M22">
        <f>MAX(VLOOKUP(L22,Tabelas!A:C,2,FALSE),VLOOKUP(J22,Tabelas!A:C,2,FALSE),VLOOKUP(J22,Tabelas!A:C,2,FALSE))</f>
        <v/>
      </c>
    </row>
    <row r="23">
      <c r="A23" s="160" t="inlineStr">
        <is>
          <t>IEEE Latin America Transactions.</t>
        </is>
      </c>
      <c r="B23">
        <f>IF(M23&gt;1-1/8,"A1",IF(M23&gt;1-2/8,"A2",IF(M23&gt;1-3/8,"A3",IF(M23&gt;1/2,"A4",IF(M23&gt;1-5/8,"B1",IF(M23&gt;=0.2,"B2",IF(M23&gt;=0.1,"B3",IF(M23&gt;=0.05,"B4","NA"))))))))</f>
        <v/>
      </c>
      <c r="D23">
        <f>VLOOKUP(B23,Tabelas!A:C,3,FALSE)</f>
        <v/>
      </c>
      <c r="E23">
        <f>VLOOKUP(B23,Tabelas!A:C,2,FALSE)</f>
        <v/>
      </c>
      <c r="G23" t="inlineStr">
        <is>
          <t>1548-0992</t>
        </is>
      </c>
      <c r="J23" t="inlineStr">
        <is>
          <t>B3</t>
        </is>
      </c>
      <c r="K23">
        <f>IF(H23&gt;1-1/8,"A1",IF(H23&gt;1-2/8,"A2",IF(H23&gt;1-3/8,"A3",IF(H23&gt;1/2,"A4",IF(H23&gt;1-5/8,"B1",IF(H23&gt;1-6/8,"B2",IF(H23&gt;1-7/8,"B3",IF(H23&gt;0,"B4","NA"))))))))</f>
        <v/>
      </c>
      <c r="L23">
        <f>IF(I23&gt;1-1/8,"A1",IF(I23&gt;1-2/8,"A2",IF(I23&gt;1-3/8,"A3",IF(I23&gt;1/2,"A4",IF(I23&gt;1-5/8,"B1",IF(I23&gt;1-6/8,"B2",IF(I23&gt;1-7/8,"B3",IF(I23&gt;0,"B4","NA"))))))))</f>
        <v/>
      </c>
      <c r="M23">
        <f>MAX(VLOOKUP(L23,Tabelas!A:C,2,FALSE),VLOOKUP(J23,Tabelas!A:C,2,FALSE),VLOOKUP(J23,Tabelas!A:C,2,FALSE))</f>
        <v/>
      </c>
    </row>
    <row r="24">
      <c r="A24" s="160" t="inlineStr">
        <is>
          <t>ELECTRONICS LETTERS (ONLINE).</t>
        </is>
      </c>
      <c r="B24">
        <f>IF(M24&gt;1-1/8,"A1",IF(M24&gt;1-2/8,"A2",IF(M24&gt;1-3/8,"A3",IF(M24&gt;1/2,"A4",IF(M24&gt;1-5/8,"B1",IF(M24&gt;=0.2,"B2",IF(M24&gt;=0.1,"B3",IF(M24&gt;=0.05,"B4","NA"))))))))</f>
        <v/>
      </c>
      <c r="D24">
        <f>VLOOKUP(B24,Tabelas!A:C,3,FALSE)</f>
        <v/>
      </c>
      <c r="E24">
        <f>VLOOKUP(B24,Tabelas!A:C,2,FALSE)</f>
        <v/>
      </c>
      <c r="G24" t="inlineStr">
        <is>
          <t>1350-911X</t>
        </is>
      </c>
      <c r="J24" t="inlineStr">
        <is>
          <t>NI</t>
        </is>
      </c>
      <c r="K24">
        <f>IF(H24&gt;1-1/8,"A1",IF(H24&gt;1-2/8,"A2",IF(H24&gt;1-3/8,"A3",IF(H24&gt;1/2,"A4",IF(H24&gt;1-5/8,"B1",IF(H24&gt;1-6/8,"B2",IF(H24&gt;1-7/8,"B3",IF(H24&gt;0,"B4","NA"))))))))</f>
        <v/>
      </c>
      <c r="L24">
        <f>IF(I24&gt;1-1/8,"A1",IF(I24&gt;1-2/8,"A2",IF(I24&gt;1-3/8,"A3",IF(I24&gt;1/2,"A4",IF(I24&gt;1-5/8,"B1",IF(I24&gt;1-6/8,"B2",IF(I24&gt;1-7/8,"B3",IF(I24&gt;0,"B4","NA"))))))))</f>
        <v/>
      </c>
      <c r="M24">
        <f>MAX(VLOOKUP(L24,Tabelas!A:C,2,FALSE),VLOOKUP(J24,Tabelas!A:C,2,FALSE),VLOOKUP(J24,Tabelas!A:C,2,FALSE))</f>
        <v/>
      </c>
    </row>
    <row r="25">
      <c r="A25" s="160" t="inlineStr">
        <is>
          <t>ADVANCES IN INTELLIGENT SYSTEMS AND COMPUTING.</t>
        </is>
      </c>
      <c r="B25">
        <f>IF(M25&gt;1-1/8,"A1",IF(M25&gt;1-2/8,"A2",IF(M25&gt;1-3/8,"A3",IF(M25&gt;1/2,"A4",IF(M25&gt;1-5/8,"B1",IF(M25&gt;=0.2,"B2",IF(M25&gt;=0.1,"B3",IF(M25&gt;=0.05,"B4","NA"))))))))</f>
        <v/>
      </c>
      <c r="D25">
        <f>VLOOKUP(B25,Tabelas!A:C,3,FALSE)</f>
        <v/>
      </c>
      <c r="E25">
        <f>VLOOKUP(B25,Tabelas!A:C,2,FALSE)</f>
        <v/>
      </c>
      <c r="G25" t="inlineStr">
        <is>
          <t>2194-5357</t>
        </is>
      </c>
      <c r="J25" t="inlineStr">
        <is>
          <t>B4</t>
        </is>
      </c>
      <c r="K25">
        <f>IF(H25&gt;1-1/8,"A1",IF(H25&gt;1-2/8,"A2",IF(H25&gt;1-3/8,"A3",IF(H25&gt;1/2,"A4",IF(H25&gt;1-5/8,"B1",IF(H25&gt;1-6/8,"B2",IF(H25&gt;1-7/8,"B3",IF(H25&gt;0,"B4","NA"))))))))</f>
        <v/>
      </c>
      <c r="L25">
        <f>IF(I25&gt;1-1/8,"A1",IF(I25&gt;1-2/8,"A2",IF(I25&gt;1-3/8,"A3",IF(I25&gt;1/2,"A4",IF(I25&gt;1-5/8,"B1",IF(I25&gt;1-6/8,"B2",IF(I25&gt;1-7/8,"B3",IF(I25&gt;0,"B4","NA"))))))))</f>
        <v/>
      </c>
      <c r="M25">
        <f>MAX(VLOOKUP(L25,Tabelas!A:C,2,FALSE),VLOOKUP(J25,Tabelas!A:C,2,FALSE),VLOOKUP(J25,Tabelas!A:C,2,FALSE))</f>
        <v/>
      </c>
    </row>
    <row r="26">
      <c r="A26" s="160" t="inlineStr">
        <is>
          <t>IEEE Latin America Transactions.</t>
        </is>
      </c>
      <c r="B26">
        <f>IF(M26&gt;1-1/8,"A1",IF(M26&gt;1-2/8,"A2",IF(M26&gt;1-3/8,"A3",IF(M26&gt;1/2,"A4",IF(M26&gt;1-5/8,"B1",IF(M26&gt;=0.2,"B2",IF(M26&gt;=0.1,"B3",IF(M26&gt;=0.05,"B4","NA"))))))))</f>
        <v/>
      </c>
      <c r="D26">
        <f>VLOOKUP(B26,Tabelas!A:C,3,FALSE)</f>
        <v/>
      </c>
      <c r="E26">
        <f>VLOOKUP(B26,Tabelas!A:C,2,FALSE)</f>
        <v/>
      </c>
      <c r="G26" t="inlineStr">
        <is>
          <t>1548-0992</t>
        </is>
      </c>
      <c r="J26" t="inlineStr">
        <is>
          <t>B3</t>
        </is>
      </c>
      <c r="K26">
        <f>IF(H26&gt;1-1/8,"A1",IF(H26&gt;1-2/8,"A2",IF(H26&gt;1-3/8,"A3",IF(H26&gt;1/2,"A4",IF(H26&gt;1-5/8,"B1",IF(H26&gt;1-6/8,"B2",IF(H26&gt;1-7/8,"B3",IF(H26&gt;0,"B4","NA"))))))))</f>
        <v/>
      </c>
      <c r="L26">
        <f>IF(I26&gt;1-1/8,"A1",IF(I26&gt;1-2/8,"A2",IF(I26&gt;1-3/8,"A3",IF(I26&gt;1/2,"A4",IF(I26&gt;1-5/8,"B1",IF(I26&gt;1-6/8,"B2",IF(I26&gt;1-7/8,"B3",IF(I26&gt;0,"B4","NA"))))))))</f>
        <v/>
      </c>
      <c r="M26">
        <f>MAX(VLOOKUP(L26,Tabelas!A:C,2,FALSE),VLOOKUP(J26,Tabelas!A:C,2,FALSE),VLOOKUP(J26,Tabelas!A:C,2,FALSE))</f>
        <v/>
      </c>
    </row>
    <row r="27">
      <c r="A27" s="160" t="inlineStr">
        <is>
          <t>iSys - Revista Brasileira de Sistemas de Informação.</t>
        </is>
      </c>
      <c r="B27">
        <f>IF(M27&gt;1-1/8,"A1",IF(M27&gt;1-2/8,"A2",IF(M27&gt;1-3/8,"A3",IF(M27&gt;1/2,"A4",IF(M27&gt;1-5/8,"B1",IF(M27&gt;=0.2,"B2",IF(M27&gt;=0.1,"B3",IF(M27&gt;=0.05,"B4","NA"))))))))</f>
        <v/>
      </c>
      <c r="D27">
        <f>VLOOKUP(B27,Tabelas!A:C,3,FALSE)</f>
        <v/>
      </c>
      <c r="E27">
        <f>VLOOKUP(B27,Tabelas!A:C,2,FALSE)</f>
        <v/>
      </c>
      <c r="G27" t="inlineStr">
        <is>
          <t>1984-2902</t>
        </is>
      </c>
      <c r="J27" t="inlineStr">
        <is>
          <t>B5</t>
        </is>
      </c>
      <c r="K27">
        <f>IF(H27&gt;1-1/8,"A1",IF(H27&gt;1-2/8,"A2",IF(H27&gt;1-3/8,"A3",IF(H27&gt;1/2,"A4",IF(H27&gt;1-5/8,"B1",IF(H27&gt;1-6/8,"B2",IF(H27&gt;1-7/8,"B3",IF(H27&gt;0,"B4","NA"))))))))</f>
        <v/>
      </c>
      <c r="L27">
        <f>IF(I27&gt;1-1/8,"A1",IF(I27&gt;1-2/8,"A2",IF(I27&gt;1-3/8,"A3",IF(I27&gt;1/2,"A4",IF(I27&gt;1-5/8,"B1",IF(I27&gt;1-6/8,"B2",IF(I27&gt;1-7/8,"B3",IF(I27&gt;0,"B4","NA"))))))))</f>
        <v/>
      </c>
      <c r="M27">
        <f>MAX(VLOOKUP(L27,Tabelas!A:C,2,FALSE),VLOOKUP(J27,Tabelas!A:C,2,FALSE),VLOOKUP(J27,Tabelas!A:C,2,FALSE))</f>
        <v/>
      </c>
    </row>
    <row r="28">
      <c r="A28" s="160" t="inlineStr">
        <is>
          <t>ELECTRONICS LETTERS (ONLINE).</t>
        </is>
      </c>
      <c r="B28">
        <f>IF(M28&gt;1-1/8,"A1",IF(M28&gt;1-2/8,"A2",IF(M28&gt;1-3/8,"A3",IF(M28&gt;1/2,"A4",IF(M28&gt;1-5/8,"B1",IF(M28&gt;=0.2,"B2",IF(M28&gt;=0.1,"B3",IF(M28&gt;=0.05,"B4","NA"))))))))</f>
        <v/>
      </c>
      <c r="D28">
        <f>VLOOKUP(B28,Tabelas!A:C,3,FALSE)</f>
        <v/>
      </c>
      <c r="E28">
        <f>VLOOKUP(B28,Tabelas!A:C,2,FALSE)</f>
        <v/>
      </c>
      <c r="G28" t="inlineStr">
        <is>
          <t>1350-911X</t>
        </is>
      </c>
      <c r="J28" t="inlineStr">
        <is>
          <t>NI</t>
        </is>
      </c>
      <c r="K28">
        <f>IF(H28&gt;1-1/8,"A1",IF(H28&gt;1-2/8,"A2",IF(H28&gt;1-3/8,"A3",IF(H28&gt;1/2,"A4",IF(H28&gt;1-5/8,"B1",IF(H28&gt;1-6/8,"B2",IF(H28&gt;1-7/8,"B3",IF(H28&gt;0,"B4","NA"))))))))</f>
        <v/>
      </c>
      <c r="L28">
        <f>IF(I28&gt;1-1/8,"A1",IF(I28&gt;1-2/8,"A2",IF(I28&gt;1-3/8,"A3",IF(I28&gt;1/2,"A4",IF(I28&gt;1-5/8,"B1",IF(I28&gt;1-6/8,"B2",IF(I28&gt;1-7/8,"B3",IF(I28&gt;0,"B4","NA"))))))))</f>
        <v/>
      </c>
      <c r="M28">
        <f>MAX(VLOOKUP(L28,Tabelas!A:C,2,FALSE),VLOOKUP(J28,Tabelas!A:C,2,FALSE),VLOOKUP(J28,Tabelas!A:C,2,FALSE))</f>
        <v/>
      </c>
    </row>
    <row r="29">
      <c r="A29" s="160" t="inlineStr">
        <is>
          <t>IEEE Transactions on Signal Processing.</t>
        </is>
      </c>
      <c r="B29">
        <f>IF(M29&gt;1-1/8,"A1",IF(M29&gt;1-2/8,"A2",IF(M29&gt;1-3/8,"A3",IF(M29&gt;1/2,"A4",IF(M29&gt;1-5/8,"B1",IF(M29&gt;=0.2,"B2",IF(M29&gt;=0.1,"B3",IF(M29&gt;=0.05,"B4","NA"))))))))</f>
        <v/>
      </c>
      <c r="D29">
        <f>VLOOKUP(B29,Tabelas!A:C,3,FALSE)</f>
        <v/>
      </c>
      <c r="E29">
        <f>VLOOKUP(B29,Tabelas!A:C,2,FALSE)</f>
        <v/>
      </c>
      <c r="G29" t="inlineStr">
        <is>
          <t>1941-0476</t>
        </is>
      </c>
      <c r="J29" t="inlineStr">
        <is>
          <t>A1</t>
        </is>
      </c>
      <c r="K29">
        <f>IF(H29&gt;1-1/8,"A1",IF(H29&gt;1-2/8,"A2",IF(H29&gt;1-3/8,"A3",IF(H29&gt;1/2,"A4",IF(H29&gt;1-5/8,"B1",IF(H29&gt;1-6/8,"B2",IF(H29&gt;1-7/8,"B3",IF(H29&gt;0,"B4","NA"))))))))</f>
        <v/>
      </c>
      <c r="L29">
        <f>IF(I29&gt;1-1/8,"A1",IF(I29&gt;1-2/8,"A2",IF(I29&gt;1-3/8,"A3",IF(I29&gt;1/2,"A4",IF(I29&gt;1-5/8,"B1",IF(I29&gt;1-6/8,"B2",IF(I29&gt;1-7/8,"B3",IF(I29&gt;0,"B4","NA"))))))))</f>
        <v/>
      </c>
      <c r="M29">
        <f>MAX(VLOOKUP(L29,Tabelas!A:C,2,FALSE),VLOOKUP(J29,Tabelas!A:C,2,FALSE),VLOOKUP(J29,Tabelas!A:C,2,FALSE))</f>
        <v/>
      </c>
    </row>
    <row r="30">
      <c r="A30" s="160" t="inlineStr">
        <is>
          <t>LEARNING AND NONLINEAR MODELS.</t>
        </is>
      </c>
      <c r="B30">
        <f>IF(M30&gt;1-1/8,"A1",IF(M30&gt;1-2/8,"A2",IF(M30&gt;1-3/8,"A3",IF(M30&gt;1/2,"A4",IF(M30&gt;1-5/8,"B1",IF(M30&gt;=0.2,"B2",IF(M30&gt;=0.1,"B3",IF(M30&gt;=0.05,"B4","NA"))))))))</f>
        <v/>
      </c>
      <c r="D30">
        <f>VLOOKUP(B30,Tabelas!A:C,3,FALSE)</f>
        <v/>
      </c>
      <c r="E30">
        <f>VLOOKUP(B30,Tabelas!A:C,2,FALSE)</f>
        <v/>
      </c>
      <c r="G30" t="inlineStr">
        <is>
          <t>1676-2789</t>
        </is>
      </c>
      <c r="J30" t="inlineStr">
        <is>
          <t>B3</t>
        </is>
      </c>
      <c r="K30">
        <f>IF(H30&gt;1-1/8,"A1",IF(H30&gt;1-2/8,"A2",IF(H30&gt;1-3/8,"A3",IF(H30&gt;1/2,"A4",IF(H30&gt;1-5/8,"B1",IF(H30&gt;1-6/8,"B2",IF(H30&gt;1-7/8,"B3",IF(H30&gt;0,"B4","NA"))))))))</f>
        <v/>
      </c>
      <c r="L30">
        <f>IF(I30&gt;1-1/8,"A1",IF(I30&gt;1-2/8,"A2",IF(I30&gt;1-3/8,"A3",IF(I30&gt;1/2,"A4",IF(I30&gt;1-5/8,"B1",IF(I30&gt;1-6/8,"B2",IF(I30&gt;1-7/8,"B3",IF(I30&gt;0,"B4","NA"))))))))</f>
        <v/>
      </c>
      <c r="M30">
        <f>MAX(VLOOKUP(L30,Tabelas!A:C,2,FALSE),VLOOKUP(J30,Tabelas!A:C,2,FALSE),VLOOKUP(J30,Tabelas!A:C,2,FALSE))</f>
        <v/>
      </c>
    </row>
    <row r="31">
      <c r="A31" s="160" t="inlineStr">
        <is>
          <t>ELECTRONICS LETTERS (ONLINE).</t>
        </is>
      </c>
      <c r="B31">
        <f>IF(M31&gt;1-1/8,"A1",IF(M31&gt;1-2/8,"A2",IF(M31&gt;1-3/8,"A3",IF(M31&gt;1/2,"A4",IF(M31&gt;1-5/8,"B1",IF(M31&gt;=0.2,"B2",IF(M31&gt;=0.1,"B3",IF(M31&gt;=0.05,"B4","NA"))))))))</f>
        <v/>
      </c>
      <c r="D31">
        <f>VLOOKUP(B31,Tabelas!A:C,3,FALSE)</f>
        <v/>
      </c>
      <c r="E31">
        <f>VLOOKUP(B31,Tabelas!A:C,2,FALSE)</f>
        <v/>
      </c>
      <c r="G31" t="inlineStr">
        <is>
          <t>1350-911X</t>
        </is>
      </c>
      <c r="J31" t="inlineStr">
        <is>
          <t>NI</t>
        </is>
      </c>
      <c r="K31">
        <f>IF(H31&gt;1-1/8,"A1",IF(H31&gt;1-2/8,"A2",IF(H31&gt;1-3/8,"A3",IF(H31&gt;1/2,"A4",IF(H31&gt;1-5/8,"B1",IF(H31&gt;1-6/8,"B2",IF(H31&gt;1-7/8,"B3",IF(H31&gt;0,"B4","NA"))))))))</f>
        <v/>
      </c>
      <c r="L31">
        <f>IF(I31&gt;1-1/8,"A1",IF(I31&gt;1-2/8,"A2",IF(I31&gt;1-3/8,"A3",IF(I31&gt;1/2,"A4",IF(I31&gt;1-5/8,"B1",IF(I31&gt;1-6/8,"B2",IF(I31&gt;1-7/8,"B3",IF(I31&gt;0,"B4","NA"))))))))</f>
        <v/>
      </c>
      <c r="M31">
        <f>MAX(VLOOKUP(L31,Tabelas!A:C,2,FALSE),VLOOKUP(J31,Tabelas!A:C,2,FALSE),VLOOKUP(J31,Tabelas!A:C,2,FALSE))</f>
        <v/>
      </c>
    </row>
    <row r="32">
      <c r="A32" s="160" t="inlineStr">
        <is>
          <t>Archives of Endocrinology Metabolism.</t>
        </is>
      </c>
      <c r="B32">
        <f>IF(M32&gt;1-1/8,"A1",IF(M32&gt;1-2/8,"A2",IF(M32&gt;1-3/8,"A3",IF(M32&gt;1/2,"A4",IF(M32&gt;1-5/8,"B1",IF(M32&gt;=0.2,"B2",IF(M32&gt;=0.1,"B3",IF(M32&gt;=0.05,"B4","NA"))))))))</f>
        <v/>
      </c>
      <c r="D32">
        <f>VLOOKUP(B32,Tabelas!A:C,3,FALSE)</f>
        <v/>
      </c>
      <c r="E32">
        <f>VLOOKUP(B32,Tabelas!A:C,2,FALSE)</f>
        <v/>
      </c>
      <c r="G32" t="inlineStr">
        <is>
          <t>2359-3997</t>
        </is>
      </c>
      <c r="J32" t="inlineStr">
        <is>
          <t>B3</t>
        </is>
      </c>
      <c r="K32">
        <f>IF(H32&gt;1-1/8,"A1",IF(H32&gt;1-2/8,"A2",IF(H32&gt;1-3/8,"A3",IF(H32&gt;1/2,"A4",IF(H32&gt;1-5/8,"B1",IF(H32&gt;1-6/8,"B2",IF(H32&gt;1-7/8,"B3",IF(H32&gt;0,"B4","NA"))))))))</f>
        <v/>
      </c>
      <c r="L32">
        <f>IF(I32&gt;1-1/8,"A1",IF(I32&gt;1-2/8,"A2",IF(I32&gt;1-3/8,"A3",IF(I32&gt;1/2,"A4",IF(I32&gt;1-5/8,"B1",IF(I32&gt;1-6/8,"B2",IF(I32&gt;1-7/8,"B3",IF(I32&gt;0,"B4","NA"))))))))</f>
        <v/>
      </c>
      <c r="M32">
        <f>MAX(VLOOKUP(L32,Tabelas!A:C,2,FALSE),VLOOKUP(J32,Tabelas!A:C,2,FALSE),VLOOKUP(J32,Tabelas!A:C,2,FALSE))</f>
        <v/>
      </c>
    </row>
    <row r="33">
      <c r="A33" s="160" t="inlineStr">
        <is>
          <t>SIGNAL PROCESSING.</t>
        </is>
      </c>
      <c r="B33">
        <f>IF(M33&gt;1-1/8,"A1",IF(M33&gt;1-2/8,"A2",IF(M33&gt;1-3/8,"A3",IF(M33&gt;1/2,"A4",IF(M33&gt;1-5/8,"B1",IF(M33&gt;=0.2,"B2",IF(M33&gt;=0.1,"B3",IF(M33&gt;=0.05,"B4","NA"))))))))</f>
        <v/>
      </c>
      <c r="D33">
        <f>VLOOKUP(B33,Tabelas!A:C,3,FALSE)</f>
        <v/>
      </c>
      <c r="E33">
        <f>VLOOKUP(B33,Tabelas!A:C,2,FALSE)</f>
        <v/>
      </c>
      <c r="G33" t="inlineStr">
        <is>
          <t>0165-1684</t>
        </is>
      </c>
      <c r="J33" t="inlineStr">
        <is>
          <t>A1</t>
        </is>
      </c>
      <c r="K33">
        <f>IF(H33&gt;1-1/8,"A1",IF(H33&gt;1-2/8,"A2",IF(H33&gt;1-3/8,"A3",IF(H33&gt;1/2,"A4",IF(H33&gt;1-5/8,"B1",IF(H33&gt;1-6/8,"B2",IF(H33&gt;1-7/8,"B3",IF(H33&gt;0,"B4","NA"))))))))</f>
        <v/>
      </c>
      <c r="L33">
        <f>IF(I33&gt;1-1/8,"A1",IF(I33&gt;1-2/8,"A2",IF(I33&gt;1-3/8,"A3",IF(I33&gt;1/2,"A4",IF(I33&gt;1-5/8,"B1",IF(I33&gt;1-6/8,"B2",IF(I33&gt;1-7/8,"B3",IF(I33&gt;0,"B4","NA"))))))))</f>
        <v/>
      </c>
      <c r="M33">
        <f>MAX(VLOOKUP(L33,Tabelas!A:C,2,FALSE),VLOOKUP(J33,Tabelas!A:C,2,FALSE),VLOOKUP(J33,Tabelas!A:C,2,FALSE))</f>
        <v/>
      </c>
    </row>
    <row r="34">
      <c r="A34" s="160" t="inlineStr">
        <is>
          <t>RAIRO-OPERATIONS RESEARCH.</t>
        </is>
      </c>
      <c r="B34">
        <f>IF(M34&gt;1-1/8,"A1",IF(M34&gt;1-2/8,"A2",IF(M34&gt;1-3/8,"A3",IF(M34&gt;1/2,"A4",IF(M34&gt;1-5/8,"B1",IF(M34&gt;=0.2,"B2",IF(M34&gt;=0.1,"B3",IF(M34&gt;=0.05,"B4","NA"))))))))</f>
        <v/>
      </c>
      <c r="D34">
        <f>VLOOKUP(B34,Tabelas!A:C,3,FALSE)</f>
        <v/>
      </c>
      <c r="E34">
        <f>VLOOKUP(B34,Tabelas!A:C,2,FALSE)</f>
        <v/>
      </c>
      <c r="G34" t="inlineStr">
        <is>
          <t>0399-0559</t>
        </is>
      </c>
      <c r="J34" t="inlineStr">
        <is>
          <t>NI</t>
        </is>
      </c>
      <c r="K34">
        <f>IF(H34&gt;1-1/8,"A1",IF(H34&gt;1-2/8,"A2",IF(H34&gt;1-3/8,"A3",IF(H34&gt;1/2,"A4",IF(H34&gt;1-5/8,"B1",IF(H34&gt;1-6/8,"B2",IF(H34&gt;1-7/8,"B3",IF(H34&gt;0,"B4","NA"))))))))</f>
        <v/>
      </c>
      <c r="L34">
        <f>IF(I34&gt;1-1/8,"A1",IF(I34&gt;1-2/8,"A2",IF(I34&gt;1-3/8,"A3",IF(I34&gt;1/2,"A4",IF(I34&gt;1-5/8,"B1",IF(I34&gt;1-6/8,"B2",IF(I34&gt;1-7/8,"B3",IF(I34&gt;0,"B4","NA"))))))))</f>
        <v/>
      </c>
      <c r="M34">
        <f>MAX(VLOOKUP(L34,Tabelas!A:C,2,FALSE),VLOOKUP(J34,Tabelas!A:C,2,FALSE),VLOOKUP(J34,Tabelas!A:C,2,FALSE))</f>
        <v/>
      </c>
    </row>
    <row r="35">
      <c r="A35" s="160" t="inlineStr">
        <is>
          <t>RESEARCH INVENTY: INTERNATIONAL JOURNAL OF ENGINEERING AND SCIENCE.</t>
        </is>
      </c>
      <c r="B35">
        <f>IF(M35&gt;1-1/8,"A1",IF(M35&gt;1-2/8,"A2",IF(M35&gt;1-3/8,"A3",IF(M35&gt;1/2,"A4",IF(M35&gt;1-5/8,"B1",IF(M35&gt;=0.2,"B2",IF(M35&gt;=0.1,"B3",IF(M35&gt;=0.05,"B4","NA"))))))))</f>
        <v/>
      </c>
      <c r="D35">
        <f>VLOOKUP(B35,Tabelas!A:C,3,FALSE)</f>
        <v/>
      </c>
      <c r="E35">
        <f>VLOOKUP(B35,Tabelas!A:C,2,FALSE)</f>
        <v/>
      </c>
      <c r="G35" t="inlineStr">
        <is>
          <t>2278-4721</t>
        </is>
      </c>
      <c r="J35" t="inlineStr">
        <is>
          <t>B3</t>
        </is>
      </c>
      <c r="K35">
        <f>IF(H35&gt;1-1/8,"A1",IF(H35&gt;1-2/8,"A2",IF(H35&gt;1-3/8,"A3",IF(H35&gt;1/2,"A4",IF(H35&gt;1-5/8,"B1",IF(H35&gt;1-6/8,"B2",IF(H35&gt;1-7/8,"B3",IF(H35&gt;0,"B4","NA"))))))))</f>
        <v/>
      </c>
      <c r="L35">
        <f>IF(I35&gt;1-1/8,"A1",IF(I35&gt;1-2/8,"A2",IF(I35&gt;1-3/8,"A3",IF(I35&gt;1/2,"A4",IF(I35&gt;1-5/8,"B1",IF(I35&gt;1-6/8,"B2",IF(I35&gt;1-7/8,"B3",IF(I35&gt;0,"B4","NA"))))))))</f>
        <v/>
      </c>
      <c r="M35">
        <f>MAX(VLOOKUP(L35,Tabelas!A:C,2,FALSE),VLOOKUP(J35,Tabelas!A:C,2,FALSE),VLOOKUP(J35,Tabelas!A:C,2,FALSE))</f>
        <v/>
      </c>
    </row>
    <row r="36">
      <c r="A36" s="160" t="inlineStr">
        <is>
          <t>TRANSPORT REVIEWS.</t>
        </is>
      </c>
      <c r="B36">
        <f>IF(M36&gt;1-1/8,"A1",IF(M36&gt;1-2/8,"A2",IF(M36&gt;1-3/8,"A3",IF(M36&gt;1/2,"A4",IF(M36&gt;1-5/8,"B1",IF(M36&gt;=0.2,"B2",IF(M36&gt;=0.1,"B3",IF(M36&gt;=0.05,"B4","NA"))))))))</f>
        <v/>
      </c>
      <c r="D36">
        <f>VLOOKUP(B36,Tabelas!A:C,3,FALSE)</f>
        <v/>
      </c>
      <c r="E36">
        <f>VLOOKUP(B36,Tabelas!A:C,2,FALSE)</f>
        <v/>
      </c>
      <c r="G36" t="inlineStr">
        <is>
          <t>0144-1647</t>
        </is>
      </c>
      <c r="J36" t="inlineStr">
        <is>
          <t>A1</t>
        </is>
      </c>
      <c r="K36">
        <f>IF(H36&gt;1-1/8,"A1",IF(H36&gt;1-2/8,"A2",IF(H36&gt;1-3/8,"A3",IF(H36&gt;1/2,"A4",IF(H36&gt;1-5/8,"B1",IF(H36&gt;1-6/8,"B2",IF(H36&gt;1-7/8,"B3",IF(H36&gt;0,"B4","NA"))))))))</f>
        <v/>
      </c>
      <c r="L36">
        <f>IF(I36&gt;1-1/8,"A1",IF(I36&gt;1-2/8,"A2",IF(I36&gt;1-3/8,"A3",IF(I36&gt;1/2,"A4",IF(I36&gt;1-5/8,"B1",IF(I36&gt;1-6/8,"B2",IF(I36&gt;1-7/8,"B3",IF(I36&gt;0,"B4","NA"))))))))</f>
        <v/>
      </c>
      <c r="M36">
        <f>MAX(VLOOKUP(L36,Tabelas!A:C,2,FALSE),VLOOKUP(J36,Tabelas!A:C,2,FALSE),VLOOKUP(J36,Tabelas!A:C,2,FALSE))</f>
        <v/>
      </c>
    </row>
    <row r="37">
      <c r="A37" s="160" t="inlineStr">
        <is>
          <t>NEUROCOMPUTING.</t>
        </is>
      </c>
      <c r="B37">
        <f>IF(M37&gt;1-1/8,"A1",IF(M37&gt;1-2/8,"A2",IF(M37&gt;1-3/8,"A3",IF(M37&gt;1/2,"A4",IF(M37&gt;1-5/8,"B1",IF(M37&gt;=0.2,"B2",IF(M37&gt;=0.1,"B3",IF(M37&gt;=0.05,"B4","NA"))))))))</f>
        <v/>
      </c>
      <c r="D37">
        <f>VLOOKUP(B37,Tabelas!A:C,3,FALSE)</f>
        <v/>
      </c>
      <c r="E37">
        <f>VLOOKUP(B37,Tabelas!A:C,2,FALSE)</f>
        <v/>
      </c>
      <c r="G37" t="inlineStr">
        <is>
          <t>0925-2312</t>
        </is>
      </c>
      <c r="J37" t="inlineStr">
        <is>
          <t>A2</t>
        </is>
      </c>
      <c r="K37">
        <f>IF(H37&gt;1-1/8,"A1",IF(H37&gt;1-2/8,"A2",IF(H37&gt;1-3/8,"A3",IF(H37&gt;1/2,"A4",IF(H37&gt;1-5/8,"B1",IF(H37&gt;1-6/8,"B2",IF(H37&gt;1-7/8,"B3",IF(H37&gt;0,"B4","NA"))))))))</f>
        <v/>
      </c>
      <c r="L37">
        <f>IF(I37&gt;1-1/8,"A1",IF(I37&gt;1-2/8,"A2",IF(I37&gt;1-3/8,"A3",IF(I37&gt;1/2,"A4",IF(I37&gt;1-5/8,"B1",IF(I37&gt;1-6/8,"B2",IF(I37&gt;1-7/8,"B3",IF(I37&gt;0,"B4","NA"))))))))</f>
        <v/>
      </c>
      <c r="M37">
        <f>MAX(VLOOKUP(L37,Tabelas!A:C,2,FALSE),VLOOKUP(J37,Tabelas!A:C,2,FALSE),VLOOKUP(J37,Tabelas!A:C,2,FALSE))</f>
        <v/>
      </c>
    </row>
    <row r="38">
      <c r="A38" s="160" t="inlineStr">
        <is>
          <t>INTERNATIONAL JOURNAL OF ADVANCED MANUFACTURING TECHNOLOGY (INTERNET).</t>
        </is>
      </c>
      <c r="B38">
        <f>IF(M38&gt;1-1/8,"A1",IF(M38&gt;1-2/8,"A2",IF(M38&gt;1-3/8,"A3",IF(M38&gt;1/2,"A4",IF(M38&gt;1-5/8,"B1",IF(M38&gt;=0.2,"B2",IF(M38&gt;=0.1,"B3",IF(M38&gt;=0.05,"B4","NA"))))))))</f>
        <v/>
      </c>
      <c r="D38">
        <f>VLOOKUP(B38,Tabelas!A:C,3,FALSE)</f>
        <v/>
      </c>
      <c r="E38">
        <f>VLOOKUP(B38,Tabelas!A:C,2,FALSE)</f>
        <v/>
      </c>
      <c r="G38" t="inlineStr">
        <is>
          <t>1433-3015</t>
        </is>
      </c>
      <c r="J38" t="inlineStr">
        <is>
          <t>A2</t>
        </is>
      </c>
      <c r="K38">
        <f>IF(H38&gt;1-1/8,"A1",IF(H38&gt;1-2/8,"A2",IF(H38&gt;1-3/8,"A3",IF(H38&gt;1/2,"A4",IF(H38&gt;1-5/8,"B1",IF(H38&gt;1-6/8,"B2",IF(H38&gt;1-7/8,"B3",IF(H38&gt;0,"B4","NA"))))))))</f>
        <v/>
      </c>
      <c r="L38">
        <f>IF(I38&gt;1-1/8,"A1",IF(I38&gt;1-2/8,"A2",IF(I38&gt;1-3/8,"A3",IF(I38&gt;1/2,"A4",IF(I38&gt;1-5/8,"B1",IF(I38&gt;1-6/8,"B2",IF(I38&gt;1-7/8,"B3",IF(I38&gt;0,"B4","NA"))))))))</f>
        <v/>
      </c>
      <c r="M38">
        <f>MAX(VLOOKUP(L38,Tabelas!A:C,2,FALSE),VLOOKUP(J38,Tabelas!A:C,2,FALSE),VLOOKUP(J38,Tabelas!A:C,2,FALSE))</f>
        <v/>
      </c>
    </row>
    <row r="39">
      <c r="A39" s="160" t="inlineStr">
        <is>
          <t>Journal of Information and Data Management - JIDM.</t>
        </is>
      </c>
      <c r="B39">
        <f>IF(M39&gt;1-1/8,"A1",IF(M39&gt;1-2/8,"A2",IF(M39&gt;1-3/8,"A3",IF(M39&gt;1/2,"A4",IF(M39&gt;1-5/8,"B1",IF(M39&gt;=0.2,"B2",IF(M39&gt;=0.1,"B3",IF(M39&gt;=0.05,"B4","NA"))))))))</f>
        <v/>
      </c>
      <c r="D39">
        <f>VLOOKUP(B39,Tabelas!A:C,3,FALSE)</f>
        <v/>
      </c>
      <c r="E39">
        <f>VLOOKUP(B39,Tabelas!A:C,2,FALSE)</f>
        <v/>
      </c>
      <c r="G39" t="inlineStr">
        <is>
          <t>2178-7107</t>
        </is>
      </c>
      <c r="J39" t="inlineStr">
        <is>
          <t>B4</t>
        </is>
      </c>
      <c r="K39">
        <f>IF(H39&gt;1-1/8,"A1",IF(H39&gt;1-2/8,"A2",IF(H39&gt;1-3/8,"A3",IF(H39&gt;1/2,"A4",IF(H39&gt;1-5/8,"B1",IF(H39&gt;1-6/8,"B2",IF(H39&gt;1-7/8,"B3",IF(H39&gt;0,"B4","NA"))))))))</f>
        <v/>
      </c>
      <c r="L39">
        <f>IF(I39&gt;1-1/8,"A1",IF(I39&gt;1-2/8,"A2",IF(I39&gt;1-3/8,"A3",IF(I39&gt;1/2,"A4",IF(I39&gt;1-5/8,"B1",IF(I39&gt;1-6/8,"B2",IF(I39&gt;1-7/8,"B3",IF(I39&gt;0,"B4","NA"))))))))</f>
        <v/>
      </c>
      <c r="M39">
        <f>MAX(VLOOKUP(L39,Tabelas!A:C,2,FALSE),VLOOKUP(J39,Tabelas!A:C,2,FALSE),VLOOKUP(J39,Tabelas!A:C,2,FALSE))</f>
        <v/>
      </c>
    </row>
    <row r="40">
      <c r="A40" s="160" t="inlineStr">
        <is>
          <t>JOURNAL OF INTELLIGENT &amp; ROBOTIC SYSTEMS.</t>
        </is>
      </c>
      <c r="B40">
        <f>IF(M40&gt;1-1/8,"A1",IF(M40&gt;1-2/8,"A2",IF(M40&gt;1-3/8,"A3",IF(M40&gt;1/2,"A4",IF(M40&gt;1-5/8,"B1",IF(M40&gt;=0.2,"B2",IF(M40&gt;=0.1,"B3",IF(M40&gt;=0.05,"B4","NA"))))))))</f>
        <v/>
      </c>
      <c r="D40">
        <f>VLOOKUP(B40,Tabelas!A:C,3,FALSE)</f>
        <v/>
      </c>
      <c r="E40">
        <f>VLOOKUP(B40,Tabelas!A:C,2,FALSE)</f>
        <v/>
      </c>
      <c r="G40" t="inlineStr">
        <is>
          <t>0921-0296</t>
        </is>
      </c>
      <c r="J40" t="inlineStr">
        <is>
          <t>NI</t>
        </is>
      </c>
      <c r="K40">
        <f>IF(H40&gt;1-1/8,"A1",IF(H40&gt;1-2/8,"A2",IF(H40&gt;1-3/8,"A3",IF(H40&gt;1/2,"A4",IF(H40&gt;1-5/8,"B1",IF(H40&gt;1-6/8,"B2",IF(H40&gt;1-7/8,"B3",IF(H40&gt;0,"B4","NA"))))))))</f>
        <v/>
      </c>
      <c r="L40">
        <f>IF(I40&gt;1-1/8,"A1",IF(I40&gt;1-2/8,"A2",IF(I40&gt;1-3/8,"A3",IF(I40&gt;1/2,"A4",IF(I40&gt;1-5/8,"B1",IF(I40&gt;1-6/8,"B2",IF(I40&gt;1-7/8,"B3",IF(I40&gt;0,"B4","NA"))))))))</f>
        <v/>
      </c>
      <c r="M40">
        <f>MAX(VLOOKUP(L40,Tabelas!A:C,2,FALSE),VLOOKUP(J40,Tabelas!A:C,2,FALSE),VLOOKUP(J40,Tabelas!A:C,2,FALSE))</f>
        <v/>
      </c>
    </row>
    <row r="41">
      <c r="A41" s="160" t="inlineStr">
        <is>
          <t>CIRCUITS SYSTEMS AND SIGNAL PROCESSING.</t>
        </is>
      </c>
      <c r="B41">
        <f>IF(M41&gt;1-1/8,"A1",IF(M41&gt;1-2/8,"A2",IF(M41&gt;1-3/8,"A3",IF(M41&gt;1/2,"A4",IF(M41&gt;1-5/8,"B1",IF(M41&gt;=0.2,"B2",IF(M41&gt;=0.1,"B3",IF(M41&gt;=0.05,"B4","NA"))))))))</f>
        <v/>
      </c>
      <c r="D41">
        <f>VLOOKUP(B41,Tabelas!A:C,3,FALSE)</f>
        <v/>
      </c>
      <c r="E41">
        <f>VLOOKUP(B41,Tabelas!A:C,2,FALSE)</f>
        <v/>
      </c>
      <c r="G41" t="inlineStr">
        <is>
          <t>1531-5878</t>
        </is>
      </c>
      <c r="J41" t="inlineStr">
        <is>
          <t>A2</t>
        </is>
      </c>
      <c r="K41">
        <f>IF(H41&gt;1-1/8,"A1",IF(H41&gt;1-2/8,"A2",IF(H41&gt;1-3/8,"A3",IF(H41&gt;1/2,"A4",IF(H41&gt;1-5/8,"B1",IF(H41&gt;1-6/8,"B2",IF(H41&gt;1-7/8,"B3",IF(H41&gt;0,"B4","NA"))))))))</f>
        <v/>
      </c>
      <c r="L41">
        <f>IF(I41&gt;1-1/8,"A1",IF(I41&gt;1-2/8,"A2",IF(I41&gt;1-3/8,"A3",IF(I41&gt;1/2,"A4",IF(I41&gt;1-5/8,"B1",IF(I41&gt;1-6/8,"B2",IF(I41&gt;1-7/8,"B3",IF(I41&gt;0,"B4","NA"))))))))</f>
        <v/>
      </c>
      <c r="M41">
        <f>MAX(VLOOKUP(L41,Tabelas!A:C,2,FALSE),VLOOKUP(J41,Tabelas!A:C,2,FALSE),VLOOKUP(J41,Tabelas!A:C,2,FALSE))</f>
        <v/>
      </c>
    </row>
    <row r="42">
      <c r="A42" s="160" t="inlineStr">
        <is>
          <t>CIRCUITS SYSTEMS AND SIGNAL PROCESSING.</t>
        </is>
      </c>
      <c r="B42">
        <f>IF(M42&gt;1-1/8,"A1",IF(M42&gt;1-2/8,"A2",IF(M42&gt;1-3/8,"A3",IF(M42&gt;1/2,"A4",IF(M42&gt;1-5/8,"B1",IF(M42&gt;=0.2,"B2",IF(M42&gt;=0.1,"B3",IF(M42&gt;=0.05,"B4","NA"))))))))</f>
        <v/>
      </c>
      <c r="D42">
        <f>VLOOKUP(B42,Tabelas!A:C,3,FALSE)</f>
        <v/>
      </c>
      <c r="E42">
        <f>VLOOKUP(B42,Tabelas!A:C,2,FALSE)</f>
        <v/>
      </c>
      <c r="G42" t="inlineStr">
        <is>
          <t>1531-5878</t>
        </is>
      </c>
      <c r="J42" t="inlineStr">
        <is>
          <t>A2</t>
        </is>
      </c>
      <c r="K42">
        <f>IF(H42&gt;1-1/8,"A1",IF(H42&gt;1-2/8,"A2",IF(H42&gt;1-3/8,"A3",IF(H42&gt;1/2,"A4",IF(H42&gt;1-5/8,"B1",IF(H42&gt;1-6/8,"B2",IF(H42&gt;1-7/8,"B3",IF(H42&gt;0,"B4","NA"))))))))</f>
        <v/>
      </c>
      <c r="L42">
        <f>IF(I42&gt;1-1/8,"A1",IF(I42&gt;1-2/8,"A2",IF(I42&gt;1-3/8,"A3",IF(I42&gt;1/2,"A4",IF(I42&gt;1-5/8,"B1",IF(I42&gt;1-6/8,"B2",IF(I42&gt;1-7/8,"B3",IF(I42&gt;0,"B4","NA"))))))))</f>
        <v/>
      </c>
      <c r="M42">
        <f>MAX(VLOOKUP(L42,Tabelas!A:C,2,FALSE),VLOOKUP(J42,Tabelas!A:C,2,FALSE),VLOOKUP(J42,Tabelas!A:C,2,FALSE))</f>
        <v/>
      </c>
    </row>
    <row r="43">
      <c r="A43" s="160" t="inlineStr">
        <is>
          <t>RAIRO-OPERATIONS RESEARCH.</t>
        </is>
      </c>
      <c r="B43">
        <f>IF(M43&gt;1-1/8,"A1",IF(M43&gt;1-2/8,"A2",IF(M43&gt;1-3/8,"A3",IF(M43&gt;1/2,"A4",IF(M43&gt;1-5/8,"B1",IF(M43&gt;=0.2,"B2",IF(M43&gt;=0.1,"B3",IF(M43&gt;=0.05,"B4","NA"))))))))</f>
        <v/>
      </c>
      <c r="D43">
        <f>VLOOKUP(B43,Tabelas!A:C,3,FALSE)</f>
        <v/>
      </c>
      <c r="E43">
        <f>VLOOKUP(B43,Tabelas!A:C,2,FALSE)</f>
        <v/>
      </c>
      <c r="G43" t="inlineStr">
        <is>
          <t>0399-0559</t>
        </is>
      </c>
      <c r="J43" t="inlineStr">
        <is>
          <t>NI</t>
        </is>
      </c>
      <c r="K43">
        <f>IF(H43&gt;1-1/8,"A1",IF(H43&gt;1-2/8,"A2",IF(H43&gt;1-3/8,"A3",IF(H43&gt;1/2,"A4",IF(H43&gt;1-5/8,"B1",IF(H43&gt;1-6/8,"B2",IF(H43&gt;1-7/8,"B3",IF(H43&gt;0,"B4","NA"))))))))</f>
        <v/>
      </c>
      <c r="L43">
        <f>IF(I43&gt;1-1/8,"A1",IF(I43&gt;1-2/8,"A2",IF(I43&gt;1-3/8,"A3",IF(I43&gt;1/2,"A4",IF(I43&gt;1-5/8,"B1",IF(I43&gt;1-6/8,"B2",IF(I43&gt;1-7/8,"B3",IF(I43&gt;0,"B4","NA"))))))))</f>
        <v/>
      </c>
      <c r="M43">
        <f>MAX(VLOOKUP(L43,Tabelas!A:C,2,FALSE),VLOOKUP(J43,Tabelas!A:C,2,FALSE),VLOOKUP(J43,Tabelas!A:C,2,FALSE))</f>
        <v/>
      </c>
    </row>
    <row r="44">
      <c r="A44" s="160" t="inlineStr">
        <is>
          <t>OPTICAL FIBER TECHNOLOGY.</t>
        </is>
      </c>
      <c r="B44">
        <f>IF(M44&gt;1-1/8,"A1",IF(M44&gt;1-2/8,"A2",IF(M44&gt;1-3/8,"A3",IF(M44&gt;1/2,"A4",IF(M44&gt;1-5/8,"B1",IF(M44&gt;=0.2,"B2",IF(M44&gt;=0.1,"B3",IF(M44&gt;=0.05,"B4","NA"))))))))</f>
        <v/>
      </c>
      <c r="D44">
        <f>VLOOKUP(B44,Tabelas!A:C,3,FALSE)</f>
        <v/>
      </c>
      <c r="E44">
        <f>VLOOKUP(B44,Tabelas!A:C,2,FALSE)</f>
        <v/>
      </c>
      <c r="G44" t="inlineStr">
        <is>
          <t>1068-5200</t>
        </is>
      </c>
      <c r="J44" t="inlineStr">
        <is>
          <t>B1</t>
        </is>
      </c>
      <c r="K44">
        <f>IF(H44&gt;1-1/8,"A1",IF(H44&gt;1-2/8,"A2",IF(H44&gt;1-3/8,"A3",IF(H44&gt;1/2,"A4",IF(H44&gt;1-5/8,"B1",IF(H44&gt;1-6/8,"B2",IF(H44&gt;1-7/8,"B3",IF(H44&gt;0,"B4","NA"))))))))</f>
        <v/>
      </c>
      <c r="L44">
        <f>IF(I44&gt;1-1/8,"A1",IF(I44&gt;1-2/8,"A2",IF(I44&gt;1-3/8,"A3",IF(I44&gt;1/2,"A4",IF(I44&gt;1-5/8,"B1",IF(I44&gt;1-6/8,"B2",IF(I44&gt;1-7/8,"B3",IF(I44&gt;0,"B4","NA"))))))))</f>
        <v/>
      </c>
      <c r="M44">
        <f>MAX(VLOOKUP(L44,Tabelas!A:C,2,FALSE),VLOOKUP(J44,Tabelas!A:C,2,FALSE),VLOOKUP(J44,Tabelas!A:C,2,FALSE))</f>
        <v/>
      </c>
    </row>
    <row r="45">
      <c r="A45" s="160" t="inlineStr">
        <is>
          <t>CIRCUITS SYSTEMS AND SIGNAL PROCESSING.</t>
        </is>
      </c>
      <c r="B45">
        <f>IF(M45&gt;1-1/8,"A1",IF(M45&gt;1-2/8,"A2",IF(M45&gt;1-3/8,"A3",IF(M45&gt;1/2,"A4",IF(M45&gt;1-5/8,"B1",IF(M45&gt;=0.2,"B2",IF(M45&gt;=0.1,"B3",IF(M45&gt;=0.05,"B4","NA"))))))))</f>
        <v/>
      </c>
      <c r="D45">
        <f>VLOOKUP(B45,Tabelas!A:C,3,FALSE)</f>
        <v/>
      </c>
      <c r="E45">
        <f>VLOOKUP(B45,Tabelas!A:C,2,FALSE)</f>
        <v/>
      </c>
      <c r="G45" t="inlineStr">
        <is>
          <t>1531-5878</t>
        </is>
      </c>
      <c r="J45" t="inlineStr">
        <is>
          <t>A2</t>
        </is>
      </c>
      <c r="K45">
        <f>IF(H45&gt;1-1/8,"A1",IF(H45&gt;1-2/8,"A2",IF(H45&gt;1-3/8,"A3",IF(H45&gt;1/2,"A4",IF(H45&gt;1-5/8,"B1",IF(H45&gt;1-6/8,"B2",IF(H45&gt;1-7/8,"B3",IF(H45&gt;0,"B4","NA"))))))))</f>
        <v/>
      </c>
      <c r="L45">
        <f>IF(I45&gt;1-1/8,"A1",IF(I45&gt;1-2/8,"A2",IF(I45&gt;1-3/8,"A3",IF(I45&gt;1/2,"A4",IF(I45&gt;1-5/8,"B1",IF(I45&gt;1-6/8,"B2",IF(I45&gt;1-7/8,"B3",IF(I45&gt;0,"B4","NA"))))))))</f>
        <v/>
      </c>
      <c r="M45">
        <f>MAX(VLOOKUP(L45,Tabelas!A:C,2,FALSE),VLOOKUP(J45,Tabelas!A:C,2,FALSE),VLOOKUP(J45,Tabelas!A:C,2,FALSE))</f>
        <v/>
      </c>
    </row>
    <row r="46">
      <c r="A46" s="160" t="inlineStr">
        <is>
          <t>IEEE Transactions on Games.</t>
        </is>
      </c>
      <c r="B46">
        <f>IF(M46&gt;1-1/8,"A1",IF(M46&gt;1-2/8,"A2",IF(M46&gt;1-3/8,"A3",IF(M46&gt;1/2,"A4",IF(M46&gt;1-5/8,"B1",IF(M46&gt;=0.2,"B2",IF(M46&gt;=0.1,"B3",IF(M46&gt;=0.05,"B4","NA"))))))))</f>
        <v/>
      </c>
      <c r="D46">
        <f>VLOOKUP(B46,Tabelas!A:C,3,FALSE)</f>
        <v/>
      </c>
      <c r="E46">
        <f>VLOOKUP(B46,Tabelas!A:C,2,FALSE)</f>
        <v/>
      </c>
      <c r="G46" t="inlineStr">
        <is>
          <t>2475-1510</t>
        </is>
      </c>
      <c r="J46" t="inlineStr">
        <is>
          <t>B1</t>
        </is>
      </c>
      <c r="K46">
        <f>IF(H46&gt;1-1/8,"A1",IF(H46&gt;1-2/8,"A2",IF(H46&gt;1-3/8,"A3",IF(H46&gt;1/2,"A4",IF(H46&gt;1-5/8,"B1",IF(H46&gt;1-6/8,"B2",IF(H46&gt;1-7/8,"B3",IF(H46&gt;0,"B4","NA"))))))))</f>
        <v/>
      </c>
      <c r="L46">
        <f>IF(I46&gt;1-1/8,"A1",IF(I46&gt;1-2/8,"A2",IF(I46&gt;1-3/8,"A3",IF(I46&gt;1/2,"A4",IF(I46&gt;1-5/8,"B1",IF(I46&gt;1-6/8,"B2",IF(I46&gt;1-7/8,"B3",IF(I46&gt;0,"B4","NA"))))))))</f>
        <v/>
      </c>
      <c r="M46">
        <f>MAX(VLOOKUP(L46,Tabelas!A:C,2,FALSE),VLOOKUP(J46,Tabelas!A:C,2,FALSE),VLOOKUP(J46,Tabelas!A:C,2,FALSE))</f>
        <v/>
      </c>
    </row>
    <row r="47">
      <c r="A47" s="160" t="inlineStr">
        <is>
          <t>TECNOLOGIA &amp; CULTURA (CEFET/RJ).</t>
        </is>
      </c>
      <c r="B47">
        <f>IF(M47&gt;1-1/8,"A1",IF(M47&gt;1-2/8,"A2",IF(M47&gt;1-3/8,"A3",IF(M47&gt;1/2,"A4",IF(M47&gt;1-5/8,"B1",IF(M47&gt;=0.2,"B2",IF(M47&gt;=0.1,"B3",IF(M47&gt;=0.05,"B4","NA"))))))))</f>
        <v/>
      </c>
      <c r="D47">
        <f>VLOOKUP(B47,Tabelas!A:C,3,FALSE)</f>
        <v/>
      </c>
      <c r="E47">
        <f>VLOOKUP(B47,Tabelas!A:C,2,FALSE)</f>
        <v/>
      </c>
      <c r="G47" t="inlineStr">
        <is>
          <t>1414-8498</t>
        </is>
      </c>
      <c r="J47" t="inlineStr">
        <is>
          <t>B4</t>
        </is>
      </c>
      <c r="K47">
        <f>IF(H47&gt;1-1/8,"A1",IF(H47&gt;1-2/8,"A2",IF(H47&gt;1-3/8,"A3",IF(H47&gt;1/2,"A4",IF(H47&gt;1-5/8,"B1",IF(H47&gt;1-6/8,"B2",IF(H47&gt;1-7/8,"B3",IF(H47&gt;0,"B4","NA"))))))))</f>
        <v/>
      </c>
      <c r="L47">
        <f>IF(I47&gt;1-1/8,"A1",IF(I47&gt;1-2/8,"A2",IF(I47&gt;1-3/8,"A3",IF(I47&gt;1/2,"A4",IF(I47&gt;1-5/8,"B1",IF(I47&gt;1-6/8,"B2",IF(I47&gt;1-7/8,"B3",IF(I47&gt;0,"B4","NA"))))))))</f>
        <v/>
      </c>
      <c r="M47">
        <f>MAX(VLOOKUP(L47,Tabelas!A:C,2,FALSE),VLOOKUP(J47,Tabelas!A:C,2,FALSE),VLOOKUP(J47,Tabelas!A:C,2,FALSE))</f>
        <v/>
      </c>
    </row>
    <row r="48">
      <c r="A48" s="160" t="inlineStr">
        <is>
          <t>REVISTA CONEXÃO UEPG.</t>
        </is>
      </c>
      <c r="B48">
        <f>IF(M48&gt;1-1/8,"A1",IF(M48&gt;1-2/8,"A2",IF(M48&gt;1-3/8,"A3",IF(M48&gt;1/2,"A4",IF(M48&gt;1-5/8,"B1",IF(M48&gt;=0.2,"B2",IF(M48&gt;=0.1,"B3",IF(M48&gt;=0.05,"B4","NA"))))))))</f>
        <v/>
      </c>
      <c r="D48">
        <f>VLOOKUP(B48,Tabelas!A:C,3,FALSE)</f>
        <v/>
      </c>
      <c r="E48">
        <f>VLOOKUP(B48,Tabelas!A:C,2,FALSE)</f>
        <v/>
      </c>
      <c r="G48" t="inlineStr">
        <is>
          <t>2238-7315</t>
        </is>
      </c>
      <c r="J48" t="inlineStr">
        <is>
          <t>B1</t>
        </is>
      </c>
      <c r="K48">
        <f>IF(H48&gt;1-1/8,"A1",IF(H48&gt;1-2/8,"A2",IF(H48&gt;1-3/8,"A3",IF(H48&gt;1/2,"A4",IF(H48&gt;1-5/8,"B1",IF(H48&gt;1-6/8,"B2",IF(H48&gt;1-7/8,"B3",IF(H48&gt;0,"B4","NA"))))))))</f>
        <v/>
      </c>
      <c r="L48">
        <f>IF(I48&gt;1-1/8,"A1",IF(I48&gt;1-2/8,"A2",IF(I48&gt;1-3/8,"A3",IF(I48&gt;1/2,"A4",IF(I48&gt;1-5/8,"B1",IF(I48&gt;1-6/8,"B2",IF(I48&gt;1-7/8,"B3",IF(I48&gt;0,"B4","NA"))))))))</f>
        <v/>
      </c>
      <c r="M48">
        <f>MAX(VLOOKUP(L48,Tabelas!A:C,2,FALSE),VLOOKUP(J48,Tabelas!A:C,2,FALSE),VLOOKUP(J48,Tabelas!A:C,2,FALSE))</f>
        <v/>
      </c>
    </row>
    <row r="49">
      <c r="A49" s="160" t="inlineStr">
        <is>
          <t>New Generation Computing.</t>
        </is>
      </c>
      <c r="B49">
        <f>IF(M49&gt;1-1/8,"A1",IF(M49&gt;1-2/8,"A2",IF(M49&gt;1-3/8,"A3",IF(M49&gt;1/2,"A4",IF(M49&gt;1-5/8,"B1",IF(M49&gt;=0.2,"B2",IF(M49&gt;=0.1,"B3",IF(M49&gt;=0.05,"B4","NA"))))))))</f>
        <v/>
      </c>
      <c r="D49">
        <f>VLOOKUP(B49,Tabelas!A:C,3,FALSE)</f>
        <v/>
      </c>
      <c r="E49">
        <f>VLOOKUP(B49,Tabelas!A:C,2,FALSE)</f>
        <v/>
      </c>
      <c r="G49" t="inlineStr">
        <is>
          <t>1882-7055</t>
        </is>
      </c>
      <c r="J49" t="inlineStr">
        <is>
          <t>B3</t>
        </is>
      </c>
      <c r="K49">
        <f>IF(H49&gt;1-1/8,"A1",IF(H49&gt;1-2/8,"A2",IF(H49&gt;1-3/8,"A3",IF(H49&gt;1/2,"A4",IF(H49&gt;1-5/8,"B1",IF(H49&gt;1-6/8,"B2",IF(H49&gt;1-7/8,"B3",IF(H49&gt;0,"B4","NA"))))))))</f>
        <v/>
      </c>
      <c r="L49">
        <f>IF(I49&gt;1-1/8,"A1",IF(I49&gt;1-2/8,"A2",IF(I49&gt;1-3/8,"A3",IF(I49&gt;1/2,"A4",IF(I49&gt;1-5/8,"B1",IF(I49&gt;1-6/8,"B2",IF(I49&gt;1-7/8,"B3",IF(I49&gt;0,"B4","NA"))))))))</f>
        <v/>
      </c>
      <c r="M49">
        <f>MAX(VLOOKUP(L49,Tabelas!A:C,2,FALSE),VLOOKUP(J49,Tabelas!A:C,2,FALSE),VLOOKUP(J49,Tabelas!A:C,2,FALSE))</f>
        <v/>
      </c>
    </row>
    <row r="50">
      <c r="A50" s="160" t="inlineStr">
        <is>
          <t>Journal of Communication and Information Systems (JCIS),.</t>
        </is>
      </c>
      <c r="B50">
        <f>IF(M50&gt;1-1/8,"A1",IF(M50&gt;1-2/8,"A2",IF(M50&gt;1-3/8,"A3",IF(M50&gt;1/2,"A4",IF(M50&gt;1-5/8,"B1",IF(M50&gt;=0.2,"B2",IF(M50&gt;=0.1,"B3",IF(M50&gt;=0.05,"B4","NA"))))))))</f>
        <v/>
      </c>
      <c r="D50">
        <f>VLOOKUP(B50,Tabelas!A:C,3,FALSE)</f>
        <v/>
      </c>
      <c r="E50">
        <f>VLOOKUP(B50,Tabelas!A:C,2,FALSE)</f>
        <v/>
      </c>
      <c r="G50" t="inlineStr">
        <is>
          <t>1980-6604</t>
        </is>
      </c>
      <c r="J50" t="inlineStr">
        <is>
          <t>A1</t>
        </is>
      </c>
      <c r="K50">
        <f>IF(H50&gt;1-1/8,"A1",IF(H50&gt;1-2/8,"A2",IF(H50&gt;1-3/8,"A3",IF(H50&gt;1/2,"A4",IF(H50&gt;1-5/8,"B1",IF(H50&gt;1-6/8,"B2",IF(H50&gt;1-7/8,"B3",IF(H50&gt;0,"B4","NA"))))))))</f>
        <v/>
      </c>
      <c r="L50">
        <f>IF(I50&gt;1-1/8,"A1",IF(I50&gt;1-2/8,"A2",IF(I50&gt;1-3/8,"A3",IF(I50&gt;1/2,"A4",IF(I50&gt;1-5/8,"B1",IF(I50&gt;1-6/8,"B2",IF(I50&gt;1-7/8,"B3",IF(I50&gt;0,"B4","NA"))))))))</f>
        <v/>
      </c>
      <c r="M50">
        <f>MAX(VLOOKUP(L50,Tabelas!A:C,2,FALSE),VLOOKUP(J50,Tabelas!A:C,2,FALSE),VLOOKUP(J50,Tabelas!A:C,2,FALSE))</f>
        <v/>
      </c>
    </row>
    <row r="51">
      <c r="A51" s="160" t="inlineStr">
        <is>
          <t>NEUROCOMPUTING.</t>
        </is>
      </c>
      <c r="B51">
        <f>IF(M51&gt;1-1/8,"A1",IF(M51&gt;1-2/8,"A2",IF(M51&gt;1-3/8,"A3",IF(M51&gt;1/2,"A4",IF(M51&gt;1-5/8,"B1",IF(M51&gt;=0.2,"B2",IF(M51&gt;=0.1,"B3",IF(M51&gt;=0.05,"B4","NA"))))))))</f>
        <v/>
      </c>
      <c r="D51">
        <f>VLOOKUP(B51,Tabelas!A:C,3,FALSE)</f>
        <v/>
      </c>
      <c r="E51">
        <f>VLOOKUP(B51,Tabelas!A:C,2,FALSE)</f>
        <v/>
      </c>
      <c r="G51" t="inlineStr">
        <is>
          <t>0925-2312</t>
        </is>
      </c>
      <c r="J51" t="inlineStr">
        <is>
          <t>A2</t>
        </is>
      </c>
      <c r="K51">
        <f>IF(H51&gt;1-1/8,"A1",IF(H51&gt;1-2/8,"A2",IF(H51&gt;1-3/8,"A3",IF(H51&gt;1/2,"A4",IF(H51&gt;1-5/8,"B1",IF(H51&gt;1-6/8,"B2",IF(H51&gt;1-7/8,"B3",IF(H51&gt;0,"B4","NA"))))))))</f>
        <v/>
      </c>
      <c r="L51">
        <f>IF(I51&gt;1-1/8,"A1",IF(I51&gt;1-2/8,"A2",IF(I51&gt;1-3/8,"A3",IF(I51&gt;1/2,"A4",IF(I51&gt;1-5/8,"B1",IF(I51&gt;1-6/8,"B2",IF(I51&gt;1-7/8,"B3",IF(I51&gt;0,"B4","NA"))))))))</f>
        <v/>
      </c>
      <c r="M51">
        <f>MAX(VLOOKUP(L51,Tabelas!A:C,2,FALSE),VLOOKUP(J51,Tabelas!A:C,2,FALSE),VLOOKUP(J51,Tabelas!A:C,2,FALSE))</f>
        <v/>
      </c>
    </row>
    <row r="52">
      <c r="A52" s="160" t="inlineStr">
        <is>
          <t>MATERIALS LETTERS.</t>
        </is>
      </c>
      <c r="B52">
        <f>IF(M52&gt;1-1/8,"A1",IF(M52&gt;1-2/8,"A2",IF(M52&gt;1-3/8,"A3",IF(M52&gt;1/2,"A4",IF(M52&gt;1-5/8,"B1",IF(M52&gt;=0.2,"B2",IF(M52&gt;=0.1,"B3",IF(M52&gt;=0.05,"B4","NA"))))))))</f>
        <v/>
      </c>
      <c r="D52">
        <f>VLOOKUP(B52,Tabelas!A:C,3,FALSE)</f>
        <v/>
      </c>
      <c r="E52">
        <f>VLOOKUP(B52,Tabelas!A:C,2,FALSE)</f>
        <v/>
      </c>
      <c r="G52" t="inlineStr">
        <is>
          <t>0167-577X</t>
        </is>
      </c>
      <c r="J52" t="inlineStr">
        <is>
          <t>NI</t>
        </is>
      </c>
      <c r="K52">
        <f>IF(H52&gt;1-1/8,"A1",IF(H52&gt;1-2/8,"A2",IF(H52&gt;1-3/8,"A3",IF(H52&gt;1/2,"A4",IF(H52&gt;1-5/8,"B1",IF(H52&gt;1-6/8,"B2",IF(H52&gt;1-7/8,"B3",IF(H52&gt;0,"B4","NA"))))))))</f>
        <v/>
      </c>
      <c r="L52">
        <f>IF(I52&gt;1-1/8,"A1",IF(I52&gt;1-2/8,"A2",IF(I52&gt;1-3/8,"A3",IF(I52&gt;1/2,"A4",IF(I52&gt;1-5/8,"B1",IF(I52&gt;1-6/8,"B2",IF(I52&gt;1-7/8,"B3",IF(I52&gt;0,"B4","NA"))))))))</f>
        <v/>
      </c>
      <c r="M52">
        <f>MAX(VLOOKUP(L52,Tabelas!A:C,2,FALSE),VLOOKUP(J52,Tabelas!A:C,2,FALSE),VLOOKUP(J52,Tabelas!A:C,2,FALSE))</f>
        <v/>
      </c>
    </row>
    <row r="53">
      <c r="A53" s="160" t="inlineStr">
        <is>
          <t>International Journal of Qualitative Methods.</t>
        </is>
      </c>
      <c r="B53">
        <f>IF(M53&gt;1-1/8,"A1",IF(M53&gt;1-2/8,"A2",IF(M53&gt;1-3/8,"A3",IF(M53&gt;1/2,"A4",IF(M53&gt;1-5/8,"B1",IF(M53&gt;=0.2,"B2",IF(M53&gt;=0.1,"B3",IF(M53&gt;=0.05,"B4","NA"))))))))</f>
        <v/>
      </c>
      <c r="D53">
        <f>VLOOKUP(B53,Tabelas!A:C,3,FALSE)</f>
        <v/>
      </c>
      <c r="E53">
        <f>VLOOKUP(B53,Tabelas!A:C,2,FALSE)</f>
        <v/>
      </c>
      <c r="G53" t="inlineStr">
        <is>
          <t>1609-4069</t>
        </is>
      </c>
      <c r="J53" t="inlineStr">
        <is>
          <t>B1</t>
        </is>
      </c>
      <c r="K53">
        <f>IF(H53&gt;1-1/8,"A1",IF(H53&gt;1-2/8,"A2",IF(H53&gt;1-3/8,"A3",IF(H53&gt;1/2,"A4",IF(H53&gt;1-5/8,"B1",IF(H53&gt;1-6/8,"B2",IF(H53&gt;1-7/8,"B3",IF(H53&gt;0,"B4","NA"))))))))</f>
        <v/>
      </c>
      <c r="L53">
        <f>IF(I53&gt;1-1/8,"A1",IF(I53&gt;1-2/8,"A2",IF(I53&gt;1-3/8,"A3",IF(I53&gt;1/2,"A4",IF(I53&gt;1-5/8,"B1",IF(I53&gt;1-6/8,"B2",IF(I53&gt;1-7/8,"B3",IF(I53&gt;0,"B4","NA"))))))))</f>
        <v/>
      </c>
      <c r="M53">
        <f>MAX(VLOOKUP(L53,Tabelas!A:C,2,FALSE),VLOOKUP(J53,Tabelas!A:C,2,FALSE),VLOOKUP(J53,Tabelas!A:C,2,FALSE))</f>
        <v/>
      </c>
    </row>
    <row r="54">
      <c r="A54" s="160" t="inlineStr">
        <is>
          <t>REVISTA PSICOPEDAGOGIA.</t>
        </is>
      </c>
      <c r="B54">
        <f>IF(M54&gt;1-1/8,"A1",IF(M54&gt;1-2/8,"A2",IF(M54&gt;1-3/8,"A3",IF(M54&gt;1/2,"A4",IF(M54&gt;1-5/8,"B1",IF(M54&gt;=0.2,"B2",IF(M54&gt;=0.1,"B3",IF(M54&gt;=0.05,"B4","NA"))))))))</f>
        <v/>
      </c>
      <c r="D54">
        <f>VLOOKUP(B54,Tabelas!A:C,3,FALSE)</f>
        <v/>
      </c>
      <c r="E54">
        <f>VLOOKUP(B54,Tabelas!A:C,2,FALSE)</f>
        <v/>
      </c>
      <c r="G54" t="inlineStr">
        <is>
          <t>2179-4057</t>
        </is>
      </c>
      <c r="J54" t="inlineStr">
        <is>
          <t>B2</t>
        </is>
      </c>
      <c r="K54">
        <f>IF(H54&gt;1-1/8,"A1",IF(H54&gt;1-2/8,"A2",IF(H54&gt;1-3/8,"A3",IF(H54&gt;1/2,"A4",IF(H54&gt;1-5/8,"B1",IF(H54&gt;1-6/8,"B2",IF(H54&gt;1-7/8,"B3",IF(H54&gt;0,"B4","NA"))))))))</f>
        <v/>
      </c>
      <c r="L54">
        <f>IF(I54&gt;1-1/8,"A1",IF(I54&gt;1-2/8,"A2",IF(I54&gt;1-3/8,"A3",IF(I54&gt;1/2,"A4",IF(I54&gt;1-5/8,"B1",IF(I54&gt;1-6/8,"B2",IF(I54&gt;1-7/8,"B3",IF(I54&gt;0,"B4","NA"))))))))</f>
        <v/>
      </c>
      <c r="M54">
        <f>MAX(VLOOKUP(L54,Tabelas!A:C,2,FALSE),VLOOKUP(J54,Tabelas!A:C,2,FALSE),VLOOKUP(J54,Tabelas!A:C,2,FALSE))</f>
        <v/>
      </c>
    </row>
    <row r="55">
      <c r="A55" s="160" t="inlineStr">
        <is>
          <t>ACM Transactions on Multimedia Computing Communications and Applications.</t>
        </is>
      </c>
      <c r="B55">
        <f>IF(M55&gt;1-1/8,"A1",IF(M55&gt;1-2/8,"A2",IF(M55&gt;1-3/8,"A3",IF(M55&gt;1/2,"A4",IF(M55&gt;1-5/8,"B1",IF(M55&gt;=0.2,"B2",IF(M55&gt;=0.1,"B3",IF(M55&gt;=0.05,"B4","NA"))))))))</f>
        <v/>
      </c>
      <c r="D55">
        <f>VLOOKUP(B55,Tabelas!A:C,3,FALSE)</f>
        <v/>
      </c>
      <c r="E55">
        <f>VLOOKUP(B55,Tabelas!A:C,2,FALSE)</f>
        <v/>
      </c>
      <c r="G55" t="inlineStr">
        <is>
          <t>1551-6857</t>
        </is>
      </c>
      <c r="J55" t="inlineStr">
        <is>
          <t>A2</t>
        </is>
      </c>
      <c r="K55">
        <f>IF(H55&gt;1-1/8,"A1",IF(H55&gt;1-2/8,"A2",IF(H55&gt;1-3/8,"A3",IF(H55&gt;1/2,"A4",IF(H55&gt;1-5/8,"B1",IF(H55&gt;1-6/8,"B2",IF(H55&gt;1-7/8,"B3",IF(H55&gt;0,"B4","NA"))))))))</f>
        <v/>
      </c>
      <c r="L55">
        <f>IF(I55&gt;1-1/8,"A1",IF(I55&gt;1-2/8,"A2",IF(I55&gt;1-3/8,"A3",IF(I55&gt;1/2,"A4",IF(I55&gt;1-5/8,"B1",IF(I55&gt;1-6/8,"B2",IF(I55&gt;1-7/8,"B3",IF(I55&gt;0,"B4","NA"))))))))</f>
        <v/>
      </c>
      <c r="M55">
        <f>MAX(VLOOKUP(L55,Tabelas!A:C,2,FALSE),VLOOKUP(J55,Tabelas!A:C,2,FALSE),VLOOKUP(J55,Tabelas!A:C,2,FALSE))</f>
        <v/>
      </c>
    </row>
    <row r="56">
      <c r="A56" s="160" t="inlineStr">
        <is>
          <t>IEEE Transactions on Circuits and Systems II: Express Briefs.</t>
        </is>
      </c>
      <c r="B56">
        <f>IF(M56&gt;1-1/8,"A1",IF(M56&gt;1-2/8,"A2",IF(M56&gt;1-3/8,"A3",IF(M56&gt;1/2,"A4",IF(M56&gt;1-5/8,"B1",IF(M56&gt;=0.2,"B2",IF(M56&gt;=0.1,"B3",IF(M56&gt;=0.05,"B4","NA"))))))))</f>
        <v/>
      </c>
      <c r="D56">
        <f>VLOOKUP(B56,Tabelas!A:C,3,FALSE)</f>
        <v/>
      </c>
      <c r="E56">
        <f>VLOOKUP(B56,Tabelas!A:C,2,FALSE)</f>
        <v/>
      </c>
      <c r="G56" t="inlineStr">
        <is>
          <t>1558-3791</t>
        </is>
      </c>
      <c r="J56" t="inlineStr">
        <is>
          <t>C</t>
        </is>
      </c>
      <c r="K56">
        <f>IF(H56&gt;1-1/8,"A1",IF(H56&gt;1-2/8,"A2",IF(H56&gt;1-3/8,"A3",IF(H56&gt;1/2,"A4",IF(H56&gt;1-5/8,"B1",IF(H56&gt;1-6/8,"B2",IF(H56&gt;1-7/8,"B3",IF(H56&gt;0,"B4","NA"))))))))</f>
        <v/>
      </c>
      <c r="L56">
        <f>IF(I56&gt;1-1/8,"A1",IF(I56&gt;1-2/8,"A2",IF(I56&gt;1-3/8,"A3",IF(I56&gt;1/2,"A4",IF(I56&gt;1-5/8,"B1",IF(I56&gt;1-6/8,"B2",IF(I56&gt;1-7/8,"B3",IF(I56&gt;0,"B4","NA"))))))))</f>
        <v/>
      </c>
      <c r="M56">
        <f>MAX(VLOOKUP(L56,Tabelas!A:C,2,FALSE),VLOOKUP(J56,Tabelas!A:C,2,FALSE),VLOOKUP(J56,Tabelas!A:C,2,FALSE))</f>
        <v/>
      </c>
    </row>
    <row r="57">
      <c r="A57" s="160" t="inlineStr">
        <is>
          <t>IEEE COMMUNICATIONS LETTERS.</t>
        </is>
      </c>
      <c r="B57">
        <f>IF(M57&gt;1-1/8,"A1",IF(M57&gt;1-2/8,"A2",IF(M57&gt;1-3/8,"A3",IF(M57&gt;1/2,"A4",IF(M57&gt;1-5/8,"B1",IF(M57&gt;=0.2,"B2",IF(M57&gt;=0.1,"B3",IF(M57&gt;=0.05,"B4","NA"))))))))</f>
        <v/>
      </c>
      <c r="D57">
        <f>VLOOKUP(B57,Tabelas!A:C,3,FALSE)</f>
        <v/>
      </c>
      <c r="E57">
        <f>VLOOKUP(B57,Tabelas!A:C,2,FALSE)</f>
        <v/>
      </c>
      <c r="G57" t="inlineStr">
        <is>
          <t>1558-2558</t>
        </is>
      </c>
      <c r="J57" t="inlineStr">
        <is>
          <t>A1</t>
        </is>
      </c>
      <c r="K57">
        <f>IF(H57&gt;1-1/8,"A1",IF(H57&gt;1-2/8,"A2",IF(H57&gt;1-3/8,"A3",IF(H57&gt;1/2,"A4",IF(H57&gt;1-5/8,"B1",IF(H57&gt;1-6/8,"B2",IF(H57&gt;1-7/8,"B3",IF(H57&gt;0,"B4","NA"))))))))</f>
        <v/>
      </c>
      <c r="L57">
        <f>IF(I57&gt;1-1/8,"A1",IF(I57&gt;1-2/8,"A2",IF(I57&gt;1-3/8,"A3",IF(I57&gt;1/2,"A4",IF(I57&gt;1-5/8,"B1",IF(I57&gt;1-6/8,"B2",IF(I57&gt;1-7/8,"B3",IF(I57&gt;0,"B4","NA"))))))))</f>
        <v/>
      </c>
      <c r="M57">
        <f>MAX(VLOOKUP(L57,Tabelas!A:C,2,FALSE),VLOOKUP(J57,Tabelas!A:C,2,FALSE),VLOOKUP(J57,Tabelas!A:C,2,FALSE))</f>
        <v/>
      </c>
    </row>
    <row r="58">
      <c r="A58" s="160" t="inlineStr">
        <is>
          <t>COMPUTERS &amp; OPERATIONS RESEARCH.</t>
        </is>
      </c>
      <c r="B58">
        <f>IF(M58&gt;1-1/8,"A1",IF(M58&gt;1-2/8,"A2",IF(M58&gt;1-3/8,"A3",IF(M58&gt;1/2,"A4",IF(M58&gt;1-5/8,"B1",IF(M58&gt;=0.2,"B2",IF(M58&gt;=0.1,"B3",IF(M58&gt;=0.05,"B4","NA"))))))))</f>
        <v/>
      </c>
      <c r="D58">
        <f>VLOOKUP(B58,Tabelas!A:C,3,FALSE)</f>
        <v/>
      </c>
      <c r="E58">
        <f>VLOOKUP(B58,Tabelas!A:C,2,FALSE)</f>
        <v/>
      </c>
      <c r="G58" t="inlineStr">
        <is>
          <t>0305-0548</t>
        </is>
      </c>
      <c r="J58" t="inlineStr">
        <is>
          <t>A1</t>
        </is>
      </c>
      <c r="K58">
        <f>IF(H58&gt;1-1/8,"A1",IF(H58&gt;1-2/8,"A2",IF(H58&gt;1-3/8,"A3",IF(H58&gt;1/2,"A4",IF(H58&gt;1-5/8,"B1",IF(H58&gt;1-6/8,"B2",IF(H58&gt;1-7/8,"B3",IF(H58&gt;0,"B4","NA"))))))))</f>
        <v/>
      </c>
      <c r="L58">
        <f>IF(I58&gt;1-1/8,"A1",IF(I58&gt;1-2/8,"A2",IF(I58&gt;1-3/8,"A3",IF(I58&gt;1/2,"A4",IF(I58&gt;1-5/8,"B1",IF(I58&gt;1-6/8,"B2",IF(I58&gt;1-7/8,"B3",IF(I58&gt;0,"B4","NA"))))))))</f>
        <v/>
      </c>
      <c r="M58">
        <f>MAX(VLOOKUP(L58,Tabelas!A:C,2,FALSE),VLOOKUP(J58,Tabelas!A:C,2,FALSE),VLOOKUP(J58,Tabelas!A:C,2,FALSE))</f>
        <v/>
      </c>
    </row>
    <row r="59">
      <c r="A59" s="160" t="inlineStr">
        <is>
          <t>EXPERT SYSTEMS WITH APPLICATIONS.</t>
        </is>
      </c>
      <c r="B59">
        <f>IF(M59&gt;1-1/8,"A1",IF(M59&gt;1-2/8,"A2",IF(M59&gt;1-3/8,"A3",IF(M59&gt;1/2,"A4",IF(M59&gt;1-5/8,"B1",IF(M59&gt;=0.2,"B2",IF(M59&gt;=0.1,"B3",IF(M59&gt;=0.05,"B4","NA"))))))))</f>
        <v/>
      </c>
      <c r="D59">
        <f>VLOOKUP(B59,Tabelas!A:C,3,FALSE)</f>
        <v/>
      </c>
      <c r="E59">
        <f>VLOOKUP(B59,Tabelas!A:C,2,FALSE)</f>
        <v/>
      </c>
      <c r="G59" t="inlineStr">
        <is>
          <t>0957-4174</t>
        </is>
      </c>
      <c r="J59" t="inlineStr">
        <is>
          <t>A1</t>
        </is>
      </c>
      <c r="K59">
        <f>IF(H59&gt;1-1/8,"A1",IF(H59&gt;1-2/8,"A2",IF(H59&gt;1-3/8,"A3",IF(H59&gt;1/2,"A4",IF(H59&gt;1-5/8,"B1",IF(H59&gt;1-6/8,"B2",IF(H59&gt;1-7/8,"B3",IF(H59&gt;0,"B4","NA"))))))))</f>
        <v/>
      </c>
      <c r="L59">
        <f>IF(I59&gt;1-1/8,"A1",IF(I59&gt;1-2/8,"A2",IF(I59&gt;1-3/8,"A3",IF(I59&gt;1/2,"A4",IF(I59&gt;1-5/8,"B1",IF(I59&gt;1-6/8,"B2",IF(I59&gt;1-7/8,"B3",IF(I59&gt;0,"B4","NA"))))))))</f>
        <v/>
      </c>
      <c r="M59">
        <f>MAX(VLOOKUP(L59,Tabelas!A:C,2,FALSE),VLOOKUP(J59,Tabelas!A:C,2,FALSE),VLOOKUP(J59,Tabelas!A:C,2,FALSE))</f>
        <v/>
      </c>
    </row>
    <row r="60">
      <c r="A60" s="160" t="inlineStr">
        <is>
          <t>Brazilian Journal of Development.</t>
        </is>
      </c>
      <c r="B60">
        <f>IF(M60&gt;1-1/8,"A1",IF(M60&gt;1-2/8,"A2",IF(M60&gt;1-3/8,"A3",IF(M60&gt;1/2,"A4",IF(M60&gt;1-5/8,"B1",IF(M60&gt;=0.2,"B2",IF(M60&gt;=0.1,"B3",IF(M60&gt;=0.05,"B4","NA"))))))))</f>
        <v/>
      </c>
      <c r="D60">
        <f>VLOOKUP(B60,Tabelas!A:C,3,FALSE)</f>
        <v/>
      </c>
      <c r="E60">
        <f>VLOOKUP(B60,Tabelas!A:C,2,FALSE)</f>
        <v/>
      </c>
      <c r="G60" t="inlineStr">
        <is>
          <t>2525-8761</t>
        </is>
      </c>
      <c r="J60" t="inlineStr">
        <is>
          <t>B3</t>
        </is>
      </c>
      <c r="K60">
        <f>IF(H60&gt;1-1/8,"A1",IF(H60&gt;1-2/8,"A2",IF(H60&gt;1-3/8,"A3",IF(H60&gt;1/2,"A4",IF(H60&gt;1-5/8,"B1",IF(H60&gt;1-6/8,"B2",IF(H60&gt;1-7/8,"B3",IF(H60&gt;0,"B4","NA"))))))))</f>
        <v/>
      </c>
      <c r="L60">
        <f>IF(I60&gt;1-1/8,"A1",IF(I60&gt;1-2/8,"A2",IF(I60&gt;1-3/8,"A3",IF(I60&gt;1/2,"A4",IF(I60&gt;1-5/8,"B1",IF(I60&gt;1-6/8,"B2",IF(I60&gt;1-7/8,"B3",IF(I60&gt;0,"B4","NA"))))))))</f>
        <v/>
      </c>
      <c r="M60">
        <f>MAX(VLOOKUP(L60,Tabelas!A:C,2,FALSE),VLOOKUP(J60,Tabelas!A:C,2,FALSE),VLOOKUP(J60,Tabelas!A:C,2,FALSE))</f>
        <v/>
      </c>
    </row>
    <row r="61">
      <c r="A61" s="160" t="inlineStr">
        <is>
          <t>Journal of Mathematics in Industry.</t>
        </is>
      </c>
      <c r="B61">
        <f>IF(M61&gt;1-1/8,"A1",IF(M61&gt;1-2/8,"A2",IF(M61&gt;1-3/8,"A3",IF(M61&gt;1/2,"A4",IF(M61&gt;1-5/8,"B1",IF(M61&gt;=0.2,"B2",IF(M61&gt;=0.1,"B3",IF(M61&gt;=0.05,"B4","NA"))))))))</f>
        <v/>
      </c>
      <c r="D61">
        <f>VLOOKUP(B61,Tabelas!A:C,3,FALSE)</f>
        <v/>
      </c>
      <c r="E61">
        <f>VLOOKUP(B61,Tabelas!A:C,2,FALSE)</f>
        <v/>
      </c>
      <c r="G61" t="inlineStr">
        <is>
          <t>2190-5983</t>
        </is>
      </c>
      <c r="J61" t="inlineStr">
        <is>
          <t>NI</t>
        </is>
      </c>
      <c r="K61">
        <f>IF(H61&gt;1-1/8,"A1",IF(H61&gt;1-2/8,"A2",IF(H61&gt;1-3/8,"A3",IF(H61&gt;1/2,"A4",IF(H61&gt;1-5/8,"B1",IF(H61&gt;1-6/8,"B2",IF(H61&gt;1-7/8,"B3",IF(H61&gt;0,"B4","NA"))))))))</f>
        <v/>
      </c>
      <c r="L61">
        <f>IF(I61&gt;1-1/8,"A1",IF(I61&gt;1-2/8,"A2",IF(I61&gt;1-3/8,"A3",IF(I61&gt;1/2,"A4",IF(I61&gt;1-5/8,"B1",IF(I61&gt;1-6/8,"B2",IF(I61&gt;1-7/8,"B3",IF(I61&gt;0,"B4","NA"))))))))</f>
        <v/>
      </c>
      <c r="M61">
        <f>MAX(VLOOKUP(L61,Tabelas!A:C,2,FALSE),VLOOKUP(J61,Tabelas!A:C,2,FALSE),VLOOKUP(J61,Tabelas!A:C,2,FALSE))</f>
        <v/>
      </c>
    </row>
    <row r="62">
      <c r="A62" s="160" t="inlineStr">
        <is>
          <t>Journal of Information and Data Management - JIDM.</t>
        </is>
      </c>
      <c r="B62">
        <f>IF(M62&gt;1-1/8,"A1",IF(M62&gt;1-2/8,"A2",IF(M62&gt;1-3/8,"A3",IF(M62&gt;1/2,"A4",IF(M62&gt;1-5/8,"B1",IF(M62&gt;=0.2,"B2",IF(M62&gt;=0.1,"B3",IF(M62&gt;=0.05,"B4","NA"))))))))</f>
        <v/>
      </c>
      <c r="D62">
        <f>VLOOKUP(B62,Tabelas!A:C,3,FALSE)</f>
        <v/>
      </c>
      <c r="E62">
        <f>VLOOKUP(B62,Tabelas!A:C,2,FALSE)</f>
        <v/>
      </c>
      <c r="G62" t="inlineStr">
        <is>
          <t>2178-7107</t>
        </is>
      </c>
      <c r="J62" t="inlineStr">
        <is>
          <t>B4</t>
        </is>
      </c>
      <c r="K62">
        <f>IF(H62&gt;1-1/8,"A1",IF(H62&gt;1-2/8,"A2",IF(H62&gt;1-3/8,"A3",IF(H62&gt;1/2,"A4",IF(H62&gt;1-5/8,"B1",IF(H62&gt;1-6/8,"B2",IF(H62&gt;1-7/8,"B3",IF(H62&gt;0,"B4","NA"))))))))</f>
        <v/>
      </c>
      <c r="L62">
        <f>IF(I62&gt;1-1/8,"A1",IF(I62&gt;1-2/8,"A2",IF(I62&gt;1-3/8,"A3",IF(I62&gt;1/2,"A4",IF(I62&gt;1-5/8,"B1",IF(I62&gt;1-6/8,"B2",IF(I62&gt;1-7/8,"B3",IF(I62&gt;0,"B4","NA"))))))))</f>
        <v/>
      </c>
      <c r="M62">
        <f>MAX(VLOOKUP(L62,Tabelas!A:C,2,FALSE),VLOOKUP(J62,Tabelas!A:C,2,FALSE),VLOOKUP(J62,Tabelas!A:C,2,FALSE))</f>
        <v/>
      </c>
    </row>
    <row r="63">
      <c r="A63" s="160" t="inlineStr">
        <is>
          <t>WIRELESS NETWORKS (ONLINE).</t>
        </is>
      </c>
      <c r="B63">
        <f>IF(M63&gt;1-1/8,"A1",IF(M63&gt;1-2/8,"A2",IF(M63&gt;1-3/8,"A3",IF(M63&gt;1/2,"A4",IF(M63&gt;1-5/8,"B1",IF(M63&gt;=0.2,"B2",IF(M63&gt;=0.1,"B3",IF(M63&gt;=0.05,"B4","NA"))))))))</f>
        <v/>
      </c>
      <c r="D63">
        <f>VLOOKUP(B63,Tabelas!A:C,3,FALSE)</f>
        <v/>
      </c>
      <c r="E63">
        <f>VLOOKUP(B63,Tabelas!A:C,2,FALSE)</f>
        <v/>
      </c>
      <c r="G63" t="inlineStr">
        <is>
          <t>1572-8196</t>
        </is>
      </c>
      <c r="J63" t="inlineStr">
        <is>
          <t>NI</t>
        </is>
      </c>
      <c r="K63">
        <f>IF(H63&gt;1-1/8,"A1",IF(H63&gt;1-2/8,"A2",IF(H63&gt;1-3/8,"A3",IF(H63&gt;1/2,"A4",IF(H63&gt;1-5/8,"B1",IF(H63&gt;1-6/8,"B2",IF(H63&gt;1-7/8,"B3",IF(H63&gt;0,"B4","NA"))))))))</f>
        <v/>
      </c>
      <c r="L63">
        <f>IF(I63&gt;1-1/8,"A1",IF(I63&gt;1-2/8,"A2",IF(I63&gt;1-3/8,"A3",IF(I63&gt;1/2,"A4",IF(I63&gt;1-5/8,"B1",IF(I63&gt;1-6/8,"B2",IF(I63&gt;1-7/8,"B3",IF(I63&gt;0,"B4","NA"))))))))</f>
        <v/>
      </c>
      <c r="M63">
        <f>MAX(VLOOKUP(L63,Tabelas!A:C,2,FALSE),VLOOKUP(J63,Tabelas!A:C,2,FALSE),VLOOKUP(J63,Tabelas!A:C,2,FALSE))</f>
        <v/>
      </c>
    </row>
    <row r="64">
      <c r="A64" s="160" t="inlineStr">
        <is>
          <t>REVISTA DE ENGENHARIA E TECNOLOGIA.</t>
        </is>
      </c>
      <c r="B64">
        <f>IF(M64&gt;1-1/8,"A1",IF(M64&gt;1-2/8,"A2",IF(M64&gt;1-3/8,"A3",IF(M64&gt;1/2,"A4",IF(M64&gt;1-5/8,"B1",IF(M64&gt;=0.2,"B2",IF(M64&gt;=0.1,"B3",IF(M64&gt;=0.05,"B4","NA"))))))))</f>
        <v/>
      </c>
      <c r="D64">
        <f>VLOOKUP(B64,Tabelas!A:C,3,FALSE)</f>
        <v/>
      </c>
      <c r="E64">
        <f>VLOOKUP(B64,Tabelas!A:C,2,FALSE)</f>
        <v/>
      </c>
      <c r="G64" t="inlineStr">
        <is>
          <t>2176-7270</t>
        </is>
      </c>
      <c r="J64" t="inlineStr">
        <is>
          <t>C</t>
        </is>
      </c>
      <c r="K64">
        <f>IF(H64&gt;1-1/8,"A1",IF(H64&gt;1-2/8,"A2",IF(H64&gt;1-3/8,"A3",IF(H64&gt;1/2,"A4",IF(H64&gt;1-5/8,"B1",IF(H64&gt;1-6/8,"B2",IF(H64&gt;1-7/8,"B3",IF(H64&gt;0,"B4","NA"))))))))</f>
        <v/>
      </c>
      <c r="L64">
        <f>IF(I64&gt;1-1/8,"A1",IF(I64&gt;1-2/8,"A2",IF(I64&gt;1-3/8,"A3",IF(I64&gt;1/2,"A4",IF(I64&gt;1-5/8,"B1",IF(I64&gt;1-6/8,"B2",IF(I64&gt;1-7/8,"B3",IF(I64&gt;0,"B4","NA"))))))))</f>
        <v/>
      </c>
      <c r="M64">
        <f>MAX(VLOOKUP(L64,Tabelas!A:C,2,FALSE),VLOOKUP(J64,Tabelas!A:C,2,FALSE),VLOOKUP(J64,Tabelas!A:C,2,FALSE))</f>
        <v/>
      </c>
    </row>
    <row r="65">
      <c r="A65" s="160" t="inlineStr">
        <is>
          <t>SENSORS.</t>
        </is>
      </c>
      <c r="B65">
        <f>IF(M65&gt;1-1/8,"A1",IF(M65&gt;1-2/8,"A2",IF(M65&gt;1-3/8,"A3",IF(M65&gt;1/2,"A4",IF(M65&gt;1-5/8,"B1",IF(M65&gt;=0.2,"B2",IF(M65&gt;=0.1,"B3",IF(M65&gt;=0.05,"B4","NA"))))))))</f>
        <v/>
      </c>
      <c r="D65">
        <f>VLOOKUP(B65,Tabelas!A:C,3,FALSE)</f>
        <v/>
      </c>
      <c r="E65">
        <f>VLOOKUP(B65,Tabelas!A:C,2,FALSE)</f>
        <v/>
      </c>
      <c r="G65" t="inlineStr">
        <is>
          <t>1424-8220</t>
        </is>
      </c>
      <c r="J65" t="inlineStr">
        <is>
          <t>A1</t>
        </is>
      </c>
      <c r="K65">
        <f>IF(H65&gt;1-1/8,"A1",IF(H65&gt;1-2/8,"A2",IF(H65&gt;1-3/8,"A3",IF(H65&gt;1/2,"A4",IF(H65&gt;1-5/8,"B1",IF(H65&gt;1-6/8,"B2",IF(H65&gt;1-7/8,"B3",IF(H65&gt;0,"B4","NA"))))))))</f>
        <v/>
      </c>
      <c r="L65">
        <f>IF(I65&gt;1-1/8,"A1",IF(I65&gt;1-2/8,"A2",IF(I65&gt;1-3/8,"A3",IF(I65&gt;1/2,"A4",IF(I65&gt;1-5/8,"B1",IF(I65&gt;1-6/8,"B2",IF(I65&gt;1-7/8,"B3",IF(I65&gt;0,"B4","NA"))))))))</f>
        <v/>
      </c>
      <c r="M65">
        <f>MAX(VLOOKUP(L65,Tabelas!A:C,2,FALSE),VLOOKUP(J65,Tabelas!A:C,2,FALSE),VLOOKUP(J65,Tabelas!A:C,2,FALSE))</f>
        <v/>
      </c>
    </row>
    <row r="66">
      <c r="A66" s="160" t="inlineStr">
        <is>
          <t>LEARNING AND NONLINEAR MODELS.</t>
        </is>
      </c>
      <c r="B66">
        <f>IF(M66&gt;1-1/8,"A1",IF(M66&gt;1-2/8,"A2",IF(M66&gt;1-3/8,"A3",IF(M66&gt;1/2,"A4",IF(M66&gt;1-5/8,"B1",IF(M66&gt;=0.2,"B2",IF(M66&gt;=0.1,"B3",IF(M66&gt;=0.05,"B4","NA"))))))))</f>
        <v/>
      </c>
      <c r="D66">
        <f>VLOOKUP(B66,Tabelas!A:C,3,FALSE)</f>
        <v/>
      </c>
      <c r="E66">
        <f>VLOOKUP(B66,Tabelas!A:C,2,FALSE)</f>
        <v/>
      </c>
      <c r="G66" t="inlineStr">
        <is>
          <t>1676-2789</t>
        </is>
      </c>
      <c r="J66" t="inlineStr">
        <is>
          <t>B3</t>
        </is>
      </c>
      <c r="K66">
        <f>IF(H66&gt;1-1/8,"A1",IF(H66&gt;1-2/8,"A2",IF(H66&gt;1-3/8,"A3",IF(H66&gt;1/2,"A4",IF(H66&gt;1-5/8,"B1",IF(H66&gt;1-6/8,"B2",IF(H66&gt;1-7/8,"B3",IF(H66&gt;0,"B4","NA"))))))))</f>
        <v/>
      </c>
      <c r="L66">
        <f>IF(I66&gt;1-1/8,"A1",IF(I66&gt;1-2/8,"A2",IF(I66&gt;1-3/8,"A3",IF(I66&gt;1/2,"A4",IF(I66&gt;1-5/8,"B1",IF(I66&gt;1-6/8,"B2",IF(I66&gt;1-7/8,"B3",IF(I66&gt;0,"B4","NA"))))))))</f>
        <v/>
      </c>
      <c r="M66">
        <f>MAX(VLOOKUP(L66,Tabelas!A:C,2,FALSE),VLOOKUP(J66,Tabelas!A:C,2,FALSE),VLOOKUP(J66,Tabelas!A:C,2,FALSE))</f>
        <v/>
      </c>
    </row>
    <row r="67">
      <c r="A67" s="160" t="inlineStr">
        <is>
          <t>RESEARCH INVENTY: INTERNATIONAL JOURNAL OF ENGINEERING AND SCIENCE.</t>
        </is>
      </c>
      <c r="B67">
        <f>IF(M67&gt;1-1/8,"A1",IF(M67&gt;1-2/8,"A2",IF(M67&gt;1-3/8,"A3",IF(M67&gt;1/2,"A4",IF(M67&gt;1-5/8,"B1",IF(M67&gt;=0.2,"B2",IF(M67&gt;=0.1,"B3",IF(M67&gt;=0.05,"B4","NA"))))))))</f>
        <v/>
      </c>
      <c r="D67">
        <f>VLOOKUP(B67,Tabelas!A:C,3,FALSE)</f>
        <v/>
      </c>
      <c r="E67">
        <f>VLOOKUP(B67,Tabelas!A:C,2,FALSE)</f>
        <v/>
      </c>
      <c r="G67" t="inlineStr">
        <is>
          <t>2278-4721</t>
        </is>
      </c>
      <c r="J67" t="inlineStr">
        <is>
          <t>B3</t>
        </is>
      </c>
      <c r="K67">
        <f>IF(H67&gt;1-1/8,"A1",IF(H67&gt;1-2/8,"A2",IF(H67&gt;1-3/8,"A3",IF(H67&gt;1/2,"A4",IF(H67&gt;1-5/8,"B1",IF(H67&gt;1-6/8,"B2",IF(H67&gt;1-7/8,"B3",IF(H67&gt;0,"B4","NA"))))))))</f>
        <v/>
      </c>
      <c r="L67">
        <f>IF(I67&gt;1-1/8,"A1",IF(I67&gt;1-2/8,"A2",IF(I67&gt;1-3/8,"A3",IF(I67&gt;1/2,"A4",IF(I67&gt;1-5/8,"B1",IF(I67&gt;1-6/8,"B2",IF(I67&gt;1-7/8,"B3",IF(I67&gt;0,"B4","NA"))))))))</f>
        <v/>
      </c>
      <c r="M67">
        <f>MAX(VLOOKUP(L67,Tabelas!A:C,2,FALSE),VLOOKUP(J67,Tabelas!A:C,2,FALSE),VLOOKUP(J67,Tabelas!A:C,2,FALSE))</f>
        <v/>
      </c>
    </row>
    <row r="68">
      <c r="A68" s="160" t="inlineStr">
        <is>
          <t>REVISTA GUARÁ.</t>
        </is>
      </c>
      <c r="B68">
        <f>IF(M68&gt;1-1/8,"A1",IF(M68&gt;1-2/8,"A2",IF(M68&gt;1-3/8,"A3",IF(M68&gt;1/2,"A4",IF(M68&gt;1-5/8,"B1",IF(M68&gt;=0.2,"B2",IF(M68&gt;=0.1,"B3",IF(M68&gt;=0.05,"B4","NA"))))))))</f>
        <v/>
      </c>
      <c r="D68">
        <f>VLOOKUP(B68,Tabelas!A:C,3,FALSE)</f>
        <v/>
      </c>
      <c r="E68">
        <f>VLOOKUP(B68,Tabelas!A:C,2,FALSE)</f>
        <v/>
      </c>
      <c r="G68" t="inlineStr">
        <is>
          <t>2446-9491</t>
        </is>
      </c>
      <c r="J68" t="inlineStr">
        <is>
          <t>C</t>
        </is>
      </c>
      <c r="K68">
        <f>IF(H68&gt;1-1/8,"A1",IF(H68&gt;1-2/8,"A2",IF(H68&gt;1-3/8,"A3",IF(H68&gt;1/2,"A4",IF(H68&gt;1-5/8,"B1",IF(H68&gt;1-6/8,"B2",IF(H68&gt;1-7/8,"B3",IF(H68&gt;0,"B4","NA"))))))))</f>
        <v/>
      </c>
      <c r="L68">
        <f>IF(I68&gt;1-1/8,"A1",IF(I68&gt;1-2/8,"A2",IF(I68&gt;1-3/8,"A3",IF(I68&gt;1/2,"A4",IF(I68&gt;1-5/8,"B1",IF(I68&gt;1-6/8,"B2",IF(I68&gt;1-7/8,"B3",IF(I68&gt;0,"B4","NA"))))))))</f>
        <v/>
      </c>
      <c r="M68">
        <f>MAX(VLOOKUP(L68,Tabelas!A:C,2,FALSE),VLOOKUP(J68,Tabelas!A:C,2,FALSE),VLOOKUP(J68,Tabelas!A:C,2,FALSE))</f>
        <v/>
      </c>
    </row>
    <row r="69">
      <c r="A69" s="160" t="inlineStr">
        <is>
          <t>Brazilian Journal of Development.</t>
        </is>
      </c>
      <c r="B69">
        <f>IF(M69&gt;1-1/8,"A1",IF(M69&gt;1-2/8,"A2",IF(M69&gt;1-3/8,"A3",IF(M69&gt;1/2,"A4",IF(M69&gt;1-5/8,"B1",IF(M69&gt;=0.2,"B2",IF(M69&gt;=0.1,"B3",IF(M69&gt;=0.05,"B4","NA"))))))))</f>
        <v/>
      </c>
      <c r="D69">
        <f>VLOOKUP(B69,Tabelas!A:C,3,FALSE)</f>
        <v/>
      </c>
      <c r="E69">
        <f>VLOOKUP(B69,Tabelas!A:C,2,FALSE)</f>
        <v/>
      </c>
      <c r="G69" t="inlineStr">
        <is>
          <t>2525-8761</t>
        </is>
      </c>
      <c r="J69" t="inlineStr">
        <is>
          <t>B3</t>
        </is>
      </c>
      <c r="K69">
        <f>IF(H69&gt;1-1/8,"A1",IF(H69&gt;1-2/8,"A2",IF(H69&gt;1-3/8,"A3",IF(H69&gt;1/2,"A4",IF(H69&gt;1-5/8,"B1",IF(H69&gt;1-6/8,"B2",IF(H69&gt;1-7/8,"B3",IF(H69&gt;0,"B4","NA"))))))))</f>
        <v/>
      </c>
      <c r="L69">
        <f>IF(I69&gt;1-1/8,"A1",IF(I69&gt;1-2/8,"A2",IF(I69&gt;1-3/8,"A3",IF(I69&gt;1/2,"A4",IF(I69&gt;1-5/8,"B1",IF(I69&gt;1-6/8,"B2",IF(I69&gt;1-7/8,"B3",IF(I69&gt;0,"B4","NA"))))))))</f>
        <v/>
      </c>
      <c r="M69">
        <f>MAX(VLOOKUP(L69,Tabelas!A:C,2,FALSE),VLOOKUP(J69,Tabelas!A:C,2,FALSE),VLOOKUP(J69,Tabelas!A:C,2,FALSE))</f>
        <v/>
      </c>
    </row>
    <row r="70">
      <c r="A70" s="160" t="inlineStr">
        <is>
          <t>Supercomputing Frontiers and Innovation.</t>
        </is>
      </c>
      <c r="B70">
        <f>IF(M70&gt;1-1/8,"A1",IF(M70&gt;1-2/8,"A2",IF(M70&gt;1-3/8,"A3",IF(M70&gt;1/2,"A4",IF(M70&gt;1-5/8,"B1",IF(M70&gt;=0.2,"B2",IF(M70&gt;=0.1,"B3",IF(M70&gt;=0.05,"B4","NA"))))))))</f>
        <v/>
      </c>
      <c r="D70">
        <f>VLOOKUP(B70,Tabelas!A:C,3,FALSE)</f>
        <v/>
      </c>
      <c r="E70">
        <f>VLOOKUP(B70,Tabelas!A:C,2,FALSE)</f>
        <v/>
      </c>
      <c r="G70" t="inlineStr">
        <is>
          <t>2313-8734</t>
        </is>
      </c>
      <c r="J70" t="inlineStr">
        <is>
          <t>NI</t>
        </is>
      </c>
      <c r="K70">
        <f>IF(H70&gt;1-1/8,"A1",IF(H70&gt;1-2/8,"A2",IF(H70&gt;1-3/8,"A3",IF(H70&gt;1/2,"A4",IF(H70&gt;1-5/8,"B1",IF(H70&gt;1-6/8,"B2",IF(H70&gt;1-7/8,"B3",IF(H70&gt;0,"B4","NA"))))))))</f>
        <v/>
      </c>
      <c r="L70">
        <f>IF(I70&gt;1-1/8,"A1",IF(I70&gt;1-2/8,"A2",IF(I70&gt;1-3/8,"A3",IF(I70&gt;1/2,"A4",IF(I70&gt;1-5/8,"B1",IF(I70&gt;1-6/8,"B2",IF(I70&gt;1-7/8,"B3",IF(I70&gt;0,"B4","NA"))))))))</f>
        <v/>
      </c>
      <c r="M70">
        <f>MAX(VLOOKUP(L70,Tabelas!A:C,2,FALSE),VLOOKUP(J70,Tabelas!A:C,2,FALSE),VLOOKUP(J70,Tabelas!A:C,2,FALSE))</f>
        <v/>
      </c>
    </row>
    <row r="71">
      <c r="A71" s="160" t="inlineStr">
        <is>
          <t>EVOLVING SYSTEMS.</t>
        </is>
      </c>
      <c r="B71">
        <f>IF(M71&gt;1-1/8,"A1",IF(M71&gt;1-2/8,"A2",IF(M71&gt;1-3/8,"A3",IF(M71&gt;1/2,"A4",IF(M71&gt;1-5/8,"B1",IF(M71&gt;=0.2,"B2",IF(M71&gt;=0.1,"B3",IF(M71&gt;=0.05,"B4","NA"))))))))</f>
        <v/>
      </c>
      <c r="D71">
        <f>VLOOKUP(B71,Tabelas!A:C,3,FALSE)</f>
        <v/>
      </c>
      <c r="E71">
        <f>VLOOKUP(B71,Tabelas!A:C,2,FALSE)</f>
        <v/>
      </c>
      <c r="G71" t="inlineStr">
        <is>
          <t>1868-6478</t>
        </is>
      </c>
      <c r="J71" t="inlineStr">
        <is>
          <t>NI</t>
        </is>
      </c>
      <c r="K71">
        <f>IF(H71&gt;1-1/8,"A1",IF(H71&gt;1-2/8,"A2",IF(H71&gt;1-3/8,"A3",IF(H71&gt;1/2,"A4",IF(H71&gt;1-5/8,"B1",IF(H71&gt;1-6/8,"B2",IF(H71&gt;1-7/8,"B3",IF(H71&gt;0,"B4","NA"))))))))</f>
        <v/>
      </c>
      <c r="L71">
        <f>IF(I71&gt;1-1/8,"A1",IF(I71&gt;1-2/8,"A2",IF(I71&gt;1-3/8,"A3",IF(I71&gt;1/2,"A4",IF(I71&gt;1-5/8,"B1",IF(I71&gt;1-6/8,"B2",IF(I71&gt;1-7/8,"B3",IF(I71&gt;0,"B4","NA"))))))))</f>
        <v/>
      </c>
      <c r="M71">
        <f>MAX(VLOOKUP(L71,Tabelas!A:C,2,FALSE),VLOOKUP(J71,Tabelas!A:C,2,FALSE),VLOOKUP(J71,Tabelas!A:C,2,FALSE))</f>
        <v/>
      </c>
    </row>
    <row r="72">
      <c r="A72" s="160" t="inlineStr">
        <is>
          <t>EXPERT SYSTEMS.</t>
        </is>
      </c>
      <c r="B72">
        <f>IF(M72&gt;1-1/8,"A1",IF(M72&gt;1-2/8,"A2",IF(M72&gt;1-3/8,"A3",IF(M72&gt;1/2,"A4",IF(M72&gt;1-5/8,"B1",IF(M72&gt;=0.2,"B2",IF(M72&gt;=0.1,"B3",IF(M72&gt;=0.05,"B4","NA"))))))))</f>
        <v/>
      </c>
      <c r="D72">
        <f>VLOOKUP(B72,Tabelas!A:C,3,FALSE)</f>
        <v/>
      </c>
      <c r="E72">
        <f>VLOOKUP(B72,Tabelas!A:C,2,FALSE)</f>
        <v/>
      </c>
      <c r="G72" t="inlineStr">
        <is>
          <t>0266-4720</t>
        </is>
      </c>
      <c r="J72" t="inlineStr">
        <is>
          <t>NI</t>
        </is>
      </c>
      <c r="K72">
        <f>IF(H72&gt;1-1/8,"A1",IF(H72&gt;1-2/8,"A2",IF(H72&gt;1-3/8,"A3",IF(H72&gt;1/2,"A4",IF(H72&gt;1-5/8,"B1",IF(H72&gt;1-6/8,"B2",IF(H72&gt;1-7/8,"B3",IF(H72&gt;0,"B4","NA"))))))))</f>
        <v/>
      </c>
      <c r="L72">
        <f>IF(I72&gt;1-1/8,"A1",IF(I72&gt;1-2/8,"A2",IF(I72&gt;1-3/8,"A3",IF(I72&gt;1/2,"A4",IF(I72&gt;1-5/8,"B1",IF(I72&gt;1-6/8,"B2",IF(I72&gt;1-7/8,"B3",IF(I72&gt;0,"B4","NA"))))))))</f>
        <v/>
      </c>
      <c r="M72">
        <f>MAX(VLOOKUP(L72,Tabelas!A:C,2,FALSE),VLOOKUP(J72,Tabelas!A:C,2,FALSE),VLOOKUP(J72,Tabelas!A:C,2,FALSE))</f>
        <v/>
      </c>
    </row>
    <row r="73">
      <c r="A73" s="160" t="inlineStr">
        <is>
          <t>Language Resources and Evaluation.</t>
        </is>
      </c>
      <c r="B73">
        <f>IF(M73&gt;1-1/8,"A1",IF(M73&gt;1-2/8,"A2",IF(M73&gt;1-3/8,"A3",IF(M73&gt;1/2,"A4",IF(M73&gt;1-5/8,"B1",IF(M73&gt;=0.2,"B2",IF(M73&gt;=0.1,"B3",IF(M73&gt;=0.05,"B4","NA"))))))))</f>
        <v/>
      </c>
      <c r="D73">
        <f>VLOOKUP(B73,Tabelas!A:C,3,FALSE)</f>
        <v/>
      </c>
      <c r="E73">
        <f>VLOOKUP(B73,Tabelas!A:C,2,FALSE)</f>
        <v/>
      </c>
      <c r="G73" t="inlineStr">
        <is>
          <t>1574-0218</t>
        </is>
      </c>
      <c r="J73" t="inlineStr">
        <is>
          <t>A2</t>
        </is>
      </c>
      <c r="K73">
        <f>IF(H73&gt;1-1/8,"A1",IF(H73&gt;1-2/8,"A2",IF(H73&gt;1-3/8,"A3",IF(H73&gt;1/2,"A4",IF(H73&gt;1-5/8,"B1",IF(H73&gt;1-6/8,"B2",IF(H73&gt;1-7/8,"B3",IF(H73&gt;0,"B4","NA"))))))))</f>
        <v/>
      </c>
      <c r="L73">
        <f>IF(I73&gt;1-1/8,"A1",IF(I73&gt;1-2/8,"A2",IF(I73&gt;1-3/8,"A3",IF(I73&gt;1/2,"A4",IF(I73&gt;1-5/8,"B1",IF(I73&gt;1-6/8,"B2",IF(I73&gt;1-7/8,"B3",IF(I73&gt;0,"B4","NA"))))))))</f>
        <v/>
      </c>
      <c r="M73">
        <f>MAX(VLOOKUP(L73,Tabelas!A:C,2,FALSE),VLOOKUP(J73,Tabelas!A:C,2,FALSE),VLOOKUP(J73,Tabelas!A:C,2,FALSE))</f>
        <v/>
      </c>
    </row>
    <row r="74">
      <c r="A74" s="160" t="inlineStr">
        <is>
          <t>International Journal of Industrial and Systems Engineering (Print).</t>
        </is>
      </c>
      <c r="B74">
        <f>IF(M74&gt;1-1/8,"A1",IF(M74&gt;1-2/8,"A2",IF(M74&gt;1-3/8,"A3",IF(M74&gt;1/2,"A4",IF(M74&gt;1-5/8,"B1",IF(M74&gt;=0.2,"B2",IF(M74&gt;=0.1,"B3",IF(M74&gt;=0.05,"B4","NA"))))))))</f>
        <v/>
      </c>
      <c r="D74">
        <f>VLOOKUP(B74,Tabelas!A:C,3,FALSE)</f>
        <v/>
      </c>
      <c r="E74">
        <f>VLOOKUP(B74,Tabelas!A:C,2,FALSE)</f>
        <v/>
      </c>
      <c r="G74" t="inlineStr">
        <is>
          <t>1748-5037</t>
        </is>
      </c>
      <c r="J74" t="inlineStr">
        <is>
          <t>B1</t>
        </is>
      </c>
      <c r="K74">
        <f>IF(H74&gt;1-1/8,"A1",IF(H74&gt;1-2/8,"A2",IF(H74&gt;1-3/8,"A3",IF(H74&gt;1/2,"A4",IF(H74&gt;1-5/8,"B1",IF(H74&gt;1-6/8,"B2",IF(H74&gt;1-7/8,"B3",IF(H74&gt;0,"B4","NA"))))))))</f>
        <v/>
      </c>
      <c r="L74">
        <f>IF(I74&gt;1-1/8,"A1",IF(I74&gt;1-2/8,"A2",IF(I74&gt;1-3/8,"A3",IF(I74&gt;1/2,"A4",IF(I74&gt;1-5/8,"B1",IF(I74&gt;1-6/8,"B2",IF(I74&gt;1-7/8,"B3",IF(I74&gt;0,"B4","NA"))))))))</f>
        <v/>
      </c>
      <c r="M74">
        <f>MAX(VLOOKUP(L74,Tabelas!A:C,2,FALSE),VLOOKUP(J74,Tabelas!A:C,2,FALSE),VLOOKUP(J74,Tabelas!A:C,2,FALSE))</f>
        <v/>
      </c>
    </row>
    <row r="75">
      <c r="A75" s="160" t="inlineStr">
        <is>
          <t>Operations Research Forum.</t>
        </is>
      </c>
      <c r="B75">
        <f>IF(M75&gt;1-1/8,"A1",IF(M75&gt;1-2/8,"A2",IF(M75&gt;1-3/8,"A3",IF(M75&gt;1/2,"A4",IF(M75&gt;1-5/8,"B1",IF(M75&gt;=0.2,"B2",IF(M75&gt;=0.1,"B3",IF(M75&gt;=0.05,"B4","NA"))))))))</f>
        <v/>
      </c>
      <c r="D75">
        <f>VLOOKUP(B75,Tabelas!A:C,3,FALSE)</f>
        <v/>
      </c>
      <c r="E75">
        <f>VLOOKUP(B75,Tabelas!A:C,2,FALSE)</f>
        <v/>
      </c>
      <c r="G75" t="inlineStr">
        <is>
          <t>2662-2556</t>
        </is>
      </c>
      <c r="J75" t="inlineStr">
        <is>
          <t>NI</t>
        </is>
      </c>
      <c r="K75">
        <f>IF(H75&gt;1-1/8,"A1",IF(H75&gt;1-2/8,"A2",IF(H75&gt;1-3/8,"A3",IF(H75&gt;1/2,"A4",IF(H75&gt;1-5/8,"B1",IF(H75&gt;1-6/8,"B2",IF(H75&gt;1-7/8,"B3",IF(H75&gt;0,"B4","NA"))))))))</f>
        <v/>
      </c>
      <c r="L75">
        <f>IF(I75&gt;1-1/8,"A1",IF(I75&gt;1-2/8,"A2",IF(I75&gt;1-3/8,"A3",IF(I75&gt;1/2,"A4",IF(I75&gt;1-5/8,"B1",IF(I75&gt;1-6/8,"B2",IF(I75&gt;1-7/8,"B3",IF(I75&gt;0,"B4","NA"))))))))</f>
        <v/>
      </c>
      <c r="M75">
        <f>MAX(VLOOKUP(L75,Tabelas!A:C,2,FALSE),VLOOKUP(J75,Tabelas!A:C,2,FALSE),VLOOKUP(J75,Tabelas!A:C,2,FALSE))</f>
        <v/>
      </c>
    </row>
    <row r="76">
      <c r="A76" s="160" t="inlineStr">
        <is>
          <t>Signo.</t>
        </is>
      </c>
      <c r="B76">
        <f>IF(M76&gt;1-1/8,"A1",IF(M76&gt;1-2/8,"A2",IF(M76&gt;1-3/8,"A3",IF(M76&gt;1/2,"A4",IF(M76&gt;1-5/8,"B1",IF(M76&gt;=0.2,"B2",IF(M76&gt;=0.1,"B3",IF(M76&gt;=0.05,"B4","NA"))))))))</f>
        <v/>
      </c>
      <c r="D76">
        <f>VLOOKUP(B76,Tabelas!A:C,3,FALSE)</f>
        <v/>
      </c>
      <c r="E76">
        <f>VLOOKUP(B76,Tabelas!A:C,2,FALSE)</f>
        <v/>
      </c>
      <c r="G76" t="inlineStr">
        <is>
          <t>1982-2014</t>
        </is>
      </c>
      <c r="J76" t="inlineStr">
        <is>
          <t>NI</t>
        </is>
      </c>
      <c r="K76">
        <f>IF(H76&gt;1-1/8,"A1",IF(H76&gt;1-2/8,"A2",IF(H76&gt;1-3/8,"A3",IF(H76&gt;1/2,"A4",IF(H76&gt;1-5/8,"B1",IF(H76&gt;1-6/8,"B2",IF(H76&gt;1-7/8,"B3",IF(H76&gt;0,"B4","NA"))))))))</f>
        <v/>
      </c>
      <c r="L76">
        <f>IF(I76&gt;1-1/8,"A1",IF(I76&gt;1-2/8,"A2",IF(I76&gt;1-3/8,"A3",IF(I76&gt;1/2,"A4",IF(I76&gt;1-5/8,"B1",IF(I76&gt;1-6/8,"B2",IF(I76&gt;1-7/8,"B3",IF(I76&gt;0,"B4","NA"))))))))</f>
        <v/>
      </c>
      <c r="M76">
        <f>MAX(VLOOKUP(L76,Tabelas!A:C,2,FALSE),VLOOKUP(J76,Tabelas!A:C,2,FALSE),VLOOKUP(J76,Tabelas!A:C,2,FALSE))</f>
        <v/>
      </c>
    </row>
    <row r="77">
      <c r="A77" s="160" t="inlineStr">
        <is>
          <t>WIRELESS NETWORKS.</t>
        </is>
      </c>
      <c r="B77">
        <f>IF(M77&gt;1-1/8,"A1",IF(M77&gt;1-2/8,"A2",IF(M77&gt;1-3/8,"A3",IF(M77&gt;1/2,"A4",IF(M77&gt;1-5/8,"B1",IF(M77&gt;=0.2,"B2",IF(M77&gt;=0.1,"B3",IF(M77&gt;=0.05,"B4","NA"))))))))</f>
        <v/>
      </c>
      <c r="D77">
        <f>VLOOKUP(B77,Tabelas!A:C,3,FALSE)</f>
        <v/>
      </c>
      <c r="E77">
        <f>VLOOKUP(B77,Tabelas!A:C,2,FALSE)</f>
        <v/>
      </c>
      <c r="G77" t="inlineStr">
        <is>
          <t>1022-0038</t>
        </is>
      </c>
      <c r="J77" t="inlineStr">
        <is>
          <t>B1</t>
        </is>
      </c>
      <c r="K77">
        <f>IF(H77&gt;1-1/8,"A1",IF(H77&gt;1-2/8,"A2",IF(H77&gt;1-3/8,"A3",IF(H77&gt;1/2,"A4",IF(H77&gt;1-5/8,"B1",IF(H77&gt;1-6/8,"B2",IF(H77&gt;1-7/8,"B3",IF(H77&gt;0,"B4","NA"))))))))</f>
        <v/>
      </c>
      <c r="L77">
        <f>IF(I77&gt;1-1/8,"A1",IF(I77&gt;1-2/8,"A2",IF(I77&gt;1-3/8,"A3",IF(I77&gt;1/2,"A4",IF(I77&gt;1-5/8,"B1",IF(I77&gt;1-6/8,"B2",IF(I77&gt;1-7/8,"B3",IF(I77&gt;0,"B4","NA"))))))))</f>
        <v/>
      </c>
      <c r="M77">
        <f>MAX(VLOOKUP(L77,Tabelas!A:C,2,FALSE),VLOOKUP(J77,Tabelas!A:C,2,FALSE),VLOOKUP(J77,Tabelas!A:C,2,FALSE))</f>
        <v/>
      </c>
    </row>
    <row r="78">
      <c r="A78" s="160" t="inlineStr">
        <is>
          <t>IEEE Access.</t>
        </is>
      </c>
      <c r="B78">
        <f>IF(M78&gt;1-1/8,"A1",IF(M78&gt;1-2/8,"A2",IF(M78&gt;1-3/8,"A3",IF(M78&gt;1/2,"A4",IF(M78&gt;1-5/8,"B1",IF(M78&gt;=0.2,"B2",IF(M78&gt;=0.1,"B3",IF(M78&gt;=0.05,"B4","NA"))))))))</f>
        <v/>
      </c>
      <c r="D78">
        <f>VLOOKUP(B78,Tabelas!A:C,3,FALSE)</f>
        <v/>
      </c>
      <c r="E78">
        <f>VLOOKUP(B78,Tabelas!A:C,2,FALSE)</f>
        <v/>
      </c>
      <c r="G78" t="inlineStr">
        <is>
          <t>2169-3536</t>
        </is>
      </c>
      <c r="J78" t="inlineStr">
        <is>
          <t>A1</t>
        </is>
      </c>
      <c r="K78">
        <f>IF(H78&gt;1-1/8,"A1",IF(H78&gt;1-2/8,"A2",IF(H78&gt;1-3/8,"A3",IF(H78&gt;1/2,"A4",IF(H78&gt;1-5/8,"B1",IF(H78&gt;1-6/8,"B2",IF(H78&gt;1-7/8,"B3",IF(H78&gt;0,"B4","NA"))))))))</f>
        <v/>
      </c>
      <c r="L78">
        <f>IF(I78&gt;1-1/8,"A1",IF(I78&gt;1-2/8,"A2",IF(I78&gt;1-3/8,"A3",IF(I78&gt;1/2,"A4",IF(I78&gt;1-5/8,"B1",IF(I78&gt;1-6/8,"B2",IF(I78&gt;1-7/8,"B3",IF(I78&gt;0,"B4","NA"))))))))</f>
        <v/>
      </c>
      <c r="M78">
        <f>MAX(VLOOKUP(L78,Tabelas!A:C,2,FALSE),VLOOKUP(J78,Tabelas!A:C,2,FALSE),VLOOKUP(J78,Tabelas!A:C,2,FALSE))</f>
        <v/>
      </c>
    </row>
    <row r="79">
      <c r="A79" s="160" t="inlineStr">
        <is>
          <t>RISTI (PORTO).</t>
        </is>
      </c>
      <c r="B79">
        <f>IF(M79&gt;1-1/8,"A1",IF(M79&gt;1-2/8,"A2",IF(M79&gt;1-3/8,"A3",IF(M79&gt;1/2,"A4",IF(M79&gt;1-5/8,"B1",IF(M79&gt;=0.2,"B2",IF(M79&gt;=0.1,"B3",IF(M79&gt;=0.05,"B4","NA"))))))))</f>
        <v/>
      </c>
      <c r="D79">
        <f>VLOOKUP(B79,Tabelas!A:C,3,FALSE)</f>
        <v/>
      </c>
      <c r="E79">
        <f>VLOOKUP(B79,Tabelas!A:C,2,FALSE)</f>
        <v/>
      </c>
      <c r="G79" t="inlineStr">
        <is>
          <t>1646-9895</t>
        </is>
      </c>
      <c r="J79" t="inlineStr">
        <is>
          <t>A2</t>
        </is>
      </c>
      <c r="K79">
        <f>IF(H79&gt;1-1/8,"A1",IF(H79&gt;1-2/8,"A2",IF(H79&gt;1-3/8,"A3",IF(H79&gt;1/2,"A4",IF(H79&gt;1-5/8,"B1",IF(H79&gt;1-6/8,"B2",IF(H79&gt;1-7/8,"B3",IF(H79&gt;0,"B4","NA"))))))))</f>
        <v/>
      </c>
      <c r="L79">
        <f>IF(I79&gt;1-1/8,"A1",IF(I79&gt;1-2/8,"A2",IF(I79&gt;1-3/8,"A3",IF(I79&gt;1/2,"A4",IF(I79&gt;1-5/8,"B1",IF(I79&gt;1-6/8,"B2",IF(I79&gt;1-7/8,"B3",IF(I79&gt;0,"B4","NA"))))))))</f>
        <v/>
      </c>
      <c r="M79">
        <f>MAX(VLOOKUP(L79,Tabelas!A:C,2,FALSE),VLOOKUP(J79,Tabelas!A:C,2,FALSE),VLOOKUP(J79,Tabelas!A:C,2,FALSE))</f>
        <v/>
      </c>
    </row>
    <row r="80">
      <c r="A80" s="160" t="inlineStr">
        <is>
          <t>International Journal of Innovative Computing and Applications (Online).</t>
        </is>
      </c>
      <c r="B80">
        <f>IF(M80&gt;1-1/8,"A1",IF(M80&gt;1-2/8,"A2",IF(M80&gt;1-3/8,"A3",IF(M80&gt;1/2,"A4",IF(M80&gt;1-5/8,"B1",IF(M80&gt;=0.2,"B2",IF(M80&gt;=0.1,"B3",IF(M80&gt;=0.05,"B4","NA"))))))))</f>
        <v/>
      </c>
      <c r="D80">
        <f>VLOOKUP(B80,Tabelas!A:C,3,FALSE)</f>
        <v/>
      </c>
      <c r="E80">
        <f>VLOOKUP(B80,Tabelas!A:C,2,FALSE)</f>
        <v/>
      </c>
      <c r="G80" t="inlineStr">
        <is>
          <t>1751-648X</t>
        </is>
      </c>
      <c r="J80" t="inlineStr">
        <is>
          <t>B4</t>
        </is>
      </c>
      <c r="K80">
        <f>IF(H80&gt;1-1/8,"A1",IF(H80&gt;1-2/8,"A2",IF(H80&gt;1-3/8,"A3",IF(H80&gt;1/2,"A4",IF(H80&gt;1-5/8,"B1",IF(H80&gt;1-6/8,"B2",IF(H80&gt;1-7/8,"B3",IF(H80&gt;0,"B4","NA"))))))))</f>
        <v/>
      </c>
      <c r="L80">
        <f>IF(I80&gt;1-1/8,"A1",IF(I80&gt;1-2/8,"A2",IF(I80&gt;1-3/8,"A3",IF(I80&gt;1/2,"A4",IF(I80&gt;1-5/8,"B1",IF(I80&gt;1-6/8,"B2",IF(I80&gt;1-7/8,"B3",IF(I80&gt;0,"B4","NA"))))))))</f>
        <v/>
      </c>
      <c r="M80">
        <f>MAX(VLOOKUP(L80,Tabelas!A:C,2,FALSE),VLOOKUP(J80,Tabelas!A:C,2,FALSE),VLOOKUP(J80,Tabelas!A:C,2,FALSE))</f>
        <v/>
      </c>
    </row>
    <row r="81">
      <c r="A81" t="inlineStr">
        <is>
          <t>INTERNATIONAL JOURNAL ON TRANSACTIONS ON LARGE-SCALE DATA- AND KNOWLEDGE-CENTERED SYSTEMS (TLDKS).</t>
        </is>
      </c>
      <c r="B81">
        <f>IF(M81&gt;1-1/8,"A1",IF(M81&gt;1-2/8,"A2",IF(M81&gt;1-3/8,"A3",IF(M81&gt;1/2,"A4",IF(M81&gt;1-5/8,"B1",IF(M81&gt;=0.2,"B2",IF(M81&gt;=0.1,"B3",IF(M81&gt;=0.05,"B4","NA"))))))))</f>
        <v/>
      </c>
      <c r="D81">
        <f>VLOOKUP(B81,Tabelas!A:C,3,FALSE)</f>
        <v/>
      </c>
      <c r="E81">
        <f>VLOOKUP(B81,Tabelas!A:C,2,FALSE)</f>
        <v/>
      </c>
      <c r="G81" t="inlineStr">
        <is>
          <t>1869-1994</t>
        </is>
      </c>
      <c r="J81" t="inlineStr">
        <is>
          <t>C</t>
        </is>
      </c>
      <c r="K81">
        <f>IF(H81&gt;1-1/8,"A1",IF(H81&gt;1-2/8,"A2",IF(H81&gt;1-3/8,"A3",IF(H81&gt;1/2,"A4",IF(H81&gt;1-5/8,"B1",IF(H81&gt;1-6/8,"B2",IF(H81&gt;1-7/8,"B3",IF(H81&gt;0,"B4","NA"))))))))</f>
        <v/>
      </c>
      <c r="L81">
        <f>IF(I81&gt;1-1/8,"A1",IF(I81&gt;1-2/8,"A2",IF(I81&gt;1-3/8,"A3",IF(I81&gt;1/2,"A4",IF(I81&gt;1-5/8,"B1",IF(I81&gt;1-6/8,"B2",IF(I81&gt;1-7/8,"B3",IF(I81&gt;0,"B4","NA"))))))))</f>
        <v/>
      </c>
      <c r="M81">
        <f>MAX(VLOOKUP(L81,Tabelas!A:C,2,FALSE),VLOOKUP(J81,Tabelas!A:C,2,FALSE),VLOOKUP(J81,Tabelas!A:C,2,FALSE))</f>
        <v/>
      </c>
    </row>
    <row r="82">
      <c r="A82" t="inlineStr">
        <is>
          <t>TRANSPORTES (RIO DE JANEIRO).</t>
        </is>
      </c>
      <c r="B82">
        <f>IF(M82&gt;1-1/8,"A1",IF(M82&gt;1-2/8,"A2",IF(M82&gt;1-3/8,"A3",IF(M82&gt;1/2,"A4",IF(M82&gt;1-5/8,"B1",IF(M82&gt;=0.2,"B2",IF(M82&gt;=0.1,"B3",IF(M82&gt;=0.05,"B4","NA"))))))))</f>
        <v/>
      </c>
      <c r="D82">
        <f>VLOOKUP(B82,Tabelas!A:C,3,FALSE)</f>
        <v/>
      </c>
      <c r="E82">
        <f>VLOOKUP(B82,Tabelas!A:C,2,FALSE)</f>
        <v/>
      </c>
      <c r="G82" t="inlineStr">
        <is>
          <t>2237-1346</t>
        </is>
      </c>
      <c r="J82" t="inlineStr">
        <is>
          <t>B1</t>
        </is>
      </c>
      <c r="K82">
        <f>IF(H82&gt;1-1/8,"A1",IF(H82&gt;1-2/8,"A2",IF(H82&gt;1-3/8,"A3",IF(H82&gt;1/2,"A4",IF(H82&gt;1-5/8,"B1",IF(H82&gt;1-6/8,"B2",IF(H82&gt;1-7/8,"B3",IF(H82&gt;0,"B4","NA"))))))))</f>
        <v/>
      </c>
      <c r="L82">
        <f>IF(I82&gt;1-1/8,"A1",IF(I82&gt;1-2/8,"A2",IF(I82&gt;1-3/8,"A3",IF(I82&gt;1/2,"A4",IF(I82&gt;1-5/8,"B1",IF(I82&gt;1-6/8,"B2",IF(I82&gt;1-7/8,"B3",IF(I82&gt;0,"B4","NA"))))))))</f>
        <v/>
      </c>
      <c r="M82">
        <f>MAX(VLOOKUP(L82,Tabelas!A:C,2,FALSE),VLOOKUP(J82,Tabelas!A:C,2,FALSE),VLOOKUP(J82,Tabelas!A:C,2,FALSE))</f>
        <v/>
      </c>
    </row>
    <row r="83">
      <c r="A83" t="inlineStr">
        <is>
          <t>Revista Práticas em Gestão Pública Universitária.</t>
        </is>
      </c>
      <c r="B83">
        <f>IF(M83&gt;1-1/8,"A1",IF(M83&gt;1-2/8,"A2",IF(M83&gt;1-3/8,"A3",IF(M83&gt;1/2,"A4",IF(M83&gt;1-5/8,"B1",IF(M83&gt;=0.2,"B2",IF(M83&gt;=0.1,"B3",IF(M83&gt;=0.05,"B4","NA"))))))))</f>
        <v/>
      </c>
      <c r="D83">
        <f>VLOOKUP(B83,Tabelas!A:C,3,FALSE)</f>
        <v/>
      </c>
      <c r="E83">
        <f>VLOOKUP(B83,Tabelas!A:C,2,FALSE)</f>
        <v/>
      </c>
      <c r="G83" t="inlineStr">
        <is>
          <t>2526-8503</t>
        </is>
      </c>
      <c r="J83" t="inlineStr">
        <is>
          <t>B4</t>
        </is>
      </c>
      <c r="K83">
        <f>IF(H83&gt;1-1/8,"A1",IF(H83&gt;1-2/8,"A2",IF(H83&gt;1-3/8,"A3",IF(H83&gt;1/2,"A4",IF(H83&gt;1-5/8,"B1",IF(H83&gt;1-6/8,"B2",IF(H83&gt;1-7/8,"B3",IF(H83&gt;0,"B4","NA"))))))))</f>
        <v/>
      </c>
      <c r="L83">
        <f>IF(I83&gt;1-1/8,"A1",IF(I83&gt;1-2/8,"A2",IF(I83&gt;1-3/8,"A3",IF(I83&gt;1/2,"A4",IF(I83&gt;1-5/8,"B1",IF(I83&gt;1-6/8,"B2",IF(I83&gt;1-7/8,"B3",IF(I83&gt;0,"B4","NA"))))))))</f>
        <v/>
      </c>
      <c r="M83">
        <f>MAX(VLOOKUP(L83,Tabelas!A:C,2,FALSE),VLOOKUP(J83,Tabelas!A:C,2,FALSE),VLOOKUP(J83,Tabelas!A:C,2,FALSE))</f>
        <v/>
      </c>
    </row>
    <row r="84">
      <c r="A84" t="inlineStr">
        <is>
          <t>Cadernos de Educação, Tecnologia e Sociedade.</t>
        </is>
      </c>
      <c r="B84">
        <f>IF(M84&gt;1-1/8,"A1",IF(M84&gt;1-2/8,"A2",IF(M84&gt;1-3/8,"A3",IF(M84&gt;1/2,"A4",IF(M84&gt;1-5/8,"B1",IF(M84&gt;=0.2,"B2",IF(M84&gt;=0.1,"B3",IF(M84&gt;=0.05,"B4","NA"))))))))</f>
        <v/>
      </c>
      <c r="D84">
        <f>VLOOKUP(B84,Tabelas!A:C,3,FALSE)</f>
        <v/>
      </c>
      <c r="E84">
        <f>VLOOKUP(B84,Tabelas!A:C,2,FALSE)</f>
        <v/>
      </c>
      <c r="G84" t="inlineStr">
        <is>
          <t>2316-9907</t>
        </is>
      </c>
      <c r="J84" t="inlineStr">
        <is>
          <t>B2</t>
        </is>
      </c>
      <c r="K84">
        <f>IF(H84&gt;1-1/8,"A1",IF(H84&gt;1-2/8,"A2",IF(H84&gt;1-3/8,"A3",IF(H84&gt;1/2,"A4",IF(H84&gt;1-5/8,"B1",IF(H84&gt;1-6/8,"B2",IF(H84&gt;1-7/8,"B3",IF(H84&gt;0,"B4","NA"))))))))</f>
        <v/>
      </c>
      <c r="L84">
        <f>IF(I84&gt;1-1/8,"A1",IF(I84&gt;1-2/8,"A2",IF(I84&gt;1-3/8,"A3",IF(I84&gt;1/2,"A4",IF(I84&gt;1-5/8,"B1",IF(I84&gt;1-6/8,"B2",IF(I84&gt;1-7/8,"B3",IF(I84&gt;0,"B4","NA"))))))))</f>
        <v/>
      </c>
      <c r="M84">
        <f>MAX(VLOOKUP(L84,Tabelas!A:C,2,FALSE),VLOOKUP(J84,Tabelas!A:C,2,FALSE),VLOOKUP(J84,Tabelas!A:C,2,FALSE))</f>
        <v/>
      </c>
    </row>
    <row r="85">
      <c r="A85" t="inlineStr">
        <is>
          <t>Cadernos do IME - Série Informática.</t>
        </is>
      </c>
      <c r="B85">
        <f>IF(M85&gt;1-1/8,"A1",IF(M85&gt;1-2/8,"A2",IF(M85&gt;1-3/8,"A3",IF(M85&gt;1/2,"A4",IF(M85&gt;1-5/8,"B1",IF(M85&gt;=0.2,"B2",IF(M85&gt;=0.1,"B3",IF(M85&gt;=0.05,"B4","NA"))))))))</f>
        <v/>
      </c>
      <c r="D85">
        <f>VLOOKUP(B85,Tabelas!A:C,3,FALSE)</f>
        <v/>
      </c>
      <c r="E85">
        <f>VLOOKUP(B85,Tabelas!A:C,2,FALSE)</f>
        <v/>
      </c>
      <c r="G85" t="inlineStr">
        <is>
          <t>1413-9014</t>
        </is>
      </c>
      <c r="J85" t="inlineStr">
        <is>
          <t>B5</t>
        </is>
      </c>
      <c r="K85">
        <f>IF(H85&gt;1-1/8,"A1",IF(H85&gt;1-2/8,"A2",IF(H85&gt;1-3/8,"A3",IF(H85&gt;1/2,"A4",IF(H85&gt;1-5/8,"B1",IF(H85&gt;1-6/8,"B2",IF(H85&gt;1-7/8,"B3",IF(H85&gt;0,"B4","NA"))))))))</f>
        <v/>
      </c>
      <c r="L85">
        <f>IF(I85&gt;1-1/8,"A1",IF(I85&gt;1-2/8,"A2",IF(I85&gt;1-3/8,"A3",IF(I85&gt;1/2,"A4",IF(I85&gt;1-5/8,"B1",IF(I85&gt;1-6/8,"B2",IF(I85&gt;1-7/8,"B3",IF(I85&gt;0,"B4","NA"))))))))</f>
        <v/>
      </c>
      <c r="M85">
        <f>MAX(VLOOKUP(L85,Tabelas!A:C,2,FALSE),VLOOKUP(J85,Tabelas!A:C,2,FALSE),VLOOKUP(J85,Tabelas!A:C,2,FALSE))</f>
        <v/>
      </c>
    </row>
    <row r="86">
      <c r="A86" t="inlineStr">
        <is>
          <t>Journal of Information and Data Management - JIDM.</t>
        </is>
      </c>
      <c r="B86">
        <f>IF(M86&gt;1-1/8,"A1",IF(M86&gt;1-2/8,"A2",IF(M86&gt;1-3/8,"A3",IF(M86&gt;1/2,"A4",IF(M86&gt;1-5/8,"B1",IF(M86&gt;=0.2,"B2",IF(M86&gt;=0.1,"B3",IF(M86&gt;=0.05,"B4","NA"))))))))</f>
        <v/>
      </c>
      <c r="D86">
        <f>VLOOKUP(B86,Tabelas!A:C,3,FALSE)</f>
        <v/>
      </c>
      <c r="E86">
        <f>VLOOKUP(B86,Tabelas!A:C,2,FALSE)</f>
        <v/>
      </c>
      <c r="G86" t="inlineStr">
        <is>
          <t>2178-7107</t>
        </is>
      </c>
      <c r="J86" t="inlineStr">
        <is>
          <t>B4</t>
        </is>
      </c>
      <c r="K86">
        <f>IF(H86&gt;1-1/8,"A1",IF(H86&gt;1-2/8,"A2",IF(H86&gt;1-3/8,"A3",IF(H86&gt;1/2,"A4",IF(H86&gt;1-5/8,"B1",IF(H86&gt;1-6/8,"B2",IF(H86&gt;1-7/8,"B3",IF(H86&gt;0,"B4","NA"))))))))</f>
        <v/>
      </c>
      <c r="L86">
        <f>IF(I86&gt;1-1/8,"A1",IF(I86&gt;1-2/8,"A2",IF(I86&gt;1-3/8,"A3",IF(I86&gt;1/2,"A4",IF(I86&gt;1-5/8,"B1",IF(I86&gt;1-6/8,"B2",IF(I86&gt;1-7/8,"B3",IF(I86&gt;0,"B4","NA"))))))))</f>
        <v/>
      </c>
      <c r="M86">
        <f>MAX(VLOOKUP(L86,Tabelas!A:C,2,FALSE),VLOOKUP(J86,Tabelas!A:C,2,FALSE),VLOOKUP(J86,Tabelas!A:C,2,FALSE))</f>
        <v/>
      </c>
    </row>
    <row r="87">
      <c r="A87" t="inlineStr">
        <is>
          <t>WIRELESS NETWORKS (ONLINE).</t>
        </is>
      </c>
      <c r="B87">
        <f>IF(M87&gt;1-1/8,"A1",IF(M87&gt;1-2/8,"A2",IF(M87&gt;1-3/8,"A3",IF(M87&gt;1/2,"A4",IF(M87&gt;1-5/8,"B1",IF(M87&gt;=0.2,"B2",IF(M87&gt;=0.1,"B3",IF(M87&gt;=0.05,"B4","NA"))))))))</f>
        <v/>
      </c>
      <c r="D87">
        <f>VLOOKUP(B87,Tabelas!A:C,3,FALSE)</f>
        <v/>
      </c>
      <c r="E87">
        <f>VLOOKUP(B87,Tabelas!A:C,2,FALSE)</f>
        <v/>
      </c>
      <c r="G87" t="inlineStr">
        <is>
          <t>1572-8196</t>
        </is>
      </c>
      <c r="J87" t="inlineStr">
        <is>
          <t>NI</t>
        </is>
      </c>
      <c r="K87">
        <f>IF(H87&gt;1-1/8,"A1",IF(H87&gt;1-2/8,"A2",IF(H87&gt;1-3/8,"A3",IF(H87&gt;1/2,"A4",IF(H87&gt;1-5/8,"B1",IF(H87&gt;1-6/8,"B2",IF(H87&gt;1-7/8,"B3",IF(H87&gt;0,"B4","NA"))))))))</f>
        <v/>
      </c>
      <c r="L87">
        <f>IF(I87&gt;1-1/8,"A1",IF(I87&gt;1-2/8,"A2",IF(I87&gt;1-3/8,"A3",IF(I87&gt;1/2,"A4",IF(I87&gt;1-5/8,"B1",IF(I87&gt;1-6/8,"B2",IF(I87&gt;1-7/8,"B3",IF(I87&gt;0,"B4","NA"))))))))</f>
        <v/>
      </c>
      <c r="M87">
        <f>MAX(VLOOKUP(L87,Tabelas!A:C,2,FALSE),VLOOKUP(J87,Tabelas!A:C,2,FALSE),VLOOKUP(J87,Tabelas!A:C,2,FALSE))</f>
        <v/>
      </c>
    </row>
    <row r="88">
      <c r="A88" t="inlineStr">
        <is>
          <t>REVISTA DE ENGENHARIA E TECNOLOGIA.</t>
        </is>
      </c>
      <c r="B88">
        <f>IF(M88&gt;1-1/8,"A1",IF(M88&gt;1-2/8,"A2",IF(M88&gt;1-3/8,"A3",IF(M88&gt;1/2,"A4",IF(M88&gt;1-5/8,"B1",IF(M88&gt;=0.2,"B2",IF(M88&gt;=0.1,"B3",IF(M88&gt;=0.05,"B4","NA"))))))))</f>
        <v/>
      </c>
      <c r="D88">
        <f>VLOOKUP(B88,Tabelas!A:C,3,FALSE)</f>
        <v/>
      </c>
      <c r="E88">
        <f>VLOOKUP(B88,Tabelas!A:C,2,FALSE)</f>
        <v/>
      </c>
      <c r="G88" t="inlineStr">
        <is>
          <t>2176-7270</t>
        </is>
      </c>
      <c r="J88" t="inlineStr">
        <is>
          <t>C</t>
        </is>
      </c>
      <c r="K88">
        <f>IF(H88&gt;1-1/8,"A1",IF(H88&gt;1-2/8,"A2",IF(H88&gt;1-3/8,"A3",IF(H88&gt;1/2,"A4",IF(H88&gt;1-5/8,"B1",IF(H88&gt;1-6/8,"B2",IF(H88&gt;1-7/8,"B3",IF(H88&gt;0,"B4","NA"))))))))</f>
        <v/>
      </c>
      <c r="L88">
        <f>IF(I88&gt;1-1/8,"A1",IF(I88&gt;1-2/8,"A2",IF(I88&gt;1-3/8,"A3",IF(I88&gt;1/2,"A4",IF(I88&gt;1-5/8,"B1",IF(I88&gt;1-6/8,"B2",IF(I88&gt;1-7/8,"B3",IF(I88&gt;0,"B4","NA"))))))))</f>
        <v/>
      </c>
      <c r="M88">
        <f>MAX(VLOOKUP(L88,Tabelas!A:C,2,FALSE),VLOOKUP(J88,Tabelas!A:C,2,FALSE),VLOOKUP(J88,Tabelas!A:C,2,FALSE))</f>
        <v/>
      </c>
    </row>
    <row r="89">
      <c r="A89" t="inlineStr">
        <is>
          <t>SENSORS.</t>
        </is>
      </c>
      <c r="B89">
        <f>IF(M89&gt;1-1/8,"A1",IF(M89&gt;1-2/8,"A2",IF(M89&gt;1-3/8,"A3",IF(M89&gt;1/2,"A4",IF(M89&gt;1-5/8,"B1",IF(M89&gt;=0.2,"B2",IF(M89&gt;=0.1,"B3",IF(M89&gt;=0.05,"B4","NA"))))))))</f>
        <v/>
      </c>
      <c r="D89">
        <f>VLOOKUP(B89,Tabelas!A:C,3,FALSE)</f>
        <v/>
      </c>
      <c r="E89">
        <f>VLOOKUP(B89,Tabelas!A:C,2,FALSE)</f>
        <v/>
      </c>
      <c r="G89" t="inlineStr">
        <is>
          <t>1424-8220</t>
        </is>
      </c>
      <c r="J89" t="inlineStr">
        <is>
          <t>A1</t>
        </is>
      </c>
      <c r="K89">
        <f>IF(H89&gt;1-1/8,"A1",IF(H89&gt;1-2/8,"A2",IF(H89&gt;1-3/8,"A3",IF(H89&gt;1/2,"A4",IF(H89&gt;1-5/8,"B1",IF(H89&gt;1-6/8,"B2",IF(H89&gt;1-7/8,"B3",IF(H89&gt;0,"B4","NA"))))))))</f>
        <v/>
      </c>
      <c r="L89">
        <f>IF(I89&gt;1-1/8,"A1",IF(I89&gt;1-2/8,"A2",IF(I89&gt;1-3/8,"A3",IF(I89&gt;1/2,"A4",IF(I89&gt;1-5/8,"B1",IF(I89&gt;1-6/8,"B2",IF(I89&gt;1-7/8,"B3",IF(I89&gt;0,"B4","NA"))))))))</f>
        <v/>
      </c>
      <c r="M89">
        <f>MAX(VLOOKUP(L89,Tabelas!A:C,2,FALSE),VLOOKUP(J89,Tabelas!A:C,2,FALSE),VLOOKUP(J89,Tabelas!A:C,2,FALSE))</f>
        <v/>
      </c>
    </row>
    <row r="90">
      <c r="A90" t="inlineStr">
        <is>
          <t>LEARNING AND NONLINEAR MODELS.</t>
        </is>
      </c>
      <c r="B90">
        <f>IF(M90&gt;1-1/8,"A1",IF(M90&gt;1-2/8,"A2",IF(M90&gt;1-3/8,"A3",IF(M90&gt;1/2,"A4",IF(M90&gt;1-5/8,"B1",IF(M90&gt;=0.2,"B2",IF(M90&gt;=0.1,"B3",IF(M90&gt;=0.05,"B4","NA"))))))))</f>
        <v/>
      </c>
      <c r="D90">
        <f>VLOOKUP(B90,Tabelas!A:C,3,FALSE)</f>
        <v/>
      </c>
      <c r="E90">
        <f>VLOOKUP(B90,Tabelas!A:C,2,FALSE)</f>
        <v/>
      </c>
      <c r="G90" t="inlineStr">
        <is>
          <t>1676-2789</t>
        </is>
      </c>
      <c r="J90" t="inlineStr">
        <is>
          <t>B3</t>
        </is>
      </c>
      <c r="K90">
        <f>IF(H90&gt;1-1/8,"A1",IF(H90&gt;1-2/8,"A2",IF(H90&gt;1-3/8,"A3",IF(H90&gt;1/2,"A4",IF(H90&gt;1-5/8,"B1",IF(H90&gt;1-6/8,"B2",IF(H90&gt;1-7/8,"B3",IF(H90&gt;0,"B4","NA"))))))))</f>
        <v/>
      </c>
      <c r="L90">
        <f>IF(I90&gt;1-1/8,"A1",IF(I90&gt;1-2/8,"A2",IF(I90&gt;1-3/8,"A3",IF(I90&gt;1/2,"A4",IF(I90&gt;1-5/8,"B1",IF(I90&gt;1-6/8,"B2",IF(I90&gt;1-7/8,"B3",IF(I90&gt;0,"B4","NA"))))))))</f>
        <v/>
      </c>
      <c r="M90">
        <f>MAX(VLOOKUP(L90,Tabelas!A:C,2,FALSE),VLOOKUP(J90,Tabelas!A:C,2,FALSE),VLOOKUP(J90,Tabelas!A:C,2,FALSE))</f>
        <v/>
      </c>
    </row>
    <row r="91">
      <c r="A91" t="inlineStr">
        <is>
          <t>RESEARCH INVENTY: INTERNATIONAL JOURNAL OF ENGINEERING AND SCIENCE.</t>
        </is>
      </c>
      <c r="B91">
        <f>IF(M91&gt;1-1/8,"A1",IF(M91&gt;1-2/8,"A2",IF(M91&gt;1-3/8,"A3",IF(M91&gt;1/2,"A4",IF(M91&gt;1-5/8,"B1",IF(M91&gt;=0.2,"B2",IF(M91&gt;=0.1,"B3",IF(M91&gt;=0.05,"B4","NA"))))))))</f>
        <v/>
      </c>
      <c r="D91">
        <f>VLOOKUP(B91,Tabelas!A:C,3,FALSE)</f>
        <v/>
      </c>
      <c r="E91">
        <f>VLOOKUP(B91,Tabelas!A:C,2,FALSE)</f>
        <v/>
      </c>
      <c r="G91" t="inlineStr">
        <is>
          <t>2278-4721</t>
        </is>
      </c>
      <c r="J91" t="inlineStr">
        <is>
          <t>B3</t>
        </is>
      </c>
      <c r="K91">
        <f>IF(H91&gt;1-1/8,"A1",IF(H91&gt;1-2/8,"A2",IF(H91&gt;1-3/8,"A3",IF(H91&gt;1/2,"A4",IF(H91&gt;1-5/8,"B1",IF(H91&gt;1-6/8,"B2",IF(H91&gt;1-7/8,"B3",IF(H91&gt;0,"B4","NA"))))))))</f>
        <v/>
      </c>
      <c r="L91">
        <f>IF(I91&gt;1-1/8,"A1",IF(I91&gt;1-2/8,"A2",IF(I91&gt;1-3/8,"A3",IF(I91&gt;1/2,"A4",IF(I91&gt;1-5/8,"B1",IF(I91&gt;1-6/8,"B2",IF(I91&gt;1-7/8,"B3",IF(I91&gt;0,"B4","NA"))))))))</f>
        <v/>
      </c>
      <c r="M91">
        <f>MAX(VLOOKUP(L91,Tabelas!A:C,2,FALSE),VLOOKUP(J91,Tabelas!A:C,2,FALSE),VLOOKUP(J91,Tabelas!A:C,2,FALSE))</f>
        <v/>
      </c>
    </row>
    <row r="92">
      <c r="A92" t="inlineStr">
        <is>
          <t>JOURNAL OF SYSTEMS AND SOFTWARE.</t>
        </is>
      </c>
      <c r="B92">
        <f>IF(M92&gt;1-1/8,"A1",IF(M92&gt;1-2/8,"A2",IF(M92&gt;1-3/8,"A3",IF(M92&gt;1/2,"A4",IF(M92&gt;1-5/8,"B1",IF(M92&gt;=0.2,"B2",IF(M92&gt;=0.1,"B3",IF(M92&gt;=0.05,"B4","NA"))))))))</f>
        <v/>
      </c>
      <c r="D92">
        <f>VLOOKUP(B92,Tabelas!A:C,3,FALSE)</f>
        <v/>
      </c>
      <c r="E92">
        <f>VLOOKUP(B92,Tabelas!A:C,2,FALSE)</f>
        <v/>
      </c>
      <c r="G92" t="inlineStr">
        <is>
          <t>0164-1212</t>
        </is>
      </c>
      <c r="J92" t="inlineStr">
        <is>
          <t>C</t>
        </is>
      </c>
      <c r="K92">
        <f>IF(H92&gt;1-1/8,"A1",IF(H92&gt;1-2/8,"A2",IF(H92&gt;1-3/8,"A3",IF(H92&gt;1/2,"A4",IF(H92&gt;1-5/8,"B1",IF(H92&gt;1-6/8,"B2",IF(H92&gt;1-7/8,"B3",IF(H92&gt;0,"B4","NA"))))))))</f>
        <v/>
      </c>
      <c r="L92">
        <f>IF(I92&gt;1-1/8,"A1",IF(I92&gt;1-2/8,"A2",IF(I92&gt;1-3/8,"A3",IF(I92&gt;1/2,"A4",IF(I92&gt;1-5/8,"B1",IF(I92&gt;1-6/8,"B2",IF(I92&gt;1-7/8,"B3",IF(I92&gt;0,"B4","NA"))))))))</f>
        <v/>
      </c>
      <c r="M92">
        <f>MAX(VLOOKUP(L92,Tabelas!A:C,2,FALSE),VLOOKUP(J92,Tabelas!A:C,2,FALSE),VLOOKUP(J92,Tabelas!A:C,2,FALSE))</f>
        <v/>
      </c>
    </row>
    <row r="93">
      <c r="A93" t="inlineStr">
        <is>
          <t>REVISTA GUARÁ.</t>
        </is>
      </c>
      <c r="B93">
        <f>IF(M93&gt;1-1/8,"A1",IF(M93&gt;1-2/8,"A2",IF(M93&gt;1-3/8,"A3",IF(M93&gt;1/2,"A4",IF(M93&gt;1-5/8,"B1",IF(M93&gt;=0.2,"B2",IF(M93&gt;=0.1,"B3",IF(M93&gt;=0.05,"B4","NA"))))))))</f>
        <v/>
      </c>
      <c r="D93">
        <f>VLOOKUP(B93,Tabelas!A:C,3,FALSE)</f>
        <v/>
      </c>
      <c r="E93">
        <f>VLOOKUP(B93,Tabelas!A:C,2,FALSE)</f>
        <v/>
      </c>
      <c r="G93" t="inlineStr">
        <is>
          <t>2446-9491</t>
        </is>
      </c>
      <c r="J93" t="inlineStr">
        <is>
          <t>C</t>
        </is>
      </c>
      <c r="K93">
        <f>IF(H93&gt;1-1/8,"A1",IF(H93&gt;1-2/8,"A2",IF(H93&gt;1-3/8,"A3",IF(H93&gt;1/2,"A4",IF(H93&gt;1-5/8,"B1",IF(H93&gt;1-6/8,"B2",IF(H93&gt;1-7/8,"B3",IF(H93&gt;0,"B4","NA"))))))))</f>
        <v/>
      </c>
      <c r="L93">
        <f>IF(I93&gt;1-1/8,"A1",IF(I93&gt;1-2/8,"A2",IF(I93&gt;1-3/8,"A3",IF(I93&gt;1/2,"A4",IF(I93&gt;1-5/8,"B1",IF(I93&gt;1-6/8,"B2",IF(I93&gt;1-7/8,"B3",IF(I93&gt;0,"B4","NA"))))))))</f>
        <v/>
      </c>
      <c r="M93">
        <f>MAX(VLOOKUP(L93,Tabelas!A:C,2,FALSE),VLOOKUP(J93,Tabelas!A:C,2,FALSE),VLOOKUP(J93,Tabelas!A:C,2,FALSE))</f>
        <v/>
      </c>
    </row>
    <row r="94">
      <c r="A94" t="inlineStr">
        <is>
          <t>Brazilian Journal of Development.</t>
        </is>
      </c>
      <c r="B94">
        <f>IF(M94&gt;1-1/8,"A1",IF(M94&gt;1-2/8,"A2",IF(M94&gt;1-3/8,"A3",IF(M94&gt;1/2,"A4",IF(M94&gt;1-5/8,"B1",IF(M94&gt;=0.2,"B2",IF(M94&gt;=0.1,"B3",IF(M94&gt;=0.05,"B4","NA"))))))))</f>
        <v/>
      </c>
      <c r="D94">
        <f>VLOOKUP(B94,Tabelas!A:C,3,FALSE)</f>
        <v/>
      </c>
      <c r="E94">
        <f>VLOOKUP(B94,Tabelas!A:C,2,FALSE)</f>
        <v/>
      </c>
      <c r="G94" t="inlineStr">
        <is>
          <t>2525-8761</t>
        </is>
      </c>
      <c r="J94" t="inlineStr">
        <is>
          <t>B3</t>
        </is>
      </c>
      <c r="K94">
        <f>IF(H94&gt;1-1/8,"A1",IF(H94&gt;1-2/8,"A2",IF(H94&gt;1-3/8,"A3",IF(H94&gt;1/2,"A4",IF(H94&gt;1-5/8,"B1",IF(H94&gt;1-6/8,"B2",IF(H94&gt;1-7/8,"B3",IF(H94&gt;0,"B4","NA"))))))))</f>
        <v/>
      </c>
      <c r="L94">
        <f>IF(I94&gt;1-1/8,"A1",IF(I94&gt;1-2/8,"A2",IF(I94&gt;1-3/8,"A3",IF(I94&gt;1/2,"A4",IF(I94&gt;1-5/8,"B1",IF(I94&gt;1-6/8,"B2",IF(I94&gt;1-7/8,"B3",IF(I94&gt;0,"B4","NA"))))))))</f>
        <v/>
      </c>
      <c r="M94">
        <f>MAX(VLOOKUP(L94,Tabelas!A:C,2,FALSE),VLOOKUP(J94,Tabelas!A:C,2,FALSE),VLOOKUP(J94,Tabelas!A:C,2,FALSE))</f>
        <v/>
      </c>
    </row>
    <row r="95">
      <c r="A95" t="inlineStr">
        <is>
          <t>SOFTWARE QUALITY JOURNAL.</t>
        </is>
      </c>
      <c r="B95">
        <f>IF(M95&gt;1-1/8,"A1",IF(M95&gt;1-2/8,"A2",IF(M95&gt;1-3/8,"A3",IF(M95&gt;1/2,"A4",IF(M95&gt;1-5/8,"B1",IF(M95&gt;=0.2,"B2",IF(M95&gt;=0.1,"B3",IF(M95&gt;=0.05,"B4","NA"))))))))</f>
        <v/>
      </c>
      <c r="D95">
        <f>VLOOKUP(B95,Tabelas!A:C,3,FALSE)</f>
        <v/>
      </c>
      <c r="E95">
        <f>VLOOKUP(B95,Tabelas!A:C,2,FALSE)</f>
        <v/>
      </c>
      <c r="G95" t="inlineStr">
        <is>
          <t>0963-9314</t>
        </is>
      </c>
      <c r="J95" t="inlineStr">
        <is>
          <t>B1</t>
        </is>
      </c>
      <c r="K95">
        <f>IF(H95&gt;1-1/8,"A1",IF(H95&gt;1-2/8,"A2",IF(H95&gt;1-3/8,"A3",IF(H95&gt;1/2,"A4",IF(H95&gt;1-5/8,"B1",IF(H95&gt;1-6/8,"B2",IF(H95&gt;1-7/8,"B3",IF(H95&gt;0,"B4","NA"))))))))</f>
        <v/>
      </c>
      <c r="L95">
        <f>IF(I95&gt;1-1/8,"A1",IF(I95&gt;1-2/8,"A2",IF(I95&gt;1-3/8,"A3",IF(I95&gt;1/2,"A4",IF(I95&gt;1-5/8,"B1",IF(I95&gt;1-6/8,"B2",IF(I95&gt;1-7/8,"B3",IF(I95&gt;0,"B4","NA"))))))))</f>
        <v/>
      </c>
      <c r="M95">
        <f>MAX(VLOOKUP(L95,Tabelas!A:C,2,FALSE),VLOOKUP(J95,Tabelas!A:C,2,FALSE),VLOOKUP(J95,Tabelas!A:C,2,FALSE))</f>
        <v/>
      </c>
    </row>
    <row r="96">
      <c r="A96" t="inlineStr">
        <is>
          <t>Supercomputing Frontiers and Innovation.</t>
        </is>
      </c>
      <c r="B96">
        <f>IF(M96&gt;1-1/8,"A1",IF(M96&gt;1-2/8,"A2",IF(M96&gt;1-3/8,"A3",IF(M96&gt;1/2,"A4",IF(M96&gt;1-5/8,"B1",IF(M96&gt;=0.2,"B2",IF(M96&gt;=0.1,"B3",IF(M96&gt;=0.05,"B4","NA"))))))))</f>
        <v/>
      </c>
      <c r="D96">
        <f>VLOOKUP(B96,Tabelas!A:C,3,FALSE)</f>
        <v/>
      </c>
      <c r="E96">
        <f>VLOOKUP(B96,Tabelas!A:C,2,FALSE)</f>
        <v/>
      </c>
      <c r="G96" t="inlineStr">
        <is>
          <t>2313-8734</t>
        </is>
      </c>
      <c r="J96" t="inlineStr">
        <is>
          <t>NI</t>
        </is>
      </c>
      <c r="K96">
        <f>IF(H96&gt;1-1/8,"A1",IF(H96&gt;1-2/8,"A2",IF(H96&gt;1-3/8,"A3",IF(H96&gt;1/2,"A4",IF(H96&gt;1-5/8,"B1",IF(H96&gt;1-6/8,"B2",IF(H96&gt;1-7/8,"B3",IF(H96&gt;0,"B4","NA"))))))))</f>
        <v/>
      </c>
      <c r="L96">
        <f>IF(I96&gt;1-1/8,"A1",IF(I96&gt;1-2/8,"A2",IF(I96&gt;1-3/8,"A3",IF(I96&gt;1/2,"A4",IF(I96&gt;1-5/8,"B1",IF(I96&gt;1-6/8,"B2",IF(I96&gt;1-7/8,"B3",IF(I96&gt;0,"B4","NA"))))))))</f>
        <v/>
      </c>
      <c r="M96">
        <f>MAX(VLOOKUP(L96,Tabelas!A:C,2,FALSE),VLOOKUP(J96,Tabelas!A:C,2,FALSE),VLOOKUP(J96,Tabelas!A:C,2,FALSE))</f>
        <v/>
      </c>
    </row>
    <row r="97">
      <c r="A97" t="inlineStr">
        <is>
          <t>EVOLVING SYSTEMS.</t>
        </is>
      </c>
      <c r="B97">
        <f>IF(M97&gt;1-1/8,"A1",IF(M97&gt;1-2/8,"A2",IF(M97&gt;1-3/8,"A3",IF(M97&gt;1/2,"A4",IF(M97&gt;1-5/8,"B1",IF(M97&gt;=0.2,"B2",IF(M97&gt;=0.1,"B3",IF(M97&gt;=0.05,"B4","NA"))))))))</f>
        <v/>
      </c>
      <c r="D97">
        <f>VLOOKUP(B97,Tabelas!A:C,3,FALSE)</f>
        <v/>
      </c>
      <c r="E97">
        <f>VLOOKUP(B97,Tabelas!A:C,2,FALSE)</f>
        <v/>
      </c>
      <c r="G97" t="inlineStr">
        <is>
          <t>1868-6478</t>
        </is>
      </c>
      <c r="J97" t="inlineStr">
        <is>
          <t>NI</t>
        </is>
      </c>
      <c r="K97">
        <f>IF(H97&gt;1-1/8,"A1",IF(H97&gt;1-2/8,"A2",IF(H97&gt;1-3/8,"A3",IF(H97&gt;1/2,"A4",IF(H97&gt;1-5/8,"B1",IF(H97&gt;1-6/8,"B2",IF(H97&gt;1-7/8,"B3",IF(H97&gt;0,"B4","NA"))))))))</f>
        <v/>
      </c>
      <c r="L97">
        <f>IF(I97&gt;1-1/8,"A1",IF(I97&gt;1-2/8,"A2",IF(I97&gt;1-3/8,"A3",IF(I97&gt;1/2,"A4",IF(I97&gt;1-5/8,"B1",IF(I97&gt;1-6/8,"B2",IF(I97&gt;1-7/8,"B3",IF(I97&gt;0,"B4","NA"))))))))</f>
        <v/>
      </c>
      <c r="M97">
        <f>MAX(VLOOKUP(L97,Tabelas!A:C,2,FALSE),VLOOKUP(J97,Tabelas!A:C,2,FALSE),VLOOKUP(J97,Tabelas!A:C,2,FALSE))</f>
        <v/>
      </c>
    </row>
    <row r="98">
      <c r="A98" t="inlineStr">
        <is>
          <t>EXPERT SYSTEMS.</t>
        </is>
      </c>
      <c r="B98">
        <f>IF(M98&gt;1-1/8,"A1",IF(M98&gt;1-2/8,"A2",IF(M98&gt;1-3/8,"A3",IF(M98&gt;1/2,"A4",IF(M98&gt;1-5/8,"B1",IF(M98&gt;=0.2,"B2",IF(M98&gt;=0.1,"B3",IF(M98&gt;=0.05,"B4","NA"))))))))</f>
        <v/>
      </c>
      <c r="D98">
        <f>VLOOKUP(B98,Tabelas!A:C,3,FALSE)</f>
        <v/>
      </c>
      <c r="E98">
        <f>VLOOKUP(B98,Tabelas!A:C,2,FALSE)</f>
        <v/>
      </c>
      <c r="G98" t="inlineStr">
        <is>
          <t>0266-4720</t>
        </is>
      </c>
      <c r="J98" t="inlineStr">
        <is>
          <t>NI</t>
        </is>
      </c>
      <c r="K98">
        <f>IF(H98&gt;1-1/8,"A1",IF(H98&gt;1-2/8,"A2",IF(H98&gt;1-3/8,"A3",IF(H98&gt;1/2,"A4",IF(H98&gt;1-5/8,"B1",IF(H98&gt;1-6/8,"B2",IF(H98&gt;1-7/8,"B3",IF(H98&gt;0,"B4","NA"))))))))</f>
        <v/>
      </c>
      <c r="L98">
        <f>IF(I98&gt;1-1/8,"A1",IF(I98&gt;1-2/8,"A2",IF(I98&gt;1-3/8,"A3",IF(I98&gt;1/2,"A4",IF(I98&gt;1-5/8,"B1",IF(I98&gt;1-6/8,"B2",IF(I98&gt;1-7/8,"B3",IF(I98&gt;0,"B4","NA"))))))))</f>
        <v/>
      </c>
      <c r="M98">
        <f>MAX(VLOOKUP(L98,Tabelas!A:C,2,FALSE),VLOOKUP(J98,Tabelas!A:C,2,FALSE),VLOOKUP(J98,Tabelas!A:C,2,FALSE))</f>
        <v/>
      </c>
    </row>
    <row r="99">
      <c r="A99" t="inlineStr">
        <is>
          <t>Education and Information Technologies.</t>
        </is>
      </c>
      <c r="B99">
        <f>IF(M99&gt;1-1/8,"A1",IF(M99&gt;1-2/8,"A2",IF(M99&gt;1-3/8,"A3",IF(M99&gt;1/2,"A4",IF(M99&gt;1-5/8,"B1",IF(M99&gt;=0.2,"B2",IF(M99&gt;=0.1,"B3",IF(M99&gt;=0.05,"B4","NA"))))))))</f>
        <v/>
      </c>
      <c r="D99">
        <f>VLOOKUP(B99,Tabelas!A:C,3,FALSE)</f>
        <v/>
      </c>
      <c r="E99">
        <f>VLOOKUP(B99,Tabelas!A:C,2,FALSE)</f>
        <v/>
      </c>
      <c r="G99" t="inlineStr">
        <is>
          <t>1360-2357</t>
        </is>
      </c>
      <c r="J99" t="inlineStr">
        <is>
          <t>A1</t>
        </is>
      </c>
      <c r="K99">
        <f>IF(H99&gt;1-1/8,"A1",IF(H99&gt;1-2/8,"A2",IF(H99&gt;1-3/8,"A3",IF(H99&gt;1/2,"A4",IF(H99&gt;1-5/8,"B1",IF(H99&gt;1-6/8,"B2",IF(H99&gt;1-7/8,"B3",IF(H99&gt;0,"B4","NA"))))))))</f>
        <v/>
      </c>
      <c r="L99">
        <f>IF(I99&gt;1-1/8,"A1",IF(I99&gt;1-2/8,"A2",IF(I99&gt;1-3/8,"A3",IF(I99&gt;1/2,"A4",IF(I99&gt;1-5/8,"B1",IF(I99&gt;1-6/8,"B2",IF(I99&gt;1-7/8,"B3",IF(I99&gt;0,"B4","NA"))))))))</f>
        <v/>
      </c>
      <c r="M99">
        <f>MAX(VLOOKUP(L99,Tabelas!A:C,2,FALSE),VLOOKUP(J99,Tabelas!A:C,2,FALSE),VLOOKUP(J99,Tabelas!A:C,2,FALSE))</f>
        <v/>
      </c>
    </row>
    <row r="100">
      <c r="A100" t="inlineStr">
        <is>
          <t>Archives of Endocrinology Metabolism.</t>
        </is>
      </c>
      <c r="B100">
        <f>IF(M100&gt;1-1/8,"A1",IF(M100&gt;1-2/8,"A2",IF(M100&gt;1-3/8,"A3",IF(M100&gt;1/2,"A4",IF(M100&gt;1-5/8,"B1",IF(M100&gt;=0.2,"B2",IF(M100&gt;=0.1,"B3",IF(M100&gt;=0.05,"B4","NA"))))))))</f>
        <v/>
      </c>
      <c r="D100">
        <f>VLOOKUP(B100,Tabelas!A:C,3,FALSE)</f>
        <v/>
      </c>
      <c r="E100">
        <f>VLOOKUP(B100,Tabelas!A:C,2,FALSE)</f>
        <v/>
      </c>
      <c r="G100" t="inlineStr">
        <is>
          <t>2359-3997</t>
        </is>
      </c>
      <c r="J100" t="inlineStr">
        <is>
          <t>B3</t>
        </is>
      </c>
      <c r="K100">
        <f>IF(H100&gt;1-1/8,"A1",IF(H100&gt;1-2/8,"A2",IF(H100&gt;1-3/8,"A3",IF(H100&gt;1/2,"A4",IF(H100&gt;1-5/8,"B1",IF(H100&gt;1-6/8,"B2",IF(H100&gt;1-7/8,"B3",IF(H100&gt;0,"B4","NA"))))))))</f>
        <v/>
      </c>
      <c r="L100">
        <f>IF(I100&gt;1-1/8,"A1",IF(I100&gt;1-2/8,"A2",IF(I100&gt;1-3/8,"A3",IF(I100&gt;1/2,"A4",IF(I100&gt;1-5/8,"B1",IF(I100&gt;1-6/8,"B2",IF(I100&gt;1-7/8,"B3",IF(I100&gt;0,"B4","NA"))))))))</f>
        <v/>
      </c>
      <c r="M100">
        <f>MAX(VLOOKUP(L100,Tabelas!A:C,2,FALSE),VLOOKUP(J100,Tabelas!A:C,2,FALSE),VLOOKUP(J100,Tabelas!A:C,2,FALSE))</f>
        <v/>
      </c>
    </row>
    <row r="101">
      <c r="A101" t="inlineStr">
        <is>
          <t>SIGNAL PROCESSING.</t>
        </is>
      </c>
      <c r="B101">
        <f>IF(M101&gt;1-1/8,"A1",IF(M101&gt;1-2/8,"A2",IF(M101&gt;1-3/8,"A3",IF(M101&gt;1/2,"A4",IF(M101&gt;1-5/8,"B1",IF(M101&gt;=0.2,"B2",IF(M101&gt;=0.1,"B3",IF(M101&gt;=0.05,"B4","NA"))))))))</f>
        <v/>
      </c>
      <c r="D101">
        <f>VLOOKUP(B101,Tabelas!A:C,3,FALSE)</f>
        <v/>
      </c>
      <c r="E101">
        <f>VLOOKUP(B101,Tabelas!A:C,2,FALSE)</f>
        <v/>
      </c>
      <c r="G101" t="inlineStr">
        <is>
          <t>0165-1684</t>
        </is>
      </c>
      <c r="J101" t="inlineStr">
        <is>
          <t>A1</t>
        </is>
      </c>
      <c r="K101">
        <f>IF(H101&gt;1-1/8,"A1",IF(H101&gt;1-2/8,"A2",IF(H101&gt;1-3/8,"A3",IF(H101&gt;1/2,"A4",IF(H101&gt;1-5/8,"B1",IF(H101&gt;1-6/8,"B2",IF(H101&gt;1-7/8,"B3",IF(H101&gt;0,"B4","NA"))))))))</f>
        <v/>
      </c>
      <c r="L101">
        <f>IF(I101&gt;1-1/8,"A1",IF(I101&gt;1-2/8,"A2",IF(I101&gt;1-3/8,"A3",IF(I101&gt;1/2,"A4",IF(I101&gt;1-5/8,"B1",IF(I101&gt;1-6/8,"B2",IF(I101&gt;1-7/8,"B3",IF(I101&gt;0,"B4","NA"))))))))</f>
        <v/>
      </c>
      <c r="M101">
        <f>MAX(VLOOKUP(L101,Tabelas!A:C,2,FALSE),VLOOKUP(J101,Tabelas!A:C,2,FALSE),VLOOKUP(J101,Tabelas!A:C,2,FALSE))</f>
        <v/>
      </c>
    </row>
    <row r="102">
      <c r="A102" t="inlineStr">
        <is>
          <t>RAIRO-OPERATIONS RESEARCH.</t>
        </is>
      </c>
      <c r="B102">
        <f>IF(M102&gt;1-1/8,"A1",IF(M102&gt;1-2/8,"A2",IF(M102&gt;1-3/8,"A3",IF(M102&gt;1/2,"A4",IF(M102&gt;1-5/8,"B1",IF(M102&gt;=0.2,"B2",IF(M102&gt;=0.1,"B3",IF(M102&gt;=0.05,"B4","NA"))))))))</f>
        <v/>
      </c>
      <c r="D102">
        <f>VLOOKUP(B102,Tabelas!A:C,3,FALSE)</f>
        <v/>
      </c>
      <c r="E102">
        <f>VLOOKUP(B102,Tabelas!A:C,2,FALSE)</f>
        <v/>
      </c>
      <c r="G102" t="inlineStr">
        <is>
          <t>0399-0559</t>
        </is>
      </c>
      <c r="J102" t="inlineStr">
        <is>
          <t>NI</t>
        </is>
      </c>
      <c r="K102">
        <f>IF(H102&gt;1-1/8,"A1",IF(H102&gt;1-2/8,"A2",IF(H102&gt;1-3/8,"A3",IF(H102&gt;1/2,"A4",IF(H102&gt;1-5/8,"B1",IF(H102&gt;1-6/8,"B2",IF(H102&gt;1-7/8,"B3",IF(H102&gt;0,"B4","NA"))))))))</f>
        <v/>
      </c>
      <c r="L102">
        <f>IF(I102&gt;1-1/8,"A1",IF(I102&gt;1-2/8,"A2",IF(I102&gt;1-3/8,"A3",IF(I102&gt;1/2,"A4",IF(I102&gt;1-5/8,"B1",IF(I102&gt;1-6/8,"B2",IF(I102&gt;1-7/8,"B3",IF(I102&gt;0,"B4","NA"))))))))</f>
        <v/>
      </c>
      <c r="M102">
        <f>MAX(VLOOKUP(L102,Tabelas!A:C,2,FALSE),VLOOKUP(J102,Tabelas!A:C,2,FALSE),VLOOKUP(J102,Tabelas!A:C,2,FALSE))</f>
        <v/>
      </c>
    </row>
    <row r="103">
      <c r="A103" t="inlineStr">
        <is>
          <t>RESEARCH INVENTY: INTERNATIONAL JOURNAL OF ENGINEERING AND SCIENCE.</t>
        </is>
      </c>
      <c r="B103">
        <f>IF(M103&gt;1-1/8,"A1",IF(M103&gt;1-2/8,"A2",IF(M103&gt;1-3/8,"A3",IF(M103&gt;1/2,"A4",IF(M103&gt;1-5/8,"B1",IF(M103&gt;=0.2,"B2",IF(M103&gt;=0.1,"B3",IF(M103&gt;=0.05,"B4","NA"))))))))</f>
        <v/>
      </c>
      <c r="D103">
        <f>VLOOKUP(B103,Tabelas!A:C,3,FALSE)</f>
        <v/>
      </c>
      <c r="E103">
        <f>VLOOKUP(B103,Tabelas!A:C,2,FALSE)</f>
        <v/>
      </c>
      <c r="G103" t="inlineStr">
        <is>
          <t>2278-4721</t>
        </is>
      </c>
      <c r="J103" t="inlineStr">
        <is>
          <t>B3</t>
        </is>
      </c>
      <c r="K103">
        <f>IF(H103&gt;1-1/8,"A1",IF(H103&gt;1-2/8,"A2",IF(H103&gt;1-3/8,"A3",IF(H103&gt;1/2,"A4",IF(H103&gt;1-5/8,"B1",IF(H103&gt;1-6/8,"B2",IF(H103&gt;1-7/8,"B3",IF(H103&gt;0,"B4","NA"))))))))</f>
        <v/>
      </c>
      <c r="L103">
        <f>IF(I103&gt;1-1/8,"A1",IF(I103&gt;1-2/8,"A2",IF(I103&gt;1-3/8,"A3",IF(I103&gt;1/2,"A4",IF(I103&gt;1-5/8,"B1",IF(I103&gt;1-6/8,"B2",IF(I103&gt;1-7/8,"B3",IF(I103&gt;0,"B4","NA"))))))))</f>
        <v/>
      </c>
      <c r="M103">
        <f>MAX(VLOOKUP(L103,Tabelas!A:C,2,FALSE),VLOOKUP(J103,Tabelas!A:C,2,FALSE),VLOOKUP(J103,Tabelas!A:C,2,FALSE))</f>
        <v/>
      </c>
    </row>
    <row r="104">
      <c r="A104" t="inlineStr">
        <is>
          <t>TRANSPORT REVIEWS.</t>
        </is>
      </c>
      <c r="B104">
        <f>IF(M104&gt;1-1/8,"A1",IF(M104&gt;1-2/8,"A2",IF(M104&gt;1-3/8,"A3",IF(M104&gt;1/2,"A4",IF(M104&gt;1-5/8,"B1",IF(M104&gt;=0.2,"B2",IF(M104&gt;=0.1,"B3",IF(M104&gt;=0.05,"B4","NA"))))))))</f>
        <v/>
      </c>
      <c r="D104">
        <f>VLOOKUP(B104,Tabelas!A:C,3,FALSE)</f>
        <v/>
      </c>
      <c r="E104">
        <f>VLOOKUP(B104,Tabelas!A:C,2,FALSE)</f>
        <v/>
      </c>
      <c r="G104" t="inlineStr">
        <is>
          <t>0144-1647</t>
        </is>
      </c>
      <c r="J104" t="inlineStr">
        <is>
          <t>A1</t>
        </is>
      </c>
      <c r="K104">
        <f>IF(H104&gt;1-1/8,"A1",IF(H104&gt;1-2/8,"A2",IF(H104&gt;1-3/8,"A3",IF(H104&gt;1/2,"A4",IF(H104&gt;1-5/8,"B1",IF(H104&gt;1-6/8,"B2",IF(H104&gt;1-7/8,"B3",IF(H104&gt;0,"B4","NA"))))))))</f>
        <v/>
      </c>
      <c r="L104">
        <f>IF(I104&gt;1-1/8,"A1",IF(I104&gt;1-2/8,"A2",IF(I104&gt;1-3/8,"A3",IF(I104&gt;1/2,"A4",IF(I104&gt;1-5/8,"B1",IF(I104&gt;1-6/8,"B2",IF(I104&gt;1-7/8,"B3",IF(I104&gt;0,"B4","NA"))))))))</f>
        <v/>
      </c>
      <c r="M104">
        <f>MAX(VLOOKUP(L104,Tabelas!A:C,2,FALSE),VLOOKUP(J104,Tabelas!A:C,2,FALSE),VLOOKUP(J104,Tabelas!A:C,2,FALSE))</f>
        <v/>
      </c>
    </row>
    <row r="105">
      <c r="A105" t="inlineStr">
        <is>
          <t>NEUROCOMPUTING.</t>
        </is>
      </c>
      <c r="B105">
        <f>IF(M105&gt;1-1/8,"A1",IF(M105&gt;1-2/8,"A2",IF(M105&gt;1-3/8,"A3",IF(M105&gt;1/2,"A4",IF(M105&gt;1-5/8,"B1",IF(M105&gt;=0.2,"B2",IF(M105&gt;=0.1,"B3",IF(M105&gt;=0.05,"B4","NA"))))))))</f>
        <v/>
      </c>
      <c r="D105">
        <f>VLOOKUP(B105,Tabelas!A:C,3,FALSE)</f>
        <v/>
      </c>
      <c r="E105">
        <f>VLOOKUP(B105,Tabelas!A:C,2,FALSE)</f>
        <v/>
      </c>
      <c r="G105" t="inlineStr">
        <is>
          <t>0925-2312</t>
        </is>
      </c>
      <c r="J105" t="inlineStr">
        <is>
          <t>A2</t>
        </is>
      </c>
      <c r="K105">
        <f>IF(H105&gt;1-1/8,"A1",IF(H105&gt;1-2/8,"A2",IF(H105&gt;1-3/8,"A3",IF(H105&gt;1/2,"A4",IF(H105&gt;1-5/8,"B1",IF(H105&gt;1-6/8,"B2",IF(H105&gt;1-7/8,"B3",IF(H105&gt;0,"B4","NA"))))))))</f>
        <v/>
      </c>
      <c r="L105">
        <f>IF(I105&gt;1-1/8,"A1",IF(I105&gt;1-2/8,"A2",IF(I105&gt;1-3/8,"A3",IF(I105&gt;1/2,"A4",IF(I105&gt;1-5/8,"B1",IF(I105&gt;1-6/8,"B2",IF(I105&gt;1-7/8,"B3",IF(I105&gt;0,"B4","NA"))))))))</f>
        <v/>
      </c>
      <c r="M105">
        <f>MAX(VLOOKUP(L105,Tabelas!A:C,2,FALSE),VLOOKUP(J105,Tabelas!A:C,2,FALSE),VLOOKUP(J105,Tabelas!A:C,2,FALSE))</f>
        <v/>
      </c>
    </row>
    <row r="106">
      <c r="A106" t="inlineStr">
        <is>
          <t>INTERNATIONAL JOURNAL OF ADVANCED MANUFACTURING TECHNOLOGY (INTERNET).</t>
        </is>
      </c>
      <c r="B106">
        <f>IF(M106&gt;1-1/8,"A1",IF(M106&gt;1-2/8,"A2",IF(M106&gt;1-3/8,"A3",IF(M106&gt;1/2,"A4",IF(M106&gt;1-5/8,"B1",IF(M106&gt;=0.2,"B2",IF(M106&gt;=0.1,"B3",IF(M106&gt;=0.05,"B4","NA"))))))))</f>
        <v/>
      </c>
      <c r="D106">
        <f>VLOOKUP(B106,Tabelas!A:C,3,FALSE)</f>
        <v/>
      </c>
      <c r="E106">
        <f>VLOOKUP(B106,Tabelas!A:C,2,FALSE)</f>
        <v/>
      </c>
      <c r="G106" t="inlineStr">
        <is>
          <t>1433-3015</t>
        </is>
      </c>
      <c r="J106" t="inlineStr">
        <is>
          <t>A2</t>
        </is>
      </c>
      <c r="K106">
        <f>IF(H106&gt;1-1/8,"A1",IF(H106&gt;1-2/8,"A2",IF(H106&gt;1-3/8,"A3",IF(H106&gt;1/2,"A4",IF(H106&gt;1-5/8,"B1",IF(H106&gt;1-6/8,"B2",IF(H106&gt;1-7/8,"B3",IF(H106&gt;0,"B4","NA"))))))))</f>
        <v/>
      </c>
      <c r="L106">
        <f>IF(I106&gt;1-1/8,"A1",IF(I106&gt;1-2/8,"A2",IF(I106&gt;1-3/8,"A3",IF(I106&gt;1/2,"A4",IF(I106&gt;1-5/8,"B1",IF(I106&gt;1-6/8,"B2",IF(I106&gt;1-7/8,"B3",IF(I106&gt;0,"B4","NA"))))))))</f>
        <v/>
      </c>
      <c r="M106">
        <f>MAX(VLOOKUP(L106,Tabelas!A:C,2,FALSE),VLOOKUP(J106,Tabelas!A:C,2,FALSE),VLOOKUP(J106,Tabelas!A:C,2,FALSE))</f>
        <v/>
      </c>
    </row>
    <row r="107">
      <c r="A107" t="inlineStr">
        <is>
          <t>Journal of Information and Data Management - JIDM.</t>
        </is>
      </c>
      <c r="B107">
        <f>IF(M107&gt;1-1/8,"A1",IF(M107&gt;1-2/8,"A2",IF(M107&gt;1-3/8,"A3",IF(M107&gt;1/2,"A4",IF(M107&gt;1-5/8,"B1",IF(M107&gt;=0.2,"B2",IF(M107&gt;=0.1,"B3",IF(M107&gt;=0.05,"B4","NA"))))))))</f>
        <v/>
      </c>
      <c r="D107">
        <f>VLOOKUP(B107,Tabelas!A:C,3,FALSE)</f>
        <v/>
      </c>
      <c r="E107">
        <f>VLOOKUP(B107,Tabelas!A:C,2,FALSE)</f>
        <v/>
      </c>
      <c r="G107" t="inlineStr">
        <is>
          <t>2178-7107</t>
        </is>
      </c>
      <c r="J107" t="inlineStr">
        <is>
          <t>B4</t>
        </is>
      </c>
      <c r="K107">
        <f>IF(H107&gt;1-1/8,"A1",IF(H107&gt;1-2/8,"A2",IF(H107&gt;1-3/8,"A3",IF(H107&gt;1/2,"A4",IF(H107&gt;1-5/8,"B1",IF(H107&gt;1-6/8,"B2",IF(H107&gt;1-7/8,"B3",IF(H107&gt;0,"B4","NA"))))))))</f>
        <v/>
      </c>
      <c r="L107">
        <f>IF(I107&gt;1-1/8,"A1",IF(I107&gt;1-2/8,"A2",IF(I107&gt;1-3/8,"A3",IF(I107&gt;1/2,"A4",IF(I107&gt;1-5/8,"B1",IF(I107&gt;1-6/8,"B2",IF(I107&gt;1-7/8,"B3",IF(I107&gt;0,"B4","NA"))))))))</f>
        <v/>
      </c>
      <c r="M107">
        <f>MAX(VLOOKUP(L107,Tabelas!A:C,2,FALSE),VLOOKUP(J107,Tabelas!A:C,2,FALSE),VLOOKUP(J107,Tabelas!A:C,2,FALSE))</f>
        <v/>
      </c>
    </row>
    <row r="108">
      <c r="A108" t="inlineStr">
        <is>
          <t>JOURNAL OF INTELLIGENT &amp; ROBOTIC SYSTEMS.</t>
        </is>
      </c>
      <c r="B108">
        <f>IF(M108&gt;1-1/8,"A1",IF(M108&gt;1-2/8,"A2",IF(M108&gt;1-3/8,"A3",IF(M108&gt;1/2,"A4",IF(M108&gt;1-5/8,"B1",IF(M108&gt;=0.2,"B2",IF(M108&gt;=0.1,"B3",IF(M108&gt;=0.05,"B4","NA"))))))))</f>
        <v/>
      </c>
      <c r="D108">
        <f>VLOOKUP(B108,Tabelas!A:C,3,FALSE)</f>
        <v/>
      </c>
      <c r="E108">
        <f>VLOOKUP(B108,Tabelas!A:C,2,FALSE)</f>
        <v/>
      </c>
      <c r="G108" t="inlineStr">
        <is>
          <t>0921-0296</t>
        </is>
      </c>
      <c r="J108" t="inlineStr">
        <is>
          <t>NI</t>
        </is>
      </c>
      <c r="K108">
        <f>IF(H108&gt;1-1/8,"A1",IF(H108&gt;1-2/8,"A2",IF(H108&gt;1-3/8,"A3",IF(H108&gt;1/2,"A4",IF(H108&gt;1-5/8,"B1",IF(H108&gt;1-6/8,"B2",IF(H108&gt;1-7/8,"B3",IF(H108&gt;0,"B4","NA"))))))))</f>
        <v/>
      </c>
      <c r="L108">
        <f>IF(I108&gt;1-1/8,"A1",IF(I108&gt;1-2/8,"A2",IF(I108&gt;1-3/8,"A3",IF(I108&gt;1/2,"A4",IF(I108&gt;1-5/8,"B1",IF(I108&gt;1-6/8,"B2",IF(I108&gt;1-7/8,"B3",IF(I108&gt;0,"B4","NA"))))))))</f>
        <v/>
      </c>
      <c r="M108">
        <f>MAX(VLOOKUP(L108,Tabelas!A:C,2,FALSE),VLOOKUP(J108,Tabelas!A:C,2,FALSE),VLOOKUP(J108,Tabelas!A:C,2,FALSE))</f>
        <v/>
      </c>
    </row>
    <row r="109">
      <c r="A109" t="inlineStr">
        <is>
          <t>CIRCUITS SYSTEMS AND SIGNAL PROCESSING.</t>
        </is>
      </c>
      <c r="B109">
        <f>IF(M109&gt;1-1/8,"A1",IF(M109&gt;1-2/8,"A2",IF(M109&gt;1-3/8,"A3",IF(M109&gt;1/2,"A4",IF(M109&gt;1-5/8,"B1",IF(M109&gt;=0.2,"B2",IF(M109&gt;=0.1,"B3",IF(M109&gt;=0.05,"B4","NA"))))))))</f>
        <v/>
      </c>
      <c r="D109">
        <f>VLOOKUP(B109,Tabelas!A:C,3,FALSE)</f>
        <v/>
      </c>
      <c r="E109">
        <f>VLOOKUP(B109,Tabelas!A:C,2,FALSE)</f>
        <v/>
      </c>
      <c r="G109" t="inlineStr">
        <is>
          <t>1531-5878</t>
        </is>
      </c>
      <c r="J109" t="inlineStr">
        <is>
          <t>A2</t>
        </is>
      </c>
      <c r="K109">
        <f>IF(H109&gt;1-1/8,"A1",IF(H109&gt;1-2/8,"A2",IF(H109&gt;1-3/8,"A3",IF(H109&gt;1/2,"A4",IF(H109&gt;1-5/8,"B1",IF(H109&gt;1-6/8,"B2",IF(H109&gt;1-7/8,"B3",IF(H109&gt;0,"B4","NA"))))))))</f>
        <v/>
      </c>
      <c r="L109">
        <f>IF(I109&gt;1-1/8,"A1",IF(I109&gt;1-2/8,"A2",IF(I109&gt;1-3/8,"A3",IF(I109&gt;1/2,"A4",IF(I109&gt;1-5/8,"B1",IF(I109&gt;1-6/8,"B2",IF(I109&gt;1-7/8,"B3",IF(I109&gt;0,"B4","NA"))))))))</f>
        <v/>
      </c>
      <c r="M109">
        <f>MAX(VLOOKUP(L109,Tabelas!A:C,2,FALSE),VLOOKUP(J109,Tabelas!A:C,2,FALSE),VLOOKUP(J109,Tabelas!A:C,2,FALSE))</f>
        <v/>
      </c>
    </row>
    <row r="110">
      <c r="A110" t="inlineStr">
        <is>
          <t>CIRCUITS SYSTEMS AND SIGNAL PROCESSING.</t>
        </is>
      </c>
      <c r="B110">
        <f>IF(M110&gt;1-1/8,"A1",IF(M110&gt;1-2/8,"A2",IF(M110&gt;1-3/8,"A3",IF(M110&gt;1/2,"A4",IF(M110&gt;1-5/8,"B1",IF(M110&gt;=0.2,"B2",IF(M110&gt;=0.1,"B3",IF(M110&gt;=0.05,"B4","NA"))))))))</f>
        <v/>
      </c>
      <c r="D110">
        <f>VLOOKUP(B110,Tabelas!A:C,3,FALSE)</f>
        <v/>
      </c>
      <c r="E110">
        <f>VLOOKUP(B110,Tabelas!A:C,2,FALSE)</f>
        <v/>
      </c>
      <c r="G110" t="inlineStr">
        <is>
          <t>1531-5878</t>
        </is>
      </c>
      <c r="J110" t="inlineStr">
        <is>
          <t>A2</t>
        </is>
      </c>
      <c r="K110">
        <f>IF(H110&gt;1-1/8,"A1",IF(H110&gt;1-2/8,"A2",IF(H110&gt;1-3/8,"A3",IF(H110&gt;1/2,"A4",IF(H110&gt;1-5/8,"B1",IF(H110&gt;1-6/8,"B2",IF(H110&gt;1-7/8,"B3",IF(H110&gt;0,"B4","NA"))))))))</f>
        <v/>
      </c>
      <c r="L110">
        <f>IF(I110&gt;1-1/8,"A1",IF(I110&gt;1-2/8,"A2",IF(I110&gt;1-3/8,"A3",IF(I110&gt;1/2,"A4",IF(I110&gt;1-5/8,"B1",IF(I110&gt;1-6/8,"B2",IF(I110&gt;1-7/8,"B3",IF(I110&gt;0,"B4","NA"))))))))</f>
        <v/>
      </c>
      <c r="M110">
        <f>MAX(VLOOKUP(L110,Tabelas!A:C,2,FALSE),VLOOKUP(J110,Tabelas!A:C,2,FALSE),VLOOKUP(J110,Tabelas!A:C,2,FALSE))</f>
        <v/>
      </c>
    </row>
    <row r="111">
      <c r="A111" t="inlineStr">
        <is>
          <t>RAIRO-OPERATIONS RESEARCH.</t>
        </is>
      </c>
      <c r="B111">
        <f>IF(M111&gt;1-1/8,"A1",IF(M111&gt;1-2/8,"A2",IF(M111&gt;1-3/8,"A3",IF(M111&gt;1/2,"A4",IF(M111&gt;1-5/8,"B1",IF(M111&gt;=0.2,"B2",IF(M111&gt;=0.1,"B3",IF(M111&gt;=0.05,"B4","NA"))))))))</f>
        <v/>
      </c>
      <c r="D111">
        <f>VLOOKUP(B111,Tabelas!A:C,3,FALSE)</f>
        <v/>
      </c>
      <c r="E111">
        <f>VLOOKUP(B111,Tabelas!A:C,2,FALSE)</f>
        <v/>
      </c>
      <c r="G111" t="inlineStr">
        <is>
          <t>0399-0559</t>
        </is>
      </c>
      <c r="J111" t="inlineStr">
        <is>
          <t>NI</t>
        </is>
      </c>
      <c r="K111">
        <f>IF(H111&gt;1-1/8,"A1",IF(H111&gt;1-2/8,"A2",IF(H111&gt;1-3/8,"A3",IF(H111&gt;1/2,"A4",IF(H111&gt;1-5/8,"B1",IF(H111&gt;1-6/8,"B2",IF(H111&gt;1-7/8,"B3",IF(H111&gt;0,"B4","NA"))))))))</f>
        <v/>
      </c>
      <c r="L111">
        <f>IF(I111&gt;1-1/8,"A1",IF(I111&gt;1-2/8,"A2",IF(I111&gt;1-3/8,"A3",IF(I111&gt;1/2,"A4",IF(I111&gt;1-5/8,"B1",IF(I111&gt;1-6/8,"B2",IF(I111&gt;1-7/8,"B3",IF(I111&gt;0,"B4","NA"))))))))</f>
        <v/>
      </c>
      <c r="M111">
        <f>MAX(VLOOKUP(L111,Tabelas!A:C,2,FALSE),VLOOKUP(J111,Tabelas!A:C,2,FALSE),VLOOKUP(J111,Tabelas!A:C,2,FALSE))</f>
        <v/>
      </c>
    </row>
    <row r="112">
      <c r="A112" t="inlineStr">
        <is>
          <t>OPTICAL FIBER TECHNOLOGY.</t>
        </is>
      </c>
      <c r="B112">
        <f>IF(M112&gt;1-1/8,"A1",IF(M112&gt;1-2/8,"A2",IF(M112&gt;1-3/8,"A3",IF(M112&gt;1/2,"A4",IF(M112&gt;1-5/8,"B1",IF(M112&gt;=0.2,"B2",IF(M112&gt;=0.1,"B3",IF(M112&gt;=0.05,"B4","NA"))))))))</f>
        <v/>
      </c>
      <c r="D112">
        <f>VLOOKUP(B112,Tabelas!A:C,3,FALSE)</f>
        <v/>
      </c>
      <c r="E112">
        <f>VLOOKUP(B112,Tabelas!A:C,2,FALSE)</f>
        <v/>
      </c>
      <c r="G112" t="inlineStr">
        <is>
          <t>1068-5200</t>
        </is>
      </c>
      <c r="J112" t="inlineStr">
        <is>
          <t>B1</t>
        </is>
      </c>
      <c r="K112">
        <f>IF(H112&gt;1-1/8,"A1",IF(H112&gt;1-2/8,"A2",IF(H112&gt;1-3/8,"A3",IF(H112&gt;1/2,"A4",IF(H112&gt;1-5/8,"B1",IF(H112&gt;1-6/8,"B2",IF(H112&gt;1-7/8,"B3",IF(H112&gt;0,"B4","NA"))))))))</f>
        <v/>
      </c>
      <c r="L112">
        <f>IF(I112&gt;1-1/8,"A1",IF(I112&gt;1-2/8,"A2",IF(I112&gt;1-3/8,"A3",IF(I112&gt;1/2,"A4",IF(I112&gt;1-5/8,"B1",IF(I112&gt;1-6/8,"B2",IF(I112&gt;1-7/8,"B3",IF(I112&gt;0,"B4","NA"))))))))</f>
        <v/>
      </c>
      <c r="M112">
        <f>MAX(VLOOKUP(L112,Tabelas!A:C,2,FALSE),VLOOKUP(J112,Tabelas!A:C,2,FALSE),VLOOKUP(J112,Tabelas!A:C,2,FALSE))</f>
        <v/>
      </c>
    </row>
    <row r="113">
      <c r="A113" t="inlineStr">
        <is>
          <t>CIRCUITS SYSTEMS AND SIGNAL PROCESSING.</t>
        </is>
      </c>
      <c r="B113">
        <f>IF(M113&gt;1-1/8,"A1",IF(M113&gt;1-2/8,"A2",IF(M113&gt;1-3/8,"A3",IF(M113&gt;1/2,"A4",IF(M113&gt;1-5/8,"B1",IF(M113&gt;=0.2,"B2",IF(M113&gt;=0.1,"B3",IF(M113&gt;=0.05,"B4","NA"))))))))</f>
        <v/>
      </c>
      <c r="D113">
        <f>VLOOKUP(B113,Tabelas!A:C,3,FALSE)</f>
        <v/>
      </c>
      <c r="E113">
        <f>VLOOKUP(B113,Tabelas!A:C,2,FALSE)</f>
        <v/>
      </c>
      <c r="G113" t="inlineStr">
        <is>
          <t>1531-5878</t>
        </is>
      </c>
      <c r="J113" t="inlineStr">
        <is>
          <t>A2</t>
        </is>
      </c>
      <c r="K113">
        <f>IF(H113&gt;1-1/8,"A1",IF(H113&gt;1-2/8,"A2",IF(H113&gt;1-3/8,"A3",IF(H113&gt;1/2,"A4",IF(H113&gt;1-5/8,"B1",IF(H113&gt;1-6/8,"B2",IF(H113&gt;1-7/8,"B3",IF(H113&gt;0,"B4","NA"))))))))</f>
        <v/>
      </c>
      <c r="L113">
        <f>IF(I113&gt;1-1/8,"A1",IF(I113&gt;1-2/8,"A2",IF(I113&gt;1-3/8,"A3",IF(I113&gt;1/2,"A4",IF(I113&gt;1-5/8,"B1",IF(I113&gt;1-6/8,"B2",IF(I113&gt;1-7/8,"B3",IF(I113&gt;0,"B4","NA"))))))))</f>
        <v/>
      </c>
      <c r="M113">
        <f>MAX(VLOOKUP(L113,Tabelas!A:C,2,FALSE),VLOOKUP(J113,Tabelas!A:C,2,FALSE),VLOOKUP(J113,Tabelas!A:C,2,FALSE))</f>
        <v/>
      </c>
    </row>
    <row r="114">
      <c r="A114" t="inlineStr">
        <is>
          <t>IEEE Transactions on Games.</t>
        </is>
      </c>
      <c r="B114">
        <f>IF(M114&gt;1-1/8,"A1",IF(M114&gt;1-2/8,"A2",IF(M114&gt;1-3/8,"A3",IF(M114&gt;1/2,"A4",IF(M114&gt;1-5/8,"B1",IF(M114&gt;=0.2,"B2",IF(M114&gt;=0.1,"B3",IF(M114&gt;=0.05,"B4","NA"))))))))</f>
        <v/>
      </c>
      <c r="D114">
        <f>VLOOKUP(B114,Tabelas!A:C,3,FALSE)</f>
        <v/>
      </c>
      <c r="E114">
        <f>VLOOKUP(B114,Tabelas!A:C,2,FALSE)</f>
        <v/>
      </c>
      <c r="G114" t="inlineStr">
        <is>
          <t>2475-1510</t>
        </is>
      </c>
      <c r="J114" t="inlineStr">
        <is>
          <t>B1</t>
        </is>
      </c>
      <c r="K114">
        <f>IF(H114&gt;1-1/8,"A1",IF(H114&gt;1-2/8,"A2",IF(H114&gt;1-3/8,"A3",IF(H114&gt;1/2,"A4",IF(H114&gt;1-5/8,"B1",IF(H114&gt;1-6/8,"B2",IF(H114&gt;1-7/8,"B3",IF(H114&gt;0,"B4","NA"))))))))</f>
        <v/>
      </c>
      <c r="L114">
        <f>IF(I114&gt;1-1/8,"A1",IF(I114&gt;1-2/8,"A2",IF(I114&gt;1-3/8,"A3",IF(I114&gt;1/2,"A4",IF(I114&gt;1-5/8,"B1",IF(I114&gt;1-6/8,"B2",IF(I114&gt;1-7/8,"B3",IF(I114&gt;0,"B4","NA"))))))))</f>
        <v/>
      </c>
      <c r="M114">
        <f>MAX(VLOOKUP(L114,Tabelas!A:C,2,FALSE),VLOOKUP(J114,Tabelas!A:C,2,FALSE),VLOOKUP(J114,Tabelas!A:C,2,FALSE))</f>
        <v/>
      </c>
    </row>
    <row r="115">
      <c r="A115" t="inlineStr">
        <is>
          <t>TECNOLOGIA &amp; CULTURA (CEFET/RJ).</t>
        </is>
      </c>
      <c r="B115">
        <f>IF(M115&gt;1-1/8,"A1",IF(M115&gt;1-2/8,"A2",IF(M115&gt;1-3/8,"A3",IF(M115&gt;1/2,"A4",IF(M115&gt;1-5/8,"B1",IF(M115&gt;=0.2,"B2",IF(M115&gt;=0.1,"B3",IF(M115&gt;=0.05,"B4","NA"))))))))</f>
        <v/>
      </c>
      <c r="D115">
        <f>VLOOKUP(B115,Tabelas!A:C,3,FALSE)</f>
        <v/>
      </c>
      <c r="E115">
        <f>VLOOKUP(B115,Tabelas!A:C,2,FALSE)</f>
        <v/>
      </c>
      <c r="G115" t="inlineStr">
        <is>
          <t>1414-8498</t>
        </is>
      </c>
      <c r="J115" t="inlineStr">
        <is>
          <t>B4</t>
        </is>
      </c>
      <c r="K115">
        <f>IF(H115&gt;1-1/8,"A1",IF(H115&gt;1-2/8,"A2",IF(H115&gt;1-3/8,"A3",IF(H115&gt;1/2,"A4",IF(H115&gt;1-5/8,"B1",IF(H115&gt;1-6/8,"B2",IF(H115&gt;1-7/8,"B3",IF(H115&gt;0,"B4","NA"))))))))</f>
        <v/>
      </c>
      <c r="L115">
        <f>IF(I115&gt;1-1/8,"A1",IF(I115&gt;1-2/8,"A2",IF(I115&gt;1-3/8,"A3",IF(I115&gt;1/2,"A4",IF(I115&gt;1-5/8,"B1",IF(I115&gt;1-6/8,"B2",IF(I115&gt;1-7/8,"B3",IF(I115&gt;0,"B4","NA"))))))))</f>
        <v/>
      </c>
      <c r="M115">
        <f>MAX(VLOOKUP(L115,Tabelas!A:C,2,FALSE),VLOOKUP(J115,Tabelas!A:C,2,FALSE),VLOOKUP(J115,Tabelas!A:C,2,FALSE))</f>
        <v/>
      </c>
    </row>
    <row r="116">
      <c r="A116" t="inlineStr">
        <is>
          <t>REVISTA CONEXÃO UEPG.</t>
        </is>
      </c>
      <c r="B116">
        <f>IF(M116&gt;1-1/8,"A1",IF(M116&gt;1-2/8,"A2",IF(M116&gt;1-3/8,"A3",IF(M116&gt;1/2,"A4",IF(M116&gt;1-5/8,"B1",IF(M116&gt;=0.2,"B2",IF(M116&gt;=0.1,"B3",IF(M116&gt;=0.05,"B4","NA"))))))))</f>
        <v/>
      </c>
      <c r="D116">
        <f>VLOOKUP(B116,Tabelas!A:C,3,FALSE)</f>
        <v/>
      </c>
      <c r="E116">
        <f>VLOOKUP(B116,Tabelas!A:C,2,FALSE)</f>
        <v/>
      </c>
      <c r="G116" t="inlineStr">
        <is>
          <t>2238-7315</t>
        </is>
      </c>
      <c r="J116" t="inlineStr">
        <is>
          <t>B1</t>
        </is>
      </c>
      <c r="K116">
        <f>IF(H116&gt;1-1/8,"A1",IF(H116&gt;1-2/8,"A2",IF(H116&gt;1-3/8,"A3",IF(H116&gt;1/2,"A4",IF(H116&gt;1-5/8,"B1",IF(H116&gt;1-6/8,"B2",IF(H116&gt;1-7/8,"B3",IF(H116&gt;0,"B4","NA"))))))))</f>
        <v/>
      </c>
      <c r="L116">
        <f>IF(I116&gt;1-1/8,"A1",IF(I116&gt;1-2/8,"A2",IF(I116&gt;1-3/8,"A3",IF(I116&gt;1/2,"A4",IF(I116&gt;1-5/8,"B1",IF(I116&gt;1-6/8,"B2",IF(I116&gt;1-7/8,"B3",IF(I116&gt;0,"B4","NA"))))))))</f>
        <v/>
      </c>
      <c r="M116">
        <f>MAX(VLOOKUP(L116,Tabelas!A:C,2,FALSE),VLOOKUP(J116,Tabelas!A:C,2,FALSE),VLOOKUP(J116,Tabelas!A:C,2,FALSE))</f>
        <v/>
      </c>
    </row>
    <row r="117">
      <c r="A117" t="inlineStr">
        <is>
          <t>New Generation Computing.</t>
        </is>
      </c>
      <c r="B117">
        <f>IF(M117&gt;1-1/8,"A1",IF(M117&gt;1-2/8,"A2",IF(M117&gt;1-3/8,"A3",IF(M117&gt;1/2,"A4",IF(M117&gt;1-5/8,"B1",IF(M117&gt;=0.2,"B2",IF(M117&gt;=0.1,"B3",IF(M117&gt;=0.05,"B4","NA"))))))))</f>
        <v/>
      </c>
      <c r="D117">
        <f>VLOOKUP(B117,Tabelas!A:C,3,FALSE)</f>
        <v/>
      </c>
      <c r="E117">
        <f>VLOOKUP(B117,Tabelas!A:C,2,FALSE)</f>
        <v/>
      </c>
      <c r="G117" t="inlineStr">
        <is>
          <t>1882-7055</t>
        </is>
      </c>
      <c r="J117" t="inlineStr">
        <is>
          <t>B3</t>
        </is>
      </c>
      <c r="K117">
        <f>IF(H117&gt;1-1/8,"A1",IF(H117&gt;1-2/8,"A2",IF(H117&gt;1-3/8,"A3",IF(H117&gt;1/2,"A4",IF(H117&gt;1-5/8,"B1",IF(H117&gt;1-6/8,"B2",IF(H117&gt;1-7/8,"B3",IF(H117&gt;0,"B4","NA"))))))))</f>
        <v/>
      </c>
      <c r="L117">
        <f>IF(I117&gt;1-1/8,"A1",IF(I117&gt;1-2/8,"A2",IF(I117&gt;1-3/8,"A3",IF(I117&gt;1/2,"A4",IF(I117&gt;1-5/8,"B1",IF(I117&gt;1-6/8,"B2",IF(I117&gt;1-7/8,"B3",IF(I117&gt;0,"B4","NA"))))))))</f>
        <v/>
      </c>
      <c r="M117">
        <f>MAX(VLOOKUP(L117,Tabelas!A:C,2,FALSE),VLOOKUP(J117,Tabelas!A:C,2,FALSE),VLOOKUP(J117,Tabelas!A:C,2,FALSE))</f>
        <v/>
      </c>
    </row>
    <row r="118">
      <c r="A118" t="inlineStr">
        <is>
          <t>Journal of Communication and Information Systems (JCIS),.</t>
        </is>
      </c>
      <c r="B118">
        <f>IF(M118&gt;1-1/8,"A1",IF(M118&gt;1-2/8,"A2",IF(M118&gt;1-3/8,"A3",IF(M118&gt;1/2,"A4",IF(M118&gt;1-5/8,"B1",IF(M118&gt;=0.2,"B2",IF(M118&gt;=0.1,"B3",IF(M118&gt;=0.05,"B4","NA"))))))))</f>
        <v/>
      </c>
      <c r="D118">
        <f>VLOOKUP(B118,Tabelas!A:C,3,FALSE)</f>
        <v/>
      </c>
      <c r="E118">
        <f>VLOOKUP(B118,Tabelas!A:C,2,FALSE)</f>
        <v/>
      </c>
      <c r="G118" t="inlineStr">
        <is>
          <t>1980-6604</t>
        </is>
      </c>
      <c r="J118" t="inlineStr">
        <is>
          <t>A1</t>
        </is>
      </c>
      <c r="K118">
        <f>IF(H118&gt;1-1/8,"A1",IF(H118&gt;1-2/8,"A2",IF(H118&gt;1-3/8,"A3",IF(H118&gt;1/2,"A4",IF(H118&gt;1-5/8,"B1",IF(H118&gt;1-6/8,"B2",IF(H118&gt;1-7/8,"B3",IF(H118&gt;0,"B4","NA"))))))))</f>
        <v/>
      </c>
      <c r="L118">
        <f>IF(I118&gt;1-1/8,"A1",IF(I118&gt;1-2/8,"A2",IF(I118&gt;1-3/8,"A3",IF(I118&gt;1/2,"A4",IF(I118&gt;1-5/8,"B1",IF(I118&gt;1-6/8,"B2",IF(I118&gt;1-7/8,"B3",IF(I118&gt;0,"B4","NA"))))))))</f>
        <v/>
      </c>
      <c r="M118">
        <f>MAX(VLOOKUP(L118,Tabelas!A:C,2,FALSE),VLOOKUP(J118,Tabelas!A:C,2,FALSE),VLOOKUP(J118,Tabelas!A:C,2,FALSE))</f>
        <v/>
      </c>
    </row>
    <row r="119">
      <c r="A119" t="inlineStr">
        <is>
          <t>NEUROCOMPUTING.</t>
        </is>
      </c>
      <c r="B119">
        <f>IF(M119&gt;1-1/8,"A1",IF(M119&gt;1-2/8,"A2",IF(M119&gt;1-3/8,"A3",IF(M119&gt;1/2,"A4",IF(M119&gt;1-5/8,"B1",IF(M119&gt;=0.2,"B2",IF(M119&gt;=0.1,"B3",IF(M119&gt;=0.05,"B4","NA"))))))))</f>
        <v/>
      </c>
      <c r="D119">
        <f>VLOOKUP(B119,Tabelas!A:C,3,FALSE)</f>
        <v/>
      </c>
      <c r="E119">
        <f>VLOOKUP(B119,Tabelas!A:C,2,FALSE)</f>
        <v/>
      </c>
      <c r="G119" t="inlineStr">
        <is>
          <t>0925-2312</t>
        </is>
      </c>
      <c r="J119" t="inlineStr">
        <is>
          <t>A2</t>
        </is>
      </c>
      <c r="K119">
        <f>IF(H119&gt;1-1/8,"A1",IF(H119&gt;1-2/8,"A2",IF(H119&gt;1-3/8,"A3",IF(H119&gt;1/2,"A4",IF(H119&gt;1-5/8,"B1",IF(H119&gt;1-6/8,"B2",IF(H119&gt;1-7/8,"B3",IF(H119&gt;0,"B4","NA"))))))))</f>
        <v/>
      </c>
      <c r="L119">
        <f>IF(I119&gt;1-1/8,"A1",IF(I119&gt;1-2/8,"A2",IF(I119&gt;1-3/8,"A3",IF(I119&gt;1/2,"A4",IF(I119&gt;1-5/8,"B1",IF(I119&gt;1-6/8,"B2",IF(I119&gt;1-7/8,"B3",IF(I119&gt;0,"B4","NA"))))))))</f>
        <v/>
      </c>
      <c r="M119">
        <f>MAX(VLOOKUP(L119,Tabelas!A:C,2,FALSE),VLOOKUP(J119,Tabelas!A:C,2,FALSE),VLOOKUP(J119,Tabelas!A:C,2,FALSE))</f>
        <v/>
      </c>
    </row>
    <row r="120">
      <c r="A120" t="inlineStr">
        <is>
          <t>MATERIALS LETTERS.</t>
        </is>
      </c>
      <c r="B120">
        <f>IF(M120&gt;1-1/8,"A1",IF(M120&gt;1-2/8,"A2",IF(M120&gt;1-3/8,"A3",IF(M120&gt;1/2,"A4",IF(M120&gt;1-5/8,"B1",IF(M120&gt;=0.2,"B2",IF(M120&gt;=0.1,"B3",IF(M120&gt;=0.05,"B4","NA"))))))))</f>
        <v/>
      </c>
      <c r="D120">
        <f>VLOOKUP(B120,Tabelas!A:C,3,FALSE)</f>
        <v/>
      </c>
      <c r="E120">
        <f>VLOOKUP(B120,Tabelas!A:C,2,FALSE)</f>
        <v/>
      </c>
      <c r="G120" t="inlineStr">
        <is>
          <t>0167-577X</t>
        </is>
      </c>
      <c r="J120" t="inlineStr">
        <is>
          <t>NI</t>
        </is>
      </c>
      <c r="K120">
        <f>IF(H120&gt;1-1/8,"A1",IF(H120&gt;1-2/8,"A2",IF(H120&gt;1-3/8,"A3",IF(H120&gt;1/2,"A4",IF(H120&gt;1-5/8,"B1",IF(H120&gt;1-6/8,"B2",IF(H120&gt;1-7/8,"B3",IF(H120&gt;0,"B4","NA"))))))))</f>
        <v/>
      </c>
      <c r="L120">
        <f>IF(I120&gt;1-1/8,"A1",IF(I120&gt;1-2/8,"A2",IF(I120&gt;1-3/8,"A3",IF(I120&gt;1/2,"A4",IF(I120&gt;1-5/8,"B1",IF(I120&gt;1-6/8,"B2",IF(I120&gt;1-7/8,"B3",IF(I120&gt;0,"B4","NA"))))))))</f>
        <v/>
      </c>
      <c r="M120">
        <f>MAX(VLOOKUP(L120,Tabelas!A:C,2,FALSE),VLOOKUP(J120,Tabelas!A:C,2,FALSE),VLOOKUP(J120,Tabelas!A:C,2,FALSE))</f>
        <v/>
      </c>
    </row>
    <row r="121">
      <c r="A121" t="inlineStr">
        <is>
          <t>International Journal of Qualitative Methods.</t>
        </is>
      </c>
      <c r="B121">
        <f>IF(M121&gt;1-1/8,"A1",IF(M121&gt;1-2/8,"A2",IF(M121&gt;1-3/8,"A3",IF(M121&gt;1/2,"A4",IF(M121&gt;1-5/8,"B1",IF(M121&gt;=0.2,"B2",IF(M121&gt;=0.1,"B3",IF(M121&gt;=0.05,"B4","NA"))))))))</f>
        <v/>
      </c>
      <c r="D121">
        <f>VLOOKUP(B121,Tabelas!A:C,3,FALSE)</f>
        <v/>
      </c>
      <c r="E121">
        <f>VLOOKUP(B121,Tabelas!A:C,2,FALSE)</f>
        <v/>
      </c>
      <c r="G121" t="inlineStr">
        <is>
          <t>1609-4069</t>
        </is>
      </c>
      <c r="J121" t="inlineStr">
        <is>
          <t>B1</t>
        </is>
      </c>
      <c r="K121">
        <f>IF(H121&gt;1-1/8,"A1",IF(H121&gt;1-2/8,"A2",IF(H121&gt;1-3/8,"A3",IF(H121&gt;1/2,"A4",IF(H121&gt;1-5/8,"B1",IF(H121&gt;1-6/8,"B2",IF(H121&gt;1-7/8,"B3",IF(H121&gt;0,"B4","NA"))))))))</f>
        <v/>
      </c>
      <c r="L121">
        <f>IF(I121&gt;1-1/8,"A1",IF(I121&gt;1-2/8,"A2",IF(I121&gt;1-3/8,"A3",IF(I121&gt;1/2,"A4",IF(I121&gt;1-5/8,"B1",IF(I121&gt;1-6/8,"B2",IF(I121&gt;1-7/8,"B3",IF(I121&gt;0,"B4","NA"))))))))</f>
        <v/>
      </c>
      <c r="M121">
        <f>MAX(VLOOKUP(L121,Tabelas!A:C,2,FALSE),VLOOKUP(J121,Tabelas!A:C,2,FALSE),VLOOKUP(J121,Tabelas!A:C,2,FALSE))</f>
        <v/>
      </c>
    </row>
    <row r="122">
      <c r="A122" t="inlineStr">
        <is>
          <t>REVISTA PSICOPEDAGOGIA.</t>
        </is>
      </c>
      <c r="B122">
        <f>IF(M122&gt;1-1/8,"A1",IF(M122&gt;1-2/8,"A2",IF(M122&gt;1-3/8,"A3",IF(M122&gt;1/2,"A4",IF(M122&gt;1-5/8,"B1",IF(M122&gt;=0.2,"B2",IF(M122&gt;=0.1,"B3",IF(M122&gt;=0.05,"B4","NA"))))))))</f>
        <v/>
      </c>
      <c r="D122">
        <f>VLOOKUP(B122,Tabelas!A:C,3,FALSE)</f>
        <v/>
      </c>
      <c r="E122">
        <f>VLOOKUP(B122,Tabelas!A:C,2,FALSE)</f>
        <v/>
      </c>
      <c r="G122" t="inlineStr">
        <is>
          <t>2179-4057</t>
        </is>
      </c>
      <c r="J122" t="inlineStr">
        <is>
          <t>B2</t>
        </is>
      </c>
      <c r="K122">
        <f>IF(H122&gt;1-1/8,"A1",IF(H122&gt;1-2/8,"A2",IF(H122&gt;1-3/8,"A3",IF(H122&gt;1/2,"A4",IF(H122&gt;1-5/8,"B1",IF(H122&gt;1-6/8,"B2",IF(H122&gt;1-7/8,"B3",IF(H122&gt;0,"B4","NA"))))))))</f>
        <v/>
      </c>
      <c r="L122">
        <f>IF(I122&gt;1-1/8,"A1",IF(I122&gt;1-2/8,"A2",IF(I122&gt;1-3/8,"A3",IF(I122&gt;1/2,"A4",IF(I122&gt;1-5/8,"B1",IF(I122&gt;1-6/8,"B2",IF(I122&gt;1-7/8,"B3",IF(I122&gt;0,"B4","NA"))))))))</f>
        <v/>
      </c>
      <c r="M122">
        <f>MAX(VLOOKUP(L122,Tabelas!A:C,2,FALSE),VLOOKUP(J122,Tabelas!A:C,2,FALSE),VLOOKUP(J122,Tabelas!A:C,2,FALSE))</f>
        <v/>
      </c>
    </row>
    <row r="123">
      <c r="A123" t="inlineStr">
        <is>
          <t>ACM Transactions on Multimedia Computing Communications and Applications.</t>
        </is>
      </c>
      <c r="B123">
        <f>IF(M123&gt;1-1/8,"A1",IF(M123&gt;1-2/8,"A2",IF(M123&gt;1-3/8,"A3",IF(M123&gt;1/2,"A4",IF(M123&gt;1-5/8,"B1",IF(M123&gt;=0.2,"B2",IF(M123&gt;=0.1,"B3",IF(M123&gt;=0.05,"B4","NA"))))))))</f>
        <v/>
      </c>
      <c r="D123">
        <f>VLOOKUP(B123,Tabelas!A:C,3,FALSE)</f>
        <v/>
      </c>
      <c r="E123">
        <f>VLOOKUP(B123,Tabelas!A:C,2,FALSE)</f>
        <v/>
      </c>
      <c r="G123" t="inlineStr">
        <is>
          <t>1551-6857</t>
        </is>
      </c>
      <c r="J123" t="inlineStr">
        <is>
          <t>A2</t>
        </is>
      </c>
      <c r="K123">
        <f>IF(H123&gt;1-1/8,"A1",IF(H123&gt;1-2/8,"A2",IF(H123&gt;1-3/8,"A3",IF(H123&gt;1/2,"A4",IF(H123&gt;1-5/8,"B1",IF(H123&gt;1-6/8,"B2",IF(H123&gt;1-7/8,"B3",IF(H123&gt;0,"B4","NA"))))))))</f>
        <v/>
      </c>
      <c r="L123">
        <f>IF(I123&gt;1-1/8,"A1",IF(I123&gt;1-2/8,"A2",IF(I123&gt;1-3/8,"A3",IF(I123&gt;1/2,"A4",IF(I123&gt;1-5/8,"B1",IF(I123&gt;1-6/8,"B2",IF(I123&gt;1-7/8,"B3",IF(I123&gt;0,"B4","NA"))))))))</f>
        <v/>
      </c>
      <c r="M123">
        <f>MAX(VLOOKUP(L123,Tabelas!A:C,2,FALSE),VLOOKUP(J123,Tabelas!A:C,2,FALSE),VLOOKUP(J123,Tabelas!A:C,2,FALSE))</f>
        <v/>
      </c>
    </row>
    <row r="124">
      <c r="A124" t="inlineStr">
        <is>
          <t>IEEE Transactions on Circuits and Systems II: Express Briefs.</t>
        </is>
      </c>
      <c r="B124">
        <f>IF(M124&gt;1-1/8,"A1",IF(M124&gt;1-2/8,"A2",IF(M124&gt;1-3/8,"A3",IF(M124&gt;1/2,"A4",IF(M124&gt;1-5/8,"B1",IF(M124&gt;=0.2,"B2",IF(M124&gt;=0.1,"B3",IF(M124&gt;=0.05,"B4","NA"))))))))</f>
        <v/>
      </c>
      <c r="D124">
        <f>VLOOKUP(B124,Tabelas!A:C,3,FALSE)</f>
        <v/>
      </c>
      <c r="E124">
        <f>VLOOKUP(B124,Tabelas!A:C,2,FALSE)</f>
        <v/>
      </c>
      <c r="G124" t="inlineStr">
        <is>
          <t>1558-3791</t>
        </is>
      </c>
      <c r="J124" t="inlineStr">
        <is>
          <t>C</t>
        </is>
      </c>
      <c r="K124">
        <f>IF(H124&gt;1-1/8,"A1",IF(H124&gt;1-2/8,"A2",IF(H124&gt;1-3/8,"A3",IF(H124&gt;1/2,"A4",IF(H124&gt;1-5/8,"B1",IF(H124&gt;1-6/8,"B2",IF(H124&gt;1-7/8,"B3",IF(H124&gt;0,"B4","NA"))))))))</f>
        <v/>
      </c>
      <c r="L124">
        <f>IF(I124&gt;1-1/8,"A1",IF(I124&gt;1-2/8,"A2",IF(I124&gt;1-3/8,"A3",IF(I124&gt;1/2,"A4",IF(I124&gt;1-5/8,"B1",IF(I124&gt;1-6/8,"B2",IF(I124&gt;1-7/8,"B3",IF(I124&gt;0,"B4","NA"))))))))</f>
        <v/>
      </c>
      <c r="M124">
        <f>MAX(VLOOKUP(L124,Tabelas!A:C,2,FALSE),VLOOKUP(J124,Tabelas!A:C,2,FALSE),VLOOKUP(J124,Tabelas!A:C,2,FALSE))</f>
        <v/>
      </c>
    </row>
    <row r="125">
      <c r="A125" t="inlineStr">
        <is>
          <t>IEEE COMMUNICATIONS LETTERS.</t>
        </is>
      </c>
      <c r="B125">
        <f>IF(M125&gt;1-1/8,"A1",IF(M125&gt;1-2/8,"A2",IF(M125&gt;1-3/8,"A3",IF(M125&gt;1/2,"A4",IF(M125&gt;1-5/8,"B1",IF(M125&gt;=0.2,"B2",IF(M125&gt;=0.1,"B3",IF(M125&gt;=0.05,"B4","NA"))))))))</f>
        <v/>
      </c>
      <c r="D125">
        <f>VLOOKUP(B125,Tabelas!A:C,3,FALSE)</f>
        <v/>
      </c>
      <c r="E125">
        <f>VLOOKUP(B125,Tabelas!A:C,2,FALSE)</f>
        <v/>
      </c>
      <c r="G125" t="inlineStr">
        <is>
          <t>1558-2558</t>
        </is>
      </c>
      <c r="J125" t="inlineStr">
        <is>
          <t>A1</t>
        </is>
      </c>
      <c r="K125">
        <f>IF(H125&gt;1-1/8,"A1",IF(H125&gt;1-2/8,"A2",IF(H125&gt;1-3/8,"A3",IF(H125&gt;1/2,"A4",IF(H125&gt;1-5/8,"B1",IF(H125&gt;1-6/8,"B2",IF(H125&gt;1-7/8,"B3",IF(H125&gt;0,"B4","NA"))))))))</f>
        <v/>
      </c>
      <c r="L125">
        <f>IF(I125&gt;1-1/8,"A1",IF(I125&gt;1-2/8,"A2",IF(I125&gt;1-3/8,"A3",IF(I125&gt;1/2,"A4",IF(I125&gt;1-5/8,"B1",IF(I125&gt;1-6/8,"B2",IF(I125&gt;1-7/8,"B3",IF(I125&gt;0,"B4","NA"))))))))</f>
        <v/>
      </c>
      <c r="M125">
        <f>MAX(VLOOKUP(L125,Tabelas!A:C,2,FALSE),VLOOKUP(J125,Tabelas!A:C,2,FALSE),VLOOKUP(J125,Tabelas!A:C,2,FALSE))</f>
        <v/>
      </c>
    </row>
    <row r="126">
      <c r="A126" t="inlineStr">
        <is>
          <t>COMPUTERS &amp; OPERATIONS RESEARCH.</t>
        </is>
      </c>
      <c r="B126">
        <f>IF(M126&gt;1-1/8,"A1",IF(M126&gt;1-2/8,"A2",IF(M126&gt;1-3/8,"A3",IF(M126&gt;1/2,"A4",IF(M126&gt;1-5/8,"B1",IF(M126&gt;=0.2,"B2",IF(M126&gt;=0.1,"B3",IF(M126&gt;=0.05,"B4","NA"))))))))</f>
        <v/>
      </c>
      <c r="D126">
        <f>VLOOKUP(B126,Tabelas!A:C,3,FALSE)</f>
        <v/>
      </c>
      <c r="E126">
        <f>VLOOKUP(B126,Tabelas!A:C,2,FALSE)</f>
        <v/>
      </c>
      <c r="G126" t="inlineStr">
        <is>
          <t>0305-0548</t>
        </is>
      </c>
      <c r="J126" t="inlineStr">
        <is>
          <t>A1</t>
        </is>
      </c>
      <c r="K126">
        <f>IF(H126&gt;1-1/8,"A1",IF(H126&gt;1-2/8,"A2",IF(H126&gt;1-3/8,"A3",IF(H126&gt;1/2,"A4",IF(H126&gt;1-5/8,"B1",IF(H126&gt;1-6/8,"B2",IF(H126&gt;1-7/8,"B3",IF(H126&gt;0,"B4","NA"))))))))</f>
        <v/>
      </c>
      <c r="L126">
        <f>IF(I126&gt;1-1/8,"A1",IF(I126&gt;1-2/8,"A2",IF(I126&gt;1-3/8,"A3",IF(I126&gt;1/2,"A4",IF(I126&gt;1-5/8,"B1",IF(I126&gt;1-6/8,"B2",IF(I126&gt;1-7/8,"B3",IF(I126&gt;0,"B4","NA"))))))))</f>
        <v/>
      </c>
      <c r="M126">
        <f>MAX(VLOOKUP(L126,Tabelas!A:C,2,FALSE),VLOOKUP(J126,Tabelas!A:C,2,FALSE),VLOOKUP(J126,Tabelas!A:C,2,FALSE))</f>
        <v/>
      </c>
    </row>
    <row r="127">
      <c r="A127" t="inlineStr">
        <is>
          <t>EXPERT SYSTEMS WITH APPLICATIONS.</t>
        </is>
      </c>
      <c r="B127">
        <f>IF(M127&gt;1-1/8,"A1",IF(M127&gt;1-2/8,"A2",IF(M127&gt;1-3/8,"A3",IF(M127&gt;1/2,"A4",IF(M127&gt;1-5/8,"B1",IF(M127&gt;=0.2,"B2",IF(M127&gt;=0.1,"B3",IF(M127&gt;=0.05,"B4","NA"))))))))</f>
        <v/>
      </c>
      <c r="D127">
        <f>VLOOKUP(B127,Tabelas!A:C,3,FALSE)</f>
        <v/>
      </c>
      <c r="E127">
        <f>VLOOKUP(B127,Tabelas!A:C,2,FALSE)</f>
        <v/>
      </c>
      <c r="G127" t="inlineStr">
        <is>
          <t>0957-4174</t>
        </is>
      </c>
      <c r="J127" t="inlineStr">
        <is>
          <t>A1</t>
        </is>
      </c>
      <c r="K127">
        <f>IF(H127&gt;1-1/8,"A1",IF(H127&gt;1-2/8,"A2",IF(H127&gt;1-3/8,"A3",IF(H127&gt;1/2,"A4",IF(H127&gt;1-5/8,"B1",IF(H127&gt;1-6/8,"B2",IF(H127&gt;1-7/8,"B3",IF(H127&gt;0,"B4","NA"))))))))</f>
        <v/>
      </c>
      <c r="L127">
        <f>IF(I127&gt;1-1/8,"A1",IF(I127&gt;1-2/8,"A2",IF(I127&gt;1-3/8,"A3",IF(I127&gt;1/2,"A4",IF(I127&gt;1-5/8,"B1",IF(I127&gt;1-6/8,"B2",IF(I127&gt;1-7/8,"B3",IF(I127&gt;0,"B4","NA"))))))))</f>
        <v/>
      </c>
      <c r="M127">
        <f>MAX(VLOOKUP(L127,Tabelas!A:C,2,FALSE),VLOOKUP(J127,Tabelas!A:C,2,FALSE),VLOOKUP(J127,Tabelas!A:C,2,FALSE))</f>
        <v/>
      </c>
    </row>
    <row r="128">
      <c r="A128" t="inlineStr">
        <is>
          <t>Brazilian Journal of Development.</t>
        </is>
      </c>
      <c r="B128">
        <f>IF(M128&gt;1-1/8,"A1",IF(M128&gt;1-2/8,"A2",IF(M128&gt;1-3/8,"A3",IF(M128&gt;1/2,"A4",IF(M128&gt;1-5/8,"B1",IF(M128&gt;=0.2,"B2",IF(M128&gt;=0.1,"B3",IF(M128&gt;=0.05,"B4","NA"))))))))</f>
        <v/>
      </c>
      <c r="D128">
        <f>VLOOKUP(B128,Tabelas!A:C,3,FALSE)</f>
        <v/>
      </c>
      <c r="E128">
        <f>VLOOKUP(B128,Tabelas!A:C,2,FALSE)</f>
        <v/>
      </c>
      <c r="G128" t="inlineStr">
        <is>
          <t>2525-8761</t>
        </is>
      </c>
      <c r="J128" t="inlineStr">
        <is>
          <t>B3</t>
        </is>
      </c>
      <c r="K128">
        <f>IF(H128&gt;1-1/8,"A1",IF(H128&gt;1-2/8,"A2",IF(H128&gt;1-3/8,"A3",IF(H128&gt;1/2,"A4",IF(H128&gt;1-5/8,"B1",IF(H128&gt;1-6/8,"B2",IF(H128&gt;1-7/8,"B3",IF(H128&gt;0,"B4","NA"))))))))</f>
        <v/>
      </c>
      <c r="L128">
        <f>IF(I128&gt;1-1/8,"A1",IF(I128&gt;1-2/8,"A2",IF(I128&gt;1-3/8,"A3",IF(I128&gt;1/2,"A4",IF(I128&gt;1-5/8,"B1",IF(I128&gt;1-6/8,"B2",IF(I128&gt;1-7/8,"B3",IF(I128&gt;0,"B4","NA"))))))))</f>
        <v/>
      </c>
      <c r="M128">
        <f>MAX(VLOOKUP(L128,Tabelas!A:C,2,FALSE),VLOOKUP(J128,Tabelas!A:C,2,FALSE),VLOOKUP(J128,Tabelas!A:C,2,FALSE))</f>
        <v/>
      </c>
    </row>
    <row r="129">
      <c r="A129" t="inlineStr">
        <is>
          <t>Journal of Mathematics in Industry.</t>
        </is>
      </c>
      <c r="B129">
        <f>IF(M129&gt;1-1/8,"A1",IF(M129&gt;1-2/8,"A2",IF(M129&gt;1-3/8,"A3",IF(M129&gt;1/2,"A4",IF(M129&gt;1-5/8,"B1",IF(M129&gt;=0.2,"B2",IF(M129&gt;=0.1,"B3",IF(M129&gt;=0.05,"B4","NA"))))))))</f>
        <v/>
      </c>
      <c r="D129">
        <f>VLOOKUP(B129,Tabelas!A:C,3,FALSE)</f>
        <v/>
      </c>
      <c r="E129">
        <f>VLOOKUP(B129,Tabelas!A:C,2,FALSE)</f>
        <v/>
      </c>
      <c r="G129" t="inlineStr">
        <is>
          <t>2190-5983</t>
        </is>
      </c>
      <c r="J129" t="inlineStr">
        <is>
          <t>NI</t>
        </is>
      </c>
      <c r="K129">
        <f>IF(H129&gt;1-1/8,"A1",IF(H129&gt;1-2/8,"A2",IF(H129&gt;1-3/8,"A3",IF(H129&gt;1/2,"A4",IF(H129&gt;1-5/8,"B1",IF(H129&gt;1-6/8,"B2",IF(H129&gt;1-7/8,"B3",IF(H129&gt;0,"B4","NA"))))))))</f>
        <v/>
      </c>
      <c r="L129">
        <f>IF(I129&gt;1-1/8,"A1",IF(I129&gt;1-2/8,"A2",IF(I129&gt;1-3/8,"A3",IF(I129&gt;1/2,"A4",IF(I129&gt;1-5/8,"B1",IF(I129&gt;1-6/8,"B2",IF(I129&gt;1-7/8,"B3",IF(I129&gt;0,"B4","NA"))))))))</f>
        <v/>
      </c>
      <c r="M129">
        <f>MAX(VLOOKUP(L129,Tabelas!A:C,2,FALSE),VLOOKUP(J129,Tabelas!A:C,2,FALSE),VLOOKUP(J129,Tabelas!A:C,2,FALSE))</f>
        <v/>
      </c>
    </row>
    <row r="130">
      <c r="A130" t="inlineStr">
        <is>
          <t>EXPERT SYSTEMS.</t>
        </is>
      </c>
      <c r="B130">
        <f>IF(M130&gt;1-1/8,"A1",IF(M130&gt;1-2/8,"A2",IF(M130&gt;1-3/8,"A3",IF(M130&gt;1/2,"A4",IF(M130&gt;1-5/8,"B1",IF(M130&gt;=0.2,"B2",IF(M130&gt;=0.1,"B3",IF(M130&gt;=0.05,"B4","NA"))))))))</f>
        <v/>
      </c>
      <c r="D130">
        <f>VLOOKUP(B130,Tabelas!A:C,3,FALSE)</f>
        <v/>
      </c>
      <c r="E130">
        <f>VLOOKUP(B130,Tabelas!A:C,2,FALSE)</f>
        <v/>
      </c>
      <c r="G130" t="inlineStr">
        <is>
          <t>0266-4720</t>
        </is>
      </c>
      <c r="J130" t="inlineStr">
        <is>
          <t>NI</t>
        </is>
      </c>
      <c r="K130">
        <f>IF(H130&gt;1-1/8,"A1",IF(H130&gt;1-2/8,"A2",IF(H130&gt;1-3/8,"A3",IF(H130&gt;1/2,"A4",IF(H130&gt;1-5/8,"B1",IF(H130&gt;1-6/8,"B2",IF(H130&gt;1-7/8,"B3",IF(H130&gt;0,"B4","NA"))))))))</f>
        <v/>
      </c>
      <c r="L130">
        <f>IF(I130&gt;1-1/8,"A1",IF(I130&gt;1-2/8,"A2",IF(I130&gt;1-3/8,"A3",IF(I130&gt;1/2,"A4",IF(I130&gt;1-5/8,"B1",IF(I130&gt;1-6/8,"B2",IF(I130&gt;1-7/8,"B3",IF(I130&gt;0,"B4","NA"))))))))</f>
        <v/>
      </c>
      <c r="M130">
        <f>MAX(VLOOKUP(L130,Tabelas!A:C,2,FALSE),VLOOKUP(J130,Tabelas!A:C,2,FALSE),VLOOKUP(J130,Tabelas!A:C,2,FALSE))</f>
        <v/>
      </c>
    </row>
  </sheetData>
  <autoFilter ref="A1:M1">
    <sortState ref="A2:M67">
      <sortCondition ref="A1:A67"/>
    </sortState>
  </autoFilter>
  <pageMargins left="0.7" right="0.7" top="0.75" bottom="0.75" header="0.3" footer="0.3"/>
  <pageSetup orientation="portrait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20"/>
  <sheetViews>
    <sheetView zoomScaleNormal="100" workbookViewId="0">
      <selection activeCell="H12" sqref="H12"/>
    </sheetView>
  </sheetViews>
  <sheetFormatPr baseColWidth="8" defaultColWidth="11" defaultRowHeight="15.75"/>
  <cols>
    <col width="11" customWidth="1" style="36" min="2" max="2"/>
    <col width="11" customWidth="1" style="8" min="3" max="3"/>
    <col width="11" customWidth="1" style="36" min="5" max="5"/>
  </cols>
  <sheetData>
    <row r="1">
      <c r="A1" t="inlineStr">
        <is>
          <t>Qualis</t>
        </is>
      </c>
      <c r="B1" s="36" t="inlineStr">
        <is>
          <t>Ponto</t>
        </is>
      </c>
      <c r="C1" s="8" t="inlineStr">
        <is>
          <t>Restrito</t>
        </is>
      </c>
    </row>
    <row r="2">
      <c r="A2" t="inlineStr">
        <is>
          <t>A1</t>
        </is>
      </c>
      <c r="B2" s="36" t="n">
        <v>1</v>
      </c>
      <c r="C2" s="8" t="n">
        <v>1</v>
      </c>
      <c r="D2" t="n">
        <v>0</v>
      </c>
      <c r="E2" s="36">
        <f>1-D2/8</f>
        <v/>
      </c>
    </row>
    <row r="3">
      <c r="A3" t="inlineStr">
        <is>
          <t>A2</t>
        </is>
      </c>
      <c r="B3" s="36" t="n">
        <v>0.875</v>
      </c>
      <c r="C3" s="8" t="n">
        <v>1</v>
      </c>
      <c r="D3" t="n">
        <v>1</v>
      </c>
      <c r="E3" s="36">
        <f>1-D3/8</f>
        <v/>
      </c>
    </row>
    <row r="4">
      <c r="A4" t="inlineStr">
        <is>
          <t>A3</t>
        </is>
      </c>
      <c r="B4" s="36" t="n">
        <v>0.75</v>
      </c>
      <c r="C4" s="8" t="n">
        <v>1</v>
      </c>
      <c r="D4" t="n">
        <v>2</v>
      </c>
      <c r="E4" s="36">
        <f>1-D4/8</f>
        <v/>
      </c>
    </row>
    <row r="5">
      <c r="A5" t="inlineStr">
        <is>
          <t>A4</t>
        </is>
      </c>
      <c r="B5" s="36" t="n">
        <v>0.625</v>
      </c>
      <c r="C5" s="8" t="n">
        <v>1</v>
      </c>
      <c r="D5" t="n">
        <v>3</v>
      </c>
      <c r="E5" s="36">
        <f>1-D5/8</f>
        <v/>
      </c>
    </row>
    <row r="6">
      <c r="A6" t="inlineStr">
        <is>
          <t>B1</t>
        </is>
      </c>
      <c r="B6" s="36" t="n">
        <v>0.5</v>
      </c>
      <c r="C6" s="8" t="n">
        <v>0</v>
      </c>
      <c r="D6" t="n">
        <v>4</v>
      </c>
      <c r="E6" s="36">
        <f>1-D6/8</f>
        <v/>
      </c>
    </row>
    <row r="7">
      <c r="A7" t="inlineStr">
        <is>
          <t>B2</t>
        </is>
      </c>
      <c r="B7" s="36" t="n">
        <v>0.2</v>
      </c>
      <c r="C7" s="8" t="n">
        <v>0</v>
      </c>
      <c r="D7" t="n">
        <v>5</v>
      </c>
      <c r="E7" s="36" t="n">
        <v>0.2</v>
      </c>
    </row>
    <row r="8">
      <c r="A8" t="inlineStr">
        <is>
          <t>B3</t>
        </is>
      </c>
      <c r="B8" s="36" t="n">
        <v>0.1</v>
      </c>
      <c r="C8" s="8" t="n">
        <v>0</v>
      </c>
      <c r="D8" t="n">
        <v>6</v>
      </c>
      <c r="E8" s="36" t="n">
        <v>0.1</v>
      </c>
    </row>
    <row r="9">
      <c r="A9" t="inlineStr">
        <is>
          <t>B4</t>
        </is>
      </c>
      <c r="B9" s="36" t="n">
        <v>0.05</v>
      </c>
      <c r="C9" s="8" t="n">
        <v>0</v>
      </c>
      <c r="D9" t="n">
        <v>7</v>
      </c>
      <c r="E9" s="36" t="n">
        <v>0.05</v>
      </c>
    </row>
    <row r="10">
      <c r="A10" t="inlineStr">
        <is>
          <t>B5</t>
        </is>
      </c>
      <c r="B10" s="36" t="n">
        <v>0</v>
      </c>
      <c r="C10" s="8" t="n">
        <v>0</v>
      </c>
      <c r="D10" t="n">
        <v>8</v>
      </c>
      <c r="E10" s="36" t="n">
        <v>0</v>
      </c>
    </row>
    <row r="11">
      <c r="A11" t="inlineStr">
        <is>
          <t>C</t>
        </is>
      </c>
      <c r="B11" s="36" t="n">
        <v>0</v>
      </c>
      <c r="C11" s="8" t="n">
        <v>0</v>
      </c>
      <c r="D11" t="n">
        <v>9</v>
      </c>
      <c r="E11" s="36" t="n">
        <v>0</v>
      </c>
    </row>
    <row r="12">
      <c r="A12" t="inlineStr">
        <is>
          <t>NA</t>
        </is>
      </c>
      <c r="B12" s="36" t="n">
        <v>0</v>
      </c>
      <c r="C12" s="8" t="n">
        <v>0</v>
      </c>
      <c r="D12" t="n">
        <v>10</v>
      </c>
      <c r="E12" s="36" t="n">
        <v>0</v>
      </c>
    </row>
    <row r="13">
      <c r="A13" t="inlineStr">
        <is>
          <t>NI</t>
        </is>
      </c>
      <c r="B13" s="36" t="n">
        <v>0</v>
      </c>
      <c r="C13" s="8" t="n">
        <v>0</v>
      </c>
      <c r="D13" t="n">
        <v>11</v>
      </c>
      <c r="E13" s="36" t="n">
        <v>0</v>
      </c>
    </row>
    <row r="20">
      <c r="I20">
        <f>VLOOKUP("NI",Tabelas!A:C,2,FALSE)</f>
        <v/>
      </c>
    </row>
  </sheetData>
  <pageMargins left="0.7" right="0.7" top="0.75" bottom="0.75" header="0.3" footer="0.3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Z44"/>
  <sheetViews>
    <sheetView workbookViewId="0">
      <selection activeCell="E11" sqref="E11"/>
    </sheetView>
  </sheetViews>
  <sheetFormatPr baseColWidth="8" defaultColWidth="8.875" defaultRowHeight="15.75"/>
  <cols>
    <col width="1.625" customWidth="1" min="1" max="1"/>
    <col width="24.125" bestFit="1" customWidth="1" style="42" min="2" max="2"/>
    <col width="10.125" customWidth="1" style="42" min="3" max="3"/>
    <col width="9.125" customWidth="1" style="42" min="4" max="4"/>
    <col width="9" customWidth="1" style="42" min="5" max="6"/>
    <col width="9.125" customWidth="1" style="42" min="7" max="7"/>
    <col width="9" customWidth="1" style="42" min="8" max="10"/>
    <col width="1.625" customWidth="1" min="11" max="11"/>
    <col width="34" bestFit="1" customWidth="1" min="12" max="12"/>
    <col width="13.625" bestFit="1" customWidth="1" min="13" max="13"/>
    <col width="13.625" customWidth="1" style="12" min="14" max="14"/>
    <col width="1.625" customWidth="1" min="15" max="15"/>
    <col width="34" bestFit="1" customWidth="1" min="16" max="16"/>
    <col width="13.625" bestFit="1" customWidth="1" min="17" max="17"/>
    <col width="13.625" customWidth="1" style="12" min="18" max="18"/>
    <col width="1.625" customWidth="1" min="19" max="19"/>
    <col width="40.125" bestFit="1" customWidth="1" min="20" max="20"/>
    <col width="13.625" bestFit="1" customWidth="1" min="21" max="21"/>
    <col width="13.625" customWidth="1" style="12" min="22" max="22"/>
    <col width="1.625" customWidth="1" min="23" max="23"/>
    <col width="40.125" bestFit="1" customWidth="1" min="24" max="24"/>
    <col width="13.625" bestFit="1" customWidth="1" min="25" max="25"/>
    <col width="13.625" customWidth="1" style="12" min="26" max="26"/>
    <col width="1.625" customWidth="1" min="27" max="27"/>
  </cols>
  <sheetData>
    <row r="1">
      <c r="L1" t="inlineStr">
        <is>
          <t>Periódicos - Geral</t>
        </is>
      </c>
      <c r="P1" t="inlineStr">
        <is>
          <t>Periódicos - Restrito</t>
        </is>
      </c>
      <c r="T1" t="inlineStr">
        <is>
          <t>Conferências - Geral</t>
        </is>
      </c>
      <c r="X1" t="inlineStr">
        <is>
          <t>Conferências - Restrito</t>
        </is>
      </c>
    </row>
    <row r="2">
      <c r="B2" s="43" t="inlineStr">
        <is>
          <t>Fluxo discentes</t>
        </is>
      </c>
      <c r="C2" s="52" t="inlineStr">
        <is>
          <t>2017</t>
        </is>
      </c>
      <c r="D2" s="52" t="inlineStr">
        <is>
          <t>2018</t>
        </is>
      </c>
      <c r="E2" s="52" t="inlineStr">
        <is>
          <t>2019</t>
        </is>
      </c>
      <c r="F2" s="52" t="inlineStr">
        <is>
          <t>2020</t>
        </is>
      </c>
      <c r="G2" s="52" t="inlineStr">
        <is>
          <t>Total</t>
        </is>
      </c>
      <c r="L2" s="40" t="inlineStr">
        <is>
          <t>Restrito</t>
        </is>
      </c>
      <c r="M2" t="inlineStr">
        <is>
          <t>(All)</t>
        </is>
      </c>
      <c r="P2" s="40" t="inlineStr">
        <is>
          <t>Restrito</t>
        </is>
      </c>
      <c r="Q2" s="41" t="n">
        <v>1</v>
      </c>
      <c r="T2" s="40" t="inlineStr">
        <is>
          <t>Restrito</t>
        </is>
      </c>
      <c r="U2" t="inlineStr">
        <is>
          <t>(All)</t>
        </is>
      </c>
      <c r="X2" s="40" t="inlineStr">
        <is>
          <t>Restrito</t>
        </is>
      </c>
      <c r="Y2" s="41" t="n">
        <v>1</v>
      </c>
    </row>
    <row r="3">
      <c r="B3" s="53" t="inlineStr">
        <is>
          <t>Matriculados</t>
        </is>
      </c>
      <c r="C3" s="53" t="n">
        <v>24</v>
      </c>
      <c r="D3" s="53" t="n">
        <v>43</v>
      </c>
      <c r="E3" s="53" t="n">
        <v>50</v>
      </c>
      <c r="F3" s="53" t="n">
        <v>57</v>
      </c>
      <c r="G3" s="53">
        <f>F3</f>
        <v/>
      </c>
    </row>
    <row r="4">
      <c r="B4" s="54" t="inlineStr">
        <is>
          <t>Titulados</t>
        </is>
      </c>
      <c r="C4" s="37" t="n">
        <v>0</v>
      </c>
      <c r="D4" s="37" t="n">
        <v>3</v>
      </c>
      <c r="E4" s="37" t="n">
        <v>11</v>
      </c>
      <c r="F4" s="37" t="n">
        <v>20</v>
      </c>
      <c r="G4" s="64">
        <f>SUM(C4:F4)</f>
        <v/>
      </c>
      <c r="L4" s="40" t="inlineStr">
        <is>
          <t>Row Labels</t>
        </is>
      </c>
      <c r="M4" t="inlineStr">
        <is>
          <t>Count of Qualis</t>
        </is>
      </c>
      <c r="N4" s="66" t="inlineStr">
        <is>
          <t>Qtd Per</t>
        </is>
      </c>
      <c r="P4" s="40" t="inlineStr">
        <is>
          <t>Row Labels</t>
        </is>
      </c>
      <c r="Q4" t="inlineStr">
        <is>
          <t>Count of Qualis</t>
        </is>
      </c>
      <c r="R4" s="66" t="inlineStr">
        <is>
          <t>Qtd Per Rest</t>
        </is>
      </c>
      <c r="T4" s="40" t="inlineStr">
        <is>
          <t>Row Labels</t>
        </is>
      </c>
      <c r="U4" t="inlineStr">
        <is>
          <t>Count of Qualis</t>
        </is>
      </c>
      <c r="V4" s="66" t="inlineStr">
        <is>
          <t>Qtd Conf</t>
        </is>
      </c>
      <c r="X4" s="40" t="inlineStr">
        <is>
          <t>Row Labels</t>
        </is>
      </c>
      <c r="Y4" t="inlineStr">
        <is>
          <t>Count of Qualis</t>
        </is>
      </c>
      <c r="Z4" s="66" t="inlineStr">
        <is>
          <t>Qtd Conf Rest</t>
        </is>
      </c>
    </row>
    <row r="5">
      <c r="B5" s="57" t="inlineStr">
        <is>
          <t>Total Discentes</t>
        </is>
      </c>
      <c r="C5" s="57">
        <f>C3+C4</f>
        <v/>
      </c>
      <c r="D5" s="57">
        <f>D3+D4</f>
        <v/>
      </c>
      <c r="E5" s="57">
        <f>E3+E4</f>
        <v/>
      </c>
      <c r="F5" s="57">
        <f>F3+F4</f>
        <v/>
      </c>
      <c r="G5" s="57">
        <f>G3+G4</f>
        <v/>
      </c>
      <c r="L5" s="41" t="inlineStr">
        <is>
          <t>DANIELLE FONTES DE ALBUQUERQUE</t>
        </is>
      </c>
      <c r="M5" t="n">
        <v>1</v>
      </c>
      <c r="N5" s="12">
        <f>IF(ISNA(VLOOKUP(L5,T:T,1,FALSE)),1,0.5)</f>
        <v/>
      </c>
      <c r="O5" s="40" t="n"/>
      <c r="P5" s="41" t="inlineStr">
        <is>
          <t>DANIELLE FONTES DE ALBUQUERQUE</t>
        </is>
      </c>
      <c r="Q5" t="n">
        <v>1</v>
      </c>
      <c r="R5" s="12">
        <f>IF(ISNA(VLOOKUP(P5,X:X,1,FALSE)),1,0.5)</f>
        <v/>
      </c>
      <c r="T5" s="41" t="inlineStr">
        <is>
          <t>ADALBERTO MINEIRO DE ANDRADE</t>
        </is>
      </c>
      <c r="U5" t="n">
        <v>1</v>
      </c>
      <c r="V5" s="12">
        <f>IF(ISNA(VLOOKUP(T5,L:L,1,FALSE)),1,0.5)</f>
        <v/>
      </c>
      <c r="X5" s="41" t="inlineStr">
        <is>
          <t>ALAN RODRIGUES FONTOURA</t>
        </is>
      </c>
      <c r="Y5" t="n">
        <v>1</v>
      </c>
      <c r="Z5" s="12">
        <f>IF(ISNA(VLOOKUP(X5,P:P,1,FALSE)),1,0.5)</f>
        <v/>
      </c>
    </row>
    <row r="6">
      <c r="L6" s="41" t="inlineStr">
        <is>
          <t>GUSTAVO ALEXANDRE SOUSA SANTOS</t>
        </is>
      </c>
      <c r="M6" t="n">
        <v>1</v>
      </c>
      <c r="N6" s="12">
        <f>IF(ISNA(VLOOKUP(L6,T:T,1,FALSE)),1,0.5)</f>
        <v/>
      </c>
      <c r="P6" s="41" t="inlineStr">
        <is>
          <t>GUSTAVO ALEXANDRE SOUSA SANTOS</t>
        </is>
      </c>
      <c r="Q6" t="n">
        <v>1</v>
      </c>
      <c r="R6" s="12">
        <f>IF(ISNA(VLOOKUP(P6,X:X,1,FALSE)),1,0.5)</f>
        <v/>
      </c>
      <c r="T6" s="41" t="inlineStr">
        <is>
          <t>AÍQUES RODRIGUES GOMES</t>
        </is>
      </c>
      <c r="U6" t="n">
        <v>1</v>
      </c>
      <c r="V6" s="12">
        <f>IF(ISNA(VLOOKUP(T6,L:L,1,FALSE)),1,0.5)</f>
        <v/>
      </c>
      <c r="X6" s="41" t="inlineStr">
        <is>
          <t>ARTHUR RONALD FERREIRA DIOGENES GARCIA</t>
        </is>
      </c>
      <c r="Y6" t="n">
        <v>1</v>
      </c>
      <c r="Z6" s="12">
        <f>IF(ISNA(VLOOKUP(X6,P:P,1,FALSE)),1,0.5)</f>
        <v/>
      </c>
    </row>
    <row r="7">
      <c r="B7" s="67" t="inlineStr">
        <is>
          <t>Produção Discente</t>
        </is>
      </c>
      <c r="C7" s="68" t="inlineStr">
        <is>
          <t>Total</t>
        </is>
      </c>
      <c r="L7" s="41" t="inlineStr">
        <is>
          <t>JEFERSON COLARES DE PAULA</t>
        </is>
      </c>
      <c r="M7" t="n">
        <v>3</v>
      </c>
      <c r="N7" s="12">
        <f>IF(ISNA(VLOOKUP(L7,T:T,1,FALSE)),1,0.5)</f>
        <v/>
      </c>
      <c r="P7" s="41" t="inlineStr">
        <is>
          <t>JEFERSON COLARES DE PAULA</t>
        </is>
      </c>
      <c r="Q7" t="n">
        <v>1</v>
      </c>
      <c r="R7" s="12">
        <f>IF(ISNA(VLOOKUP(P7,X:X,1,FALSE)),1,0.5)</f>
        <v/>
      </c>
      <c r="T7" s="41" t="inlineStr">
        <is>
          <t>ALAN RODRIGUES FONTOURA</t>
        </is>
      </c>
      <c r="U7" t="n">
        <v>1</v>
      </c>
      <c r="V7" s="12">
        <f>IF(ISNA(VLOOKUP(T7,L:L,1,FALSE)),1,0.5)</f>
        <v/>
      </c>
      <c r="X7" s="41" t="inlineStr">
        <is>
          <t>DANIEL FERREIRA DE OLIVEIRA</t>
        </is>
      </c>
      <c r="Y7" t="n">
        <v>1</v>
      </c>
      <c r="Z7" s="12">
        <f>IF(ISNA(VLOOKUP(X7,P:P,1,FALSE)),1,0.5)</f>
        <v/>
      </c>
    </row>
    <row r="8">
      <c r="B8" s="55" t="inlineStr">
        <is>
          <t>Matriculados</t>
        </is>
      </c>
      <c r="C8" s="65">
        <f>G3</f>
        <v/>
      </c>
      <c r="L8" s="41" t="inlineStr">
        <is>
          <t>JOMAR FERREIRA MONSORES</t>
        </is>
      </c>
      <c r="M8" t="n">
        <v>1</v>
      </c>
      <c r="N8" s="12">
        <f>IF(ISNA(VLOOKUP(L8,T:T,1,FALSE)),1,0.5)</f>
        <v/>
      </c>
      <c r="P8" s="41" t="inlineStr">
        <is>
          <t>JOMAR FERREIRA MONSORES</t>
        </is>
      </c>
      <c r="Q8" t="n">
        <v>1</v>
      </c>
      <c r="R8" s="12">
        <f>IF(ISNA(VLOOKUP(P8,X:X,1,FALSE)),1,0.5)</f>
        <v/>
      </c>
      <c r="T8" s="41" t="inlineStr">
        <is>
          <t>ALEXANDRE MARTINS DA CUNHA</t>
        </is>
      </c>
      <c r="U8" t="n">
        <v>3</v>
      </c>
      <c r="V8" s="12">
        <f>IF(ISNA(VLOOKUP(T8,L:L,1,FALSE)),1,0.5)</f>
        <v/>
      </c>
      <c r="X8" s="41" t="inlineStr">
        <is>
          <t>ELLEN PAIXÃO SILVA</t>
        </is>
      </c>
      <c r="Y8" t="n">
        <v>1</v>
      </c>
      <c r="Z8" s="12">
        <f>IF(ISNA(VLOOKUP(X8,P:P,1,FALSE)),1,0.5)</f>
        <v/>
      </c>
    </row>
    <row r="9">
      <c r="B9" s="54" t="inlineStr">
        <is>
          <t>Titulados</t>
        </is>
      </c>
      <c r="C9" s="64">
        <f>G4</f>
        <v/>
      </c>
      <c r="L9" s="41" t="inlineStr">
        <is>
          <t>LEANDRO MAIA GONÇALVES</t>
        </is>
      </c>
      <c r="M9" t="n">
        <v>1</v>
      </c>
      <c r="N9" s="12">
        <f>IF(ISNA(VLOOKUP(L9,T:T,1,FALSE)),1,0.5)</f>
        <v/>
      </c>
      <c r="P9" s="41" t="inlineStr">
        <is>
          <t>LEANDRO MAIA GONÇALVES</t>
        </is>
      </c>
      <c r="Q9" t="n">
        <v>1</v>
      </c>
      <c r="R9" s="12">
        <f>IF(ISNA(VLOOKUP(P9,X:X,1,FALSE)),1,0.5)</f>
        <v/>
      </c>
      <c r="T9" s="41" t="inlineStr">
        <is>
          <t>ANTONIO JOSE DE CASTRO FILHO</t>
        </is>
      </c>
      <c r="U9" t="n">
        <v>1</v>
      </c>
      <c r="V9" s="12">
        <f>IF(ISNA(VLOOKUP(T9,L:L,1,FALSE)),1,0.5)</f>
        <v/>
      </c>
      <c r="X9" s="41" t="inlineStr">
        <is>
          <t>FLAVIO MATIAS DAMASCENO DE CARVALHO</t>
        </is>
      </c>
      <c r="Y9" t="n">
        <v>2</v>
      </c>
      <c r="Z9" s="12">
        <f>IF(ISNA(VLOOKUP(X9,P:P,1,FALSE)),1,0.5)</f>
        <v/>
      </c>
    </row>
    <row r="10">
      <c r="B10" s="55" t="inlineStr">
        <is>
          <t>Total Discentes</t>
        </is>
      </c>
      <c r="C10" s="65">
        <f>G5</f>
        <v/>
      </c>
      <c r="L10" s="41" t="inlineStr">
        <is>
          <t>LEONARDO FERREIRA DOS SANTOS</t>
        </is>
      </c>
      <c r="M10" t="n">
        <v>1</v>
      </c>
      <c r="N10" s="12">
        <f>IF(ISNA(VLOOKUP(L10,T:T,1,FALSE)),1,0.5)</f>
        <v/>
      </c>
      <c r="P10" s="41" t="inlineStr">
        <is>
          <t>RAFAEL GUIMARÃES RODRIGUES</t>
        </is>
      </c>
      <c r="Q10" t="n">
        <v>1</v>
      </c>
      <c r="R10" s="12">
        <f>IF(ISNA(VLOOKUP(P10,X:X,1,FALSE)),1,0.5)</f>
        <v/>
      </c>
      <c r="T10" s="41" t="inlineStr">
        <is>
          <t>ARTHUR RONALD FERREIRA DIOGENES GARCIA</t>
        </is>
      </c>
      <c r="U10" t="n">
        <v>1</v>
      </c>
      <c r="V10" s="12">
        <f>IF(ISNA(VLOOKUP(T10,L:L,1,FALSE)),1,0.5)</f>
        <v/>
      </c>
      <c r="X10" s="41" t="inlineStr">
        <is>
          <t>GABRIEL NASCIMENTO DO SANTOS</t>
        </is>
      </c>
      <c r="Y10" t="n">
        <v>1</v>
      </c>
      <c r="Z10" s="12">
        <f>IF(ISNA(VLOOKUP(X10,P:P,1,FALSE)),1,0.5)</f>
        <v/>
      </c>
    </row>
    <row r="11">
      <c r="B11" s="54" t="inlineStr">
        <is>
          <t>Conferências (geral)</t>
        </is>
      </c>
      <c r="C11" s="54">
        <f>COUNT(U7:U102)</f>
        <v/>
      </c>
      <c r="L11" s="41" t="inlineStr">
        <is>
          <t>RAFAEL GUIMARÃES RODRIGUES</t>
        </is>
      </c>
      <c r="M11" t="n">
        <v>1</v>
      </c>
      <c r="N11" s="12">
        <f>IF(ISNA(VLOOKUP(L11,T:T,1,FALSE)),1,0.5)</f>
        <v/>
      </c>
      <c r="P11" s="41" t="inlineStr">
        <is>
          <t>RAFAELA DE CASTRO  DO NASCIMENTO</t>
        </is>
      </c>
      <c r="Q11" t="n">
        <v>1</v>
      </c>
      <c r="R11" s="12">
        <f>IF(ISNA(VLOOKUP(P11,X:X,1,FALSE)),1,0.5)</f>
        <v/>
      </c>
      <c r="T11" s="41" t="inlineStr">
        <is>
          <t>CARLOS ALBERTO MARTINS DE SOUZA TELES</t>
        </is>
      </c>
      <c r="U11" t="n">
        <v>4</v>
      </c>
      <c r="V11" s="12">
        <f>IF(ISNA(VLOOKUP(T11,L:L,1,FALSE)),1,0.5)</f>
        <v/>
      </c>
      <c r="X11" s="41" t="inlineStr">
        <is>
          <t>GUSTAVO ALEXANDRE SOUSA SANTOS</t>
        </is>
      </c>
      <c r="Y11" t="n">
        <v>1</v>
      </c>
      <c r="Z11" s="12">
        <f>IF(ISNA(VLOOKUP(X11,P:P,1,FALSE)),1,0.5)</f>
        <v/>
      </c>
    </row>
    <row r="12">
      <c r="B12" s="55" t="inlineStr">
        <is>
          <t>Conferências (restrito)</t>
        </is>
      </c>
      <c r="C12" s="55">
        <f>COUNT(Y5:Y100)</f>
        <v/>
      </c>
      <c r="L12" s="41" t="inlineStr">
        <is>
          <t>RAFAELA DE CASTRO  DO NASCIMENTO</t>
        </is>
      </c>
      <c r="M12" t="n">
        <v>1</v>
      </c>
      <c r="N12" s="12">
        <f>IF(ISNA(VLOOKUP(L12,T:T,1,FALSE)),1,0.5)</f>
        <v/>
      </c>
      <c r="P12" s="41" t="inlineStr">
        <is>
          <t>RAPHAEL SILVA DE ABREU</t>
        </is>
      </c>
      <c r="Q12" t="n">
        <v>2</v>
      </c>
      <c r="R12" s="12">
        <f>IF(ISNA(VLOOKUP(P12,X:X,1,FALSE)),1,0.5)</f>
        <v/>
      </c>
      <c r="T12" s="41" t="inlineStr">
        <is>
          <t>CARLOS ROBERTO GONÇALVES VIANA FILHO</t>
        </is>
      </c>
      <c r="U12" t="n">
        <v>2</v>
      </c>
      <c r="V12" s="12">
        <f>IF(ISNA(VLOOKUP(T12,L:L,1,FALSE)),1,0.5)</f>
        <v/>
      </c>
      <c r="X12" s="41" t="inlineStr">
        <is>
          <t>HELDER YUKIO OKUNO</t>
        </is>
      </c>
      <c r="Y12" t="n">
        <v>1</v>
      </c>
      <c r="Z12" s="12">
        <f>IF(ISNA(VLOOKUP(X12,P:P,1,FALSE)),1,0.5)</f>
        <v/>
      </c>
    </row>
    <row r="13">
      <c r="B13" s="54" t="inlineStr">
        <is>
          <t>Periódicos (geral)</t>
        </is>
      </c>
      <c r="C13" s="39">
        <f>COUNT(M5:M100)</f>
        <v/>
      </c>
      <c r="L13" s="41" t="inlineStr">
        <is>
          <t>RAPHAEL SILVA DE ABREU</t>
        </is>
      </c>
      <c r="M13" t="n">
        <v>2</v>
      </c>
      <c r="N13" s="12">
        <f>IF(ISNA(VLOOKUP(L13,T:T,1,FALSE)),1,0.5)</f>
        <v/>
      </c>
      <c r="P13" s="41" t="inlineStr">
        <is>
          <t>REBECCA PONTES SALLES</t>
        </is>
      </c>
      <c r="Q13" t="n">
        <v>2</v>
      </c>
      <c r="R13" s="12">
        <f>IF(ISNA(VLOOKUP(P13,X:X,1,FALSE)),1,0.5)</f>
        <v/>
      </c>
      <c r="T13" s="41" t="inlineStr">
        <is>
          <t>CEDRIC MONTEIRO</t>
        </is>
      </c>
      <c r="U13" t="n">
        <v>1</v>
      </c>
      <c r="V13" s="12">
        <f>IF(ISNA(VLOOKUP(T13,L:L,1,FALSE)),1,0.5)</f>
        <v/>
      </c>
      <c r="X13" s="41" t="inlineStr">
        <is>
          <t>IGOR DA SILVA MORAIS</t>
        </is>
      </c>
      <c r="Y13" t="n">
        <v>1</v>
      </c>
      <c r="Z13" s="12">
        <f>IF(ISNA(VLOOKUP(X13,P:P,1,FALSE)),1,0.5)</f>
        <v/>
      </c>
    </row>
    <row r="14">
      <c r="B14" s="55" t="inlineStr">
        <is>
          <t>Periódicos (restrito)</t>
        </is>
      </c>
      <c r="C14" s="38">
        <f>COUNT(Q5:Q100)</f>
        <v/>
      </c>
      <c r="L14" s="41" t="inlineStr">
        <is>
          <t>REBECCA PONTES SALLES</t>
        </is>
      </c>
      <c r="M14" t="n">
        <v>3</v>
      </c>
      <c r="N14" s="12">
        <f>IF(ISNA(VLOOKUP(L14,T:T,1,FALSE)),1,0.5)</f>
        <v/>
      </c>
      <c r="P14" s="41" t="inlineStr">
        <is>
          <t>THIAGO RANGEL PESSET GONZAGA</t>
        </is>
      </c>
      <c r="Q14" t="n">
        <v>1</v>
      </c>
      <c r="R14" s="12">
        <f>IF(ISNA(VLOOKUP(P14,X:X,1,FALSE)),1,0.5)</f>
        <v/>
      </c>
      <c r="T14" s="41" t="inlineStr">
        <is>
          <t>DANIEL FERREIRA DE OLIVEIRA</t>
        </is>
      </c>
      <c r="U14" t="n">
        <v>1</v>
      </c>
      <c r="V14" s="12">
        <f>IF(ISNA(VLOOKUP(T14,L:L,1,FALSE)),1,0.5)</f>
        <v/>
      </c>
      <c r="X14" s="41" t="inlineStr">
        <is>
          <t>JOÃO ANTONIO FERREIRA</t>
        </is>
      </c>
      <c r="Y14" t="n">
        <v>3</v>
      </c>
      <c r="Z14" s="12">
        <f>IF(ISNA(VLOOKUP(X14,P:P,1,FALSE)),1,0.5)</f>
        <v/>
      </c>
    </row>
    <row r="15">
      <c r="B15" s="54" t="inlineStr">
        <is>
          <t>Total (geral)</t>
        </is>
      </c>
      <c r="C15" s="64">
        <f>SUM(N5:N100)+SUM(V5:V100)</f>
        <v/>
      </c>
      <c r="L15" s="41" t="inlineStr">
        <is>
          <t>ROBERTO DE CASTRO SOUZA PINTO</t>
        </is>
      </c>
      <c r="M15" t="n">
        <v>1</v>
      </c>
      <c r="N15" s="12">
        <f>IF(ISNA(VLOOKUP(L15,T:T,1,FALSE)),1,0.5)</f>
        <v/>
      </c>
      <c r="T15" s="41" t="inlineStr">
        <is>
          <t>DIEGO RODRIGUES MOREIRA TOTTE</t>
        </is>
      </c>
      <c r="U15" t="n">
        <v>1</v>
      </c>
      <c r="V15" s="12">
        <f>IF(ISNA(VLOOKUP(T15,L:L,1,FALSE)),1,0.5)</f>
        <v/>
      </c>
      <c r="X15" s="41" t="inlineStr">
        <is>
          <t>JORGE AUGUSTO GOMES DE BRITO</t>
        </is>
      </c>
      <c r="Y15" t="n">
        <v>1</v>
      </c>
      <c r="Z15" s="12">
        <f>IF(ISNA(VLOOKUP(X15,P:P,1,FALSE)),1,0.5)</f>
        <v/>
      </c>
    </row>
    <row r="16">
      <c r="B16" s="55" t="inlineStr">
        <is>
          <t>Total (restrito)</t>
        </is>
      </c>
      <c r="C16" s="65">
        <f>SUM(R5:R100)+SUM(Z5:Z100)</f>
        <v/>
      </c>
      <c r="L16" s="41" t="inlineStr">
        <is>
          <t>THIAGO RANGEL PESSET GONZAGA</t>
        </is>
      </c>
      <c r="M16" t="n">
        <v>1</v>
      </c>
      <c r="N16" s="12">
        <f>IF(ISNA(VLOOKUP(L16,T:T,1,FALSE)),1,0.5)</f>
        <v/>
      </c>
      <c r="T16" s="41" t="inlineStr">
        <is>
          <t>ELLEN PAIXÃO SILVA</t>
        </is>
      </c>
      <c r="U16" t="n">
        <v>1</v>
      </c>
      <c r="V16" s="12">
        <f>IF(ISNA(VLOOKUP(T16,L:L,1,FALSE)),1,0.5)</f>
        <v/>
      </c>
      <c r="X16" s="41" t="inlineStr">
        <is>
          <t>LEONARDO DA SILVA MOREIRA</t>
        </is>
      </c>
      <c r="Y16" t="n">
        <v>1</v>
      </c>
      <c r="Z16" s="12">
        <f>IF(ISNA(VLOOKUP(X16,P:P,1,FALSE)),1,0.5)</f>
        <v/>
      </c>
    </row>
    <row r="17">
      <c r="B17" s="54" t="inlineStr">
        <is>
          <t>% (geral)</t>
        </is>
      </c>
      <c r="C17" s="56">
        <f>C15/C$10</f>
        <v/>
      </c>
      <c r="T17" s="41" t="inlineStr">
        <is>
          <t>FERNANDO PEREIRA GONÇALVES DE SÁ</t>
        </is>
      </c>
      <c r="U17" t="n">
        <v>2</v>
      </c>
      <c r="V17" s="12">
        <f>IF(ISNA(VLOOKUP(T17,L:L,1,FALSE)),1,0.5)</f>
        <v/>
      </c>
      <c r="X17" s="41" t="inlineStr">
        <is>
          <t>LEONARDO DE SOUZA PREUSS</t>
        </is>
      </c>
      <c r="Y17" t="n">
        <v>1</v>
      </c>
      <c r="Z17" s="12">
        <f>IF(ISNA(VLOOKUP(X17,P:P,1,FALSE)),1,0.5)</f>
        <v/>
      </c>
    </row>
    <row r="18">
      <c r="B18" s="57" t="inlineStr">
        <is>
          <t>% (restrito)</t>
        </is>
      </c>
      <c r="C18" s="58">
        <f>C16/C$10</f>
        <v/>
      </c>
      <c r="T18" s="41" t="inlineStr">
        <is>
          <t>FLAVIO MATIAS DAMASCENO DE CARVALHO</t>
        </is>
      </c>
      <c r="U18" t="n">
        <v>5</v>
      </c>
      <c r="V18" s="12">
        <f>IF(ISNA(VLOOKUP(T18,L:L,1,FALSE)),1,0.5)</f>
        <v/>
      </c>
      <c r="X18" s="41" t="inlineStr">
        <is>
          <t>LUCIANA ESCOBAR GONÇALVES VIGNOLI</t>
        </is>
      </c>
      <c r="Y18" t="n">
        <v>1</v>
      </c>
      <c r="Z18" s="12">
        <f>IF(ISNA(VLOOKUP(X18,P:P,1,FALSE)),1,0.5)</f>
        <v/>
      </c>
    </row>
    <row r="19">
      <c r="T19" s="41" t="inlineStr">
        <is>
          <t>FRANCIMARY PROCÓPIO GARCIA DE OLIVEIRA</t>
        </is>
      </c>
      <c r="U19" t="n">
        <v>2</v>
      </c>
      <c r="V19" s="12">
        <f>IF(ISNA(VLOOKUP(T19,L:L,1,FALSE)),1,0.5)</f>
        <v/>
      </c>
      <c r="X19" s="41" t="inlineStr">
        <is>
          <t>RAFAEL GUIMARÃES RODRIGUES</t>
        </is>
      </c>
      <c r="Y19" t="n">
        <v>3</v>
      </c>
      <c r="Z19" s="12">
        <f>IF(ISNA(VLOOKUP(X19,P:P,1,FALSE)),1,0.5)</f>
        <v/>
      </c>
    </row>
    <row r="20">
      <c r="B20" s="43" t="n"/>
      <c r="C20" s="43" t="inlineStr">
        <is>
          <t>PPCIC</t>
        </is>
      </c>
      <c r="D20" s="43" t="inlineStr">
        <is>
          <t>Nível 3</t>
        </is>
      </c>
      <c r="E20" s="43" t="inlineStr">
        <is>
          <t>Nível 4</t>
        </is>
      </c>
      <c r="F20" s="43" t="inlineStr">
        <is>
          <t>Nível 5</t>
        </is>
      </c>
      <c r="T20" s="41" t="inlineStr">
        <is>
          <t>GABRIEL NASCIMENTO DO SANTOS</t>
        </is>
      </c>
      <c r="U20" t="n">
        <v>4</v>
      </c>
      <c r="V20" s="12">
        <f>IF(ISNA(VLOOKUP(T20,L:L,1,FALSE)),1,0.5)</f>
        <v/>
      </c>
      <c r="X20" s="41" t="inlineStr">
        <is>
          <t>RAMON FERREIRA SILVA</t>
        </is>
      </c>
      <c r="Y20" t="n">
        <v>1</v>
      </c>
      <c r="Z20" s="12">
        <f>IF(ISNA(VLOOKUP(X20,P:P,1,FALSE)),1,0.5)</f>
        <v/>
      </c>
    </row>
    <row r="21">
      <c r="B21" s="44" t="inlineStr">
        <is>
          <t xml:space="preserve">% Produção com Discentes (IG) </t>
        </is>
      </c>
      <c r="C21" s="62" t="n">
        <v>0.46</v>
      </c>
      <c r="D21" s="62" t="n">
        <v>0.35</v>
      </c>
      <c r="E21" s="62" t="n">
        <v>0.61</v>
      </c>
      <c r="F21" s="62" t="n">
        <v>0.7</v>
      </c>
      <c r="T21" s="41" t="inlineStr">
        <is>
          <t>GUSTAVO ALEXANDRE SOUSA SANTOS</t>
        </is>
      </c>
      <c r="U21" t="n">
        <v>3</v>
      </c>
      <c r="V21" s="12">
        <f>IF(ISNA(VLOOKUP(T21,L:L,1,FALSE)),1,0.5)</f>
        <v/>
      </c>
      <c r="X21" s="41" t="inlineStr">
        <is>
          <t>RAPHAEL SILVA DE ABREU</t>
        </is>
      </c>
      <c r="Y21" t="n">
        <v>5</v>
      </c>
      <c r="Z21" s="12">
        <f>IF(ISNA(VLOOKUP(X21,P:P,1,FALSE)),1,0.5)</f>
        <v/>
      </c>
    </row>
    <row r="22">
      <c r="B22" s="50" t="inlineStr">
        <is>
          <t>% Produção com Discentes (IR)</t>
        </is>
      </c>
      <c r="C22" s="63" t="n">
        <v>0.37</v>
      </c>
      <c r="D22" s="63" t="n">
        <v>0.29</v>
      </c>
      <c r="E22" s="63" t="n">
        <v>0.55</v>
      </c>
      <c r="F22" s="63" t="n">
        <v>0.65</v>
      </c>
      <c r="T22" s="41" t="inlineStr">
        <is>
          <t>GUSTAVO PACHECO EPIFANIO</t>
        </is>
      </c>
      <c r="U22" t="n">
        <v>1</v>
      </c>
      <c r="V22" s="12">
        <f>IF(ISNA(VLOOKUP(T22,L:L,1,FALSE)),1,0.5)</f>
        <v/>
      </c>
      <c r="X22" s="41" t="inlineStr">
        <is>
          <t>REBECCA PONTES SALLES</t>
        </is>
      </c>
      <c r="Y22" t="n">
        <v>1</v>
      </c>
      <c r="Z22" s="12">
        <f>IF(ISNA(VLOOKUP(X22,P:P,1,FALSE)),1,0.5)</f>
        <v/>
      </c>
    </row>
    <row r="23">
      <c r="T23" s="41" t="inlineStr">
        <is>
          <t>HELDER YUKIO OKUNO</t>
        </is>
      </c>
      <c r="U23" t="n">
        <v>6</v>
      </c>
      <c r="V23" s="12">
        <f>IF(ISNA(VLOOKUP(T23,L:L,1,FALSE)),1,0.5)</f>
        <v/>
      </c>
      <c r="X23" s="41" t="inlineStr">
        <is>
          <t>RENATO DE OLIVEIRA RODRIGUES</t>
        </is>
      </c>
      <c r="Y23" t="n">
        <v>1</v>
      </c>
      <c r="Z23" s="12">
        <f>IF(ISNA(VLOOKUP(X23,P:P,1,FALSE)),1,0.5)</f>
        <v/>
      </c>
    </row>
    <row r="24">
      <c r="B24" s="43" t="inlineStr">
        <is>
          <t>Produção Docente</t>
        </is>
      </c>
      <c r="C24" s="59" t="inlineStr">
        <is>
          <t>A1</t>
        </is>
      </c>
      <c r="D24" s="59" t="inlineStr">
        <is>
          <t>A2</t>
        </is>
      </c>
      <c r="E24" s="59" t="inlineStr">
        <is>
          <t>A3</t>
        </is>
      </c>
      <c r="F24" s="59" t="inlineStr">
        <is>
          <t>A4</t>
        </is>
      </c>
      <c r="G24" s="59" t="inlineStr">
        <is>
          <t>B1</t>
        </is>
      </c>
      <c r="H24" s="59" t="inlineStr">
        <is>
          <t>B2</t>
        </is>
      </c>
      <c r="I24" s="59" t="inlineStr">
        <is>
          <t>B3</t>
        </is>
      </c>
      <c r="J24" s="59" t="inlineStr">
        <is>
          <t>B4</t>
        </is>
      </c>
      <c r="T24" s="41" t="inlineStr">
        <is>
          <t>IGOR DA SILVA MORAIS</t>
        </is>
      </c>
      <c r="U24" t="n">
        <v>1</v>
      </c>
      <c r="V24" s="12">
        <f>IF(ISNA(VLOOKUP(T24,L:L,1,FALSE)),1,0.5)</f>
        <v/>
      </c>
      <c r="X24" s="41" t="inlineStr">
        <is>
          <t>RODRIGO TAVARES DE SOUZA</t>
        </is>
      </c>
      <c r="Y24" t="n">
        <v>1</v>
      </c>
      <c r="Z24" s="12">
        <f>IF(ISNA(VLOOKUP(X24,P:P,1,FALSE)),1,0.5)</f>
        <v/>
      </c>
    </row>
    <row r="25">
      <c r="B25" s="53" t="inlineStr">
        <is>
          <t>Conferências</t>
        </is>
      </c>
      <c r="C25" s="78">
        <f>COUNTIFS(Conferencias!$F:$F,C24)</f>
        <v/>
      </c>
      <c r="D25" s="78">
        <f>COUNTIFS(Conferencias!$F:$F,D24)</f>
        <v/>
      </c>
      <c r="E25" s="78">
        <f>COUNTIFS(Conferencias!$F:$F,E24)</f>
        <v/>
      </c>
      <c r="F25" s="78">
        <f>COUNTIFS(Conferencias!$F:$F,F24)</f>
        <v/>
      </c>
      <c r="G25" s="78">
        <f>COUNTIFS(Conferencias!$F:$F,G24)</f>
        <v/>
      </c>
      <c r="H25" s="78">
        <f>COUNTIFS(Conferencias!$F:$F,H24)</f>
        <v/>
      </c>
      <c r="I25" s="78">
        <f>COUNTIFS(Conferencias!$F:$F,I24)</f>
        <v/>
      </c>
      <c r="J25" s="78">
        <f>COUNTIFS(Conferencias!$F:$F,J24)</f>
        <v/>
      </c>
      <c r="T25" s="41" t="inlineStr">
        <is>
          <t>JOÃO ANTONIO FERREIRA</t>
        </is>
      </c>
      <c r="U25" t="n">
        <v>5</v>
      </c>
      <c r="V25" s="12">
        <f>IF(ISNA(VLOOKUP(T25,L:L,1,FALSE)),1,0.5)</f>
        <v/>
      </c>
      <c r="X25" s="41" t="inlineStr">
        <is>
          <t>THIAGO DA SILVA PEREIRA</t>
        </is>
      </c>
      <c r="Y25" t="n">
        <v>1</v>
      </c>
      <c r="Z25" s="12">
        <f>IF(ISNA(VLOOKUP(X25,P:P,1,FALSE)),1,0.5)</f>
        <v/>
      </c>
    </row>
    <row r="26">
      <c r="B26" s="60" t="inlineStr">
        <is>
          <t>Periódicos</t>
        </is>
      </c>
      <c r="C26" s="79">
        <f>COUNTIFS(Periodicos!$F:$F,C24)</f>
        <v/>
      </c>
      <c r="D26" s="79">
        <f>COUNTIFS(Periodicos!$F:$F,D24)</f>
        <v/>
      </c>
      <c r="E26" s="79">
        <f>COUNTIFS(Periodicos!$F:$F,E24)</f>
        <v/>
      </c>
      <c r="F26" s="79">
        <f>COUNTIFS(Periodicos!$F:$F,F24)</f>
        <v/>
      </c>
      <c r="G26" s="79">
        <f>COUNTIFS(Periodicos!$F:$F,G24)</f>
        <v/>
      </c>
      <c r="H26" s="79">
        <f>COUNTIFS(Periodicos!$F:$F,H24)</f>
        <v/>
      </c>
      <c r="I26" s="79">
        <f>COUNTIFS(Periodicos!$F:$F,I24)</f>
        <v/>
      </c>
      <c r="J26" s="79">
        <f>COUNTIFS(Periodicos!$F:$F,J24)</f>
        <v/>
      </c>
      <c r="T26" s="41" t="inlineStr">
        <is>
          <t>JOMAR FERREIRA MONSORES</t>
        </is>
      </c>
      <c r="U26" t="n">
        <v>1</v>
      </c>
      <c r="V26" s="12">
        <f>IF(ISNA(VLOOKUP(T26,L:L,1,FALSE)),1,0.5)</f>
        <v/>
      </c>
    </row>
    <row r="27">
      <c r="B27" s="46" t="inlineStr">
        <is>
          <t>Docentes</t>
        </is>
      </c>
      <c r="C27" s="80">
        <f>Geral!S2</f>
        <v/>
      </c>
      <c r="D27" s="81" t="n"/>
      <c r="E27" s="81" t="n"/>
      <c r="F27" s="81" t="n"/>
      <c r="G27" s="81" t="n"/>
      <c r="H27" s="81" t="n"/>
      <c r="I27" s="81" t="n"/>
      <c r="J27" s="81" t="n"/>
      <c r="T27" s="41" t="inlineStr">
        <is>
          <t>JORGE AUGUSTO GOMES DE BRITO</t>
        </is>
      </c>
      <c r="U27" t="n">
        <v>2</v>
      </c>
      <c r="V27" s="12">
        <f>IF(ISNA(VLOOKUP(T27,L:L,1,FALSE)),1,0.5)</f>
        <v/>
      </c>
    </row>
    <row r="28">
      <c r="T28" s="41" t="inlineStr">
        <is>
          <t>LEONARDO DA SILVA MOREIRA</t>
        </is>
      </c>
      <c r="U28" t="n">
        <v>1</v>
      </c>
      <c r="V28" s="12">
        <f>IF(ISNA(VLOOKUP(T28,L:L,1,FALSE)),1,0.5)</f>
        <v/>
      </c>
    </row>
    <row r="29">
      <c r="B29" s="43" t="n"/>
      <c r="C29" s="43" t="inlineStr">
        <is>
          <t>Q. 2017*</t>
        </is>
      </c>
      <c r="D29" s="43" t="inlineStr">
        <is>
          <t>Q. 2021</t>
        </is>
      </c>
      <c r="T29" s="41" t="inlineStr">
        <is>
          <t>LEONARDO DE SOUZA PREUSS</t>
        </is>
      </c>
      <c r="U29" t="n">
        <v>1</v>
      </c>
      <c r="V29" s="12">
        <f>IF(ISNA(VLOOKUP(T29,L:L,1,FALSE)),1,0.5)</f>
        <v/>
      </c>
    </row>
    <row r="30">
      <c r="B30" s="44" t="inlineStr">
        <is>
          <t>Periódicos (IG)</t>
        </is>
      </c>
      <c r="C30" s="45">
        <f>(C26*1+D26*0.85+E26*0.7+(F26+G26)*0.5+H26*0.2+I26*0.1+J26*0.05)/C$27</f>
        <v/>
      </c>
      <c r="D30" s="45">
        <f>(C26*1+D26*0.875+E26*0.75+F26*0.625+G26*0.5+H26*0.2+I26*0.1+J26*0.05)/C$27</f>
        <v/>
      </c>
      <c r="T30" s="41" t="inlineStr">
        <is>
          <t>LEONARDO FERREIRA DOS SANTOS</t>
        </is>
      </c>
      <c r="U30" t="n">
        <v>4</v>
      </c>
      <c r="V30" s="12">
        <f>IF(ISNA(VLOOKUP(T30,L:L,1,FALSE)),1,0.5)</f>
        <v/>
      </c>
    </row>
    <row r="31">
      <c r="B31" s="46" t="inlineStr">
        <is>
          <t>Periódicos (IR)</t>
        </is>
      </c>
      <c r="C31" s="47">
        <f>(C26*1+D26*0.85+E26*0.7)/C$27</f>
        <v/>
      </c>
      <c r="D31" s="47">
        <f>(C26*1+D26*0.875+E26*0.75+F26*0.625)/C$27</f>
        <v/>
      </c>
      <c r="T31" s="41" t="inlineStr">
        <is>
          <t>LUCIANA ESCOBAR GONÇALVES VIGNOLI</t>
        </is>
      </c>
      <c r="U31" t="n">
        <v>1</v>
      </c>
      <c r="V31" s="12">
        <f>IF(ISNA(VLOOKUP(T31,L:L,1,FALSE)),1,0.5)</f>
        <v/>
      </c>
    </row>
    <row r="32">
      <c r="B32" s="48" t="inlineStr">
        <is>
          <t>Conferências (IG)</t>
        </is>
      </c>
      <c r="C32" s="49">
        <f>(C25*1+D25*0.85+E25*0.7+(F25+G25)*0.5+H25*0.2+I25*0.1+J25*0.05)/C$27</f>
        <v/>
      </c>
      <c r="D32" s="49">
        <f>(C25*1+D25*0.875+E25*0.75+F25*0.625+G25*0.5+H25*0.2+I25*0.1+J25*0.05)/C$27</f>
        <v/>
      </c>
      <c r="T32" s="41" t="inlineStr">
        <is>
          <t>RAFAEL GUIMARÃES RODRIGUES</t>
        </is>
      </c>
      <c r="U32" t="n">
        <v>9</v>
      </c>
      <c r="V32" s="12">
        <f>IF(ISNA(VLOOKUP(T32,L:L,1,FALSE)),1,0.5)</f>
        <v/>
      </c>
    </row>
    <row r="33">
      <c r="B33" s="46" t="inlineStr">
        <is>
          <t>Conferências (IR)</t>
        </is>
      </c>
      <c r="C33" s="47">
        <f>(C25*1+D25*0.85+E25*0.7)/C$27</f>
        <v/>
      </c>
      <c r="D33" s="47">
        <f>(C25*1+D25*0.875+E25*0.75+F25*0.625)/C$27</f>
        <v/>
      </c>
      <c r="T33" s="41" t="inlineStr">
        <is>
          <t>RAMON FERREIRA SILVA</t>
        </is>
      </c>
      <c r="U33" t="n">
        <v>1</v>
      </c>
      <c r="V33" s="12">
        <f>IF(ISNA(VLOOKUP(T33,L:L,1,FALSE)),1,0.5)</f>
        <v/>
      </c>
    </row>
    <row r="34">
      <c r="B34" s="48" t="inlineStr">
        <is>
          <t>Total (IG)</t>
        </is>
      </c>
      <c r="C34" s="49">
        <f>C30+C32</f>
        <v/>
      </c>
      <c r="D34" s="49">
        <f>D30+D32</f>
        <v/>
      </c>
      <c r="T34" s="41" t="inlineStr">
        <is>
          <t>RAPHAEL DO NASCIMENTO MARTINS</t>
        </is>
      </c>
      <c r="U34" t="n">
        <v>1</v>
      </c>
      <c r="V34" s="12">
        <f>IF(ISNA(VLOOKUP(T34,L:L,1,FALSE)),1,0.5)</f>
        <v/>
      </c>
    </row>
    <row r="35">
      <c r="B35" s="50" t="inlineStr">
        <is>
          <t>Total (IR)</t>
        </is>
      </c>
      <c r="C35" s="51">
        <f>C31+C33</f>
        <v/>
      </c>
      <c r="D35" s="51">
        <f>D31+D33</f>
        <v/>
      </c>
      <c r="T35" s="41" t="inlineStr">
        <is>
          <t>RAPHAEL SILVA DE ABREU</t>
        </is>
      </c>
      <c r="U35" t="n">
        <v>6</v>
      </c>
      <c r="V35" s="12">
        <f>IF(ISNA(VLOOKUP(T35,L:L,1,FALSE)),1,0.5)</f>
        <v/>
      </c>
    </row>
    <row r="36">
      <c r="T36" s="41" t="inlineStr">
        <is>
          <t>REBECCA PONTES SALLES</t>
        </is>
      </c>
      <c r="U36" t="n">
        <v>3</v>
      </c>
      <c r="V36" s="12">
        <f>IF(ISNA(VLOOKUP(T36,L:L,1,FALSE)),1,0.5)</f>
        <v/>
      </c>
    </row>
    <row r="37">
      <c r="B37" s="43" t="n"/>
      <c r="C37" s="43" t="inlineStr">
        <is>
          <t>PPCIC</t>
        </is>
      </c>
      <c r="D37" s="43" t="inlineStr">
        <is>
          <t>Nível 3</t>
        </is>
      </c>
      <c r="E37" s="43" t="inlineStr">
        <is>
          <t>Nível 4</t>
        </is>
      </c>
      <c r="F37" s="43" t="inlineStr">
        <is>
          <t>Nível 5</t>
        </is>
      </c>
      <c r="T37" s="41" t="inlineStr">
        <is>
          <t>RENATO DE OLIVEIRA RODRIGUES</t>
        </is>
      </c>
      <c r="U37" t="n">
        <v>1</v>
      </c>
      <c r="V37" s="12">
        <f>IF(ISNA(VLOOKUP(T37,L:L,1,FALSE)),1,0.5)</f>
        <v/>
      </c>
    </row>
    <row r="38">
      <c r="B38" s="44" t="inlineStr">
        <is>
          <t>Total (IG)</t>
        </is>
      </c>
      <c r="C38" s="45">
        <f>C34</f>
        <v/>
      </c>
      <c r="D38" s="45" t="n">
        <v>4</v>
      </c>
      <c r="E38" s="45" t="n">
        <v>6</v>
      </c>
      <c r="F38" s="45" t="n">
        <v>7.4</v>
      </c>
      <c r="T38" s="41" t="inlineStr">
        <is>
          <t>ROBERTO DE CASTRO SOUZA PINTO</t>
        </is>
      </c>
      <c r="U38" t="n">
        <v>1</v>
      </c>
      <c r="V38" s="12">
        <f>IF(ISNA(VLOOKUP(T38,L:L,1,FALSE)),1,0.5)</f>
        <v/>
      </c>
    </row>
    <row r="39">
      <c r="B39" s="50" t="inlineStr">
        <is>
          <t>Total (IR)</t>
        </is>
      </c>
      <c r="C39" s="51">
        <f>C35</f>
        <v/>
      </c>
      <c r="D39" s="51" t="n">
        <v>2.8</v>
      </c>
      <c r="E39" s="51" t="n">
        <v>4.2</v>
      </c>
      <c r="F39" s="51" t="n">
        <v>6</v>
      </c>
      <c r="T39" s="41" t="inlineStr">
        <is>
          <t>RODOLPHO DA SILVA NASCIMENTO</t>
        </is>
      </c>
      <c r="U39" t="n">
        <v>2</v>
      </c>
      <c r="V39" s="12">
        <f>IF(ISNA(VLOOKUP(T39,L:L,1,FALSE)),1,0.5)</f>
        <v/>
      </c>
    </row>
    <row r="40">
      <c r="T40" s="41" t="inlineStr">
        <is>
          <t>RODRIGO TAVARES DE SOUZA</t>
        </is>
      </c>
      <c r="U40" t="n">
        <v>1</v>
      </c>
      <c r="V40" s="12">
        <f>IF(ISNA(VLOOKUP(T40,L:L,1,FALSE)),1,0.5)</f>
        <v/>
      </c>
    </row>
    <row r="41">
      <c r="T41" s="41" t="inlineStr">
        <is>
          <t>THIAGO DA SILVA PEREIRA</t>
        </is>
      </c>
      <c r="U41" t="n">
        <v>1</v>
      </c>
      <c r="V41" s="12">
        <f>IF(ISNA(VLOOKUP(T41,L:L,1,FALSE)),1,0.5)</f>
        <v/>
      </c>
    </row>
    <row r="42">
      <c r="B42" s="43" t="n"/>
      <c r="C42" s="69" t="inlineStr">
        <is>
          <t>Computação</t>
        </is>
      </c>
      <c r="D42" s="69" t="inlineStr">
        <is>
          <t>Geral</t>
        </is>
      </c>
      <c r="E42" s="43" t="inlineStr">
        <is>
          <t>%</t>
        </is>
      </c>
      <c r="T42" s="41" t="inlineStr">
        <is>
          <t>THIAGO RANGEL PESSET GONZAGA</t>
        </is>
      </c>
      <c r="U42" t="n">
        <v>1</v>
      </c>
      <c r="V42" s="12">
        <f>IF(ISNA(VLOOKUP(T42,L:L,1,FALSE)),1,0.5)</f>
        <v/>
      </c>
    </row>
    <row r="43">
      <c r="B43" s="44" t="inlineStr">
        <is>
          <t>Total (IG)</t>
        </is>
      </c>
      <c r="C43" s="70">
        <f>COUNTIFS(Periodicos!$G:$G,1)</f>
        <v/>
      </c>
      <c r="D43" s="70">
        <f>COUNT(Periodicos!$G:$G)</f>
        <v/>
      </c>
      <c r="E43" s="62">
        <f>1-C43/D43</f>
        <v/>
      </c>
    </row>
    <row r="44">
      <c r="B44" s="50" t="inlineStr">
        <is>
          <t>Total (IR)</t>
        </is>
      </c>
      <c r="C44" s="61">
        <f>COUNTIFS(Periodicos!$G:$G,1,Periodicos!$H:$H,1)</f>
        <v/>
      </c>
      <c r="D44" s="61">
        <f>COUNTIFS(Periodicos!$H:$H,1)</f>
        <v/>
      </c>
      <c r="E44" s="63">
        <f>1-C44/D44</f>
        <v/>
      </c>
    </row>
  </sheetData>
  <pageMargins left="0.7" right="0.7" top="0.75" bottom="0.75" header="0.3" footer="0.3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Eduardo Ogasawara</dc:creator>
  <dcterms:created xsi:type="dcterms:W3CDTF">2017-04-03T11:45:22Z</dcterms:created>
  <dcterms:modified xsi:type="dcterms:W3CDTF">2024-12-18T15:13:41Z</dcterms:modified>
  <cp:lastModifiedBy>Joel dos Santos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0x01010027C70F2F856DFA4DB65445699C69C5BF</vt:lpwstr>
  </property>
  <property name="xd_Signature" fmtid="{D5CDD505-2E9C-101B-9397-08002B2CF9AE}" pid="3">
    <vt:bool>0</vt:bool>
  </property>
</Properties>
</file>