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chao/Documents/Work Related/ML_python/GPU/Ren raw/Longstaff Scharwtz/"/>
    </mc:Choice>
  </mc:AlternateContent>
  <xr:revisionPtr revIDLastSave="0" documentId="8_{81E58C92-B39E-CB44-A914-8EF84874E31E}" xr6:coauthVersionLast="45" xr6:coauthVersionMax="45" xr10:uidLastSave="{00000000-0000-0000-0000-000000000000}"/>
  <bookViews>
    <workbookView xWindow="0" yWindow="500" windowWidth="28800" windowHeight="16320" activeTab="1" xr2:uid="{158F1CE2-D9AD-D24B-A138-A43D567883B0}"/>
  </bookViews>
  <sheets>
    <sheet name="Numerical Example_itm_path_fast" sheetId="7" r:id="rId1"/>
    <sheet name="Numerical Example_itm_path" sheetId="1" r:id="rId2"/>
    <sheet name="Numerical Example_itm_path (2)" sheetId="3" r:id="rId3"/>
    <sheet name="Numerical Example_all_path" sheetId="2" r:id="rId4"/>
    <sheet name="Numerical Example_all_path (2)" sheetId="4" r:id="rId5"/>
    <sheet name="Sheet5" sheetId="5" r:id="rId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4" i="1" l="1" a="1"/>
  <c r="K34" i="1" s="1"/>
  <c r="K35" i="1" l="1"/>
  <c r="K36" i="1"/>
  <c r="O4" i="3"/>
  <c r="J42" i="1"/>
  <c r="U108" i="7" l="1"/>
  <c r="U109" i="7"/>
  <c r="U110" i="7"/>
  <c r="U111" i="7"/>
  <c r="U112" i="7"/>
  <c r="U113" i="7"/>
  <c r="U114" i="7"/>
  <c r="U107" i="7"/>
  <c r="O108" i="7"/>
  <c r="O109" i="7"/>
  <c r="O110" i="7"/>
  <c r="O111" i="7"/>
  <c r="O112" i="7"/>
  <c r="O113" i="7"/>
  <c r="O114" i="7"/>
  <c r="O107" i="7"/>
  <c r="I108" i="7"/>
  <c r="I109" i="7"/>
  <c r="I110" i="7"/>
  <c r="I111" i="7"/>
  <c r="I112" i="7"/>
  <c r="I113" i="7"/>
  <c r="I114" i="7"/>
  <c r="I107" i="7"/>
  <c r="Y51" i="7"/>
  <c r="Y52" i="7"/>
  <c r="Y53" i="7"/>
  <c r="Y54" i="7"/>
  <c r="Y55" i="7"/>
  <c r="Y56" i="7"/>
  <c r="Y57" i="7"/>
  <c r="Y50" i="7"/>
  <c r="X51" i="7"/>
  <c r="X52" i="7"/>
  <c r="X53" i="7"/>
  <c r="X54" i="7"/>
  <c r="X55" i="7"/>
  <c r="X56" i="7"/>
  <c r="X57" i="7"/>
  <c r="X50" i="7"/>
  <c r="V108" i="7"/>
  <c r="V109" i="7"/>
  <c r="V110" i="7"/>
  <c r="V111" i="7"/>
  <c r="V112" i="7"/>
  <c r="V113" i="7"/>
  <c r="V114" i="7"/>
  <c r="V107" i="7"/>
  <c r="X105" i="7"/>
  <c r="W105" i="7"/>
  <c r="V105" i="7"/>
  <c r="V95" i="7"/>
  <c r="V96" i="7"/>
  <c r="V97" i="7"/>
  <c r="V98" i="7"/>
  <c r="V99" i="7"/>
  <c r="V100" i="7"/>
  <c r="V101" i="7"/>
  <c r="V94" i="7"/>
  <c r="V84" i="7"/>
  <c r="V85" i="7"/>
  <c r="V86" i="7"/>
  <c r="V87" i="7"/>
  <c r="V88" i="7"/>
  <c r="V89" i="7"/>
  <c r="V90" i="7"/>
  <c r="V83" i="7"/>
  <c r="W73" i="7"/>
  <c r="W74" i="7"/>
  <c r="W75" i="7"/>
  <c r="W76" i="7"/>
  <c r="W77" i="7"/>
  <c r="W78" i="7"/>
  <c r="W79" i="7"/>
  <c r="W72" i="7"/>
  <c r="R72" i="7"/>
  <c r="R62" i="7"/>
  <c r="R63" i="7"/>
  <c r="Q96" i="7" s="1"/>
  <c r="R64" i="7"/>
  <c r="R65" i="7"/>
  <c r="Q98" i="7" s="1"/>
  <c r="R66" i="7"/>
  <c r="R67" i="7"/>
  <c r="R68" i="7"/>
  <c r="R61" i="7"/>
  <c r="Q95" i="7"/>
  <c r="Q97" i="7"/>
  <c r="Q99" i="7"/>
  <c r="Q100" i="7"/>
  <c r="Q101" i="7"/>
  <c r="Q94" i="7"/>
  <c r="L95" i="7"/>
  <c r="L96" i="7"/>
  <c r="L97" i="7"/>
  <c r="L98" i="7"/>
  <c r="L99" i="7"/>
  <c r="L100" i="7"/>
  <c r="L101" i="7"/>
  <c r="L94" i="7"/>
  <c r="V73" i="7"/>
  <c r="V74" i="7"/>
  <c r="V75" i="7"/>
  <c r="V76" i="7"/>
  <c r="V77" i="7"/>
  <c r="V78" i="7"/>
  <c r="V79" i="7"/>
  <c r="Q72" i="7"/>
  <c r="V72" i="7"/>
  <c r="V5" i="7"/>
  <c r="V6" i="7"/>
  <c r="V7" i="7"/>
  <c r="V8" i="7"/>
  <c r="V9" i="7"/>
  <c r="V10" i="7"/>
  <c r="V11" i="7"/>
  <c r="V4" i="7"/>
  <c r="R105" i="7"/>
  <c r="Q105" i="7"/>
  <c r="P105" i="7"/>
  <c r="Q73" i="7"/>
  <c r="Q74" i="7"/>
  <c r="Q75" i="7"/>
  <c r="Q76" i="7"/>
  <c r="Q77" i="7"/>
  <c r="Q78" i="7"/>
  <c r="Q79" i="7"/>
  <c r="R16" i="7"/>
  <c r="R17" i="7"/>
  <c r="R18" i="7"/>
  <c r="R19" i="7"/>
  <c r="Q19" i="7" s="1"/>
  <c r="R76" i="7" s="1"/>
  <c r="R20" i="7"/>
  <c r="R21" i="7"/>
  <c r="R22" i="7"/>
  <c r="R15" i="7"/>
  <c r="L84" i="7"/>
  <c r="L85" i="7"/>
  <c r="L86" i="7"/>
  <c r="L87" i="7"/>
  <c r="L88" i="7"/>
  <c r="L89" i="7"/>
  <c r="L90" i="7"/>
  <c r="L83" i="7"/>
  <c r="Q5" i="7"/>
  <c r="Q6" i="7"/>
  <c r="Q7" i="7"/>
  <c r="Q8" i="7"/>
  <c r="Q9" i="7"/>
  <c r="Q10" i="7"/>
  <c r="Q11" i="7"/>
  <c r="Q4" i="7"/>
  <c r="L108" i="7"/>
  <c r="L109" i="7"/>
  <c r="L110" i="7"/>
  <c r="L111" i="7"/>
  <c r="L112" i="7"/>
  <c r="L113" i="7"/>
  <c r="L114" i="7"/>
  <c r="L107" i="7"/>
  <c r="L62" i="7"/>
  <c r="L63" i="7"/>
  <c r="L64" i="7"/>
  <c r="L65" i="7"/>
  <c r="L66" i="7"/>
  <c r="L67" i="7"/>
  <c r="L68" i="7"/>
  <c r="L61" i="7"/>
  <c r="L105" i="7"/>
  <c r="K105" i="7"/>
  <c r="J105" i="7"/>
  <c r="L5" i="7"/>
  <c r="L6" i="7"/>
  <c r="L7" i="7"/>
  <c r="L8" i="7"/>
  <c r="L9" i="7"/>
  <c r="L10" i="7"/>
  <c r="L11" i="7"/>
  <c r="L4" i="7"/>
  <c r="G13" i="7"/>
  <c r="E27" i="7"/>
  <c r="O56" i="7"/>
  <c r="V54" i="7"/>
  <c r="U54" i="7"/>
  <c r="O52" i="7"/>
  <c r="V51" i="7"/>
  <c r="P51" i="7"/>
  <c r="O51" i="7"/>
  <c r="W41" i="7"/>
  <c r="X41" i="7" s="1"/>
  <c r="W40" i="7"/>
  <c r="X40" i="7" s="1"/>
  <c r="W39" i="7"/>
  <c r="X39" i="7" s="1"/>
  <c r="W38" i="7"/>
  <c r="X38" i="7" s="1"/>
  <c r="W37" i="7"/>
  <c r="X37" i="7" s="1"/>
  <c r="U33" i="7"/>
  <c r="U57" i="7" s="1"/>
  <c r="O33" i="7"/>
  <c r="P57" i="7" s="1"/>
  <c r="E23" i="7"/>
  <c r="E34" i="7" s="1"/>
  <c r="D23" i="7"/>
  <c r="D34" i="7" s="1"/>
  <c r="C23" i="7"/>
  <c r="C34" i="7" s="1"/>
  <c r="U32" i="7"/>
  <c r="O32" i="7"/>
  <c r="Q41" i="7" s="1"/>
  <c r="R41" i="7" s="1"/>
  <c r="E22" i="7"/>
  <c r="E33" i="7" s="1"/>
  <c r="D22" i="7"/>
  <c r="D33" i="7" s="1"/>
  <c r="C22" i="7"/>
  <c r="C33" i="7" s="1"/>
  <c r="U31" i="7"/>
  <c r="U55" i="7" s="1"/>
  <c r="O31" i="7"/>
  <c r="O55" i="7" s="1"/>
  <c r="E21" i="7"/>
  <c r="E32" i="7" s="1"/>
  <c r="D21" i="7"/>
  <c r="D32" i="7" s="1"/>
  <c r="C21" i="7"/>
  <c r="C32" i="7" s="1"/>
  <c r="U30" i="7"/>
  <c r="V30" i="7"/>
  <c r="O30" i="7"/>
  <c r="P30" i="7" s="1"/>
  <c r="E20" i="7"/>
  <c r="E31" i="7" s="1"/>
  <c r="D20" i="7"/>
  <c r="D31" i="7" s="1"/>
  <c r="C20" i="7"/>
  <c r="C31" i="7" s="1"/>
  <c r="U29" i="7"/>
  <c r="U53" i="7" s="1"/>
  <c r="O29" i="7"/>
  <c r="O53" i="7" s="1"/>
  <c r="E19" i="7"/>
  <c r="E30" i="7" s="1"/>
  <c r="D19" i="7"/>
  <c r="D30" i="7" s="1"/>
  <c r="C19" i="7"/>
  <c r="C30" i="7" s="1"/>
  <c r="U28" i="7"/>
  <c r="U52" i="7" s="1"/>
  <c r="O28" i="7"/>
  <c r="Q38" i="7" s="1"/>
  <c r="R38" i="7" s="1"/>
  <c r="E18" i="7"/>
  <c r="E29" i="7" s="1"/>
  <c r="D18" i="7"/>
  <c r="D29" i="7" s="1"/>
  <c r="C18" i="7"/>
  <c r="C29" i="7" s="1"/>
  <c r="U27" i="7"/>
  <c r="U51" i="7" s="1"/>
  <c r="V27" i="7"/>
  <c r="O27" i="7"/>
  <c r="P27" i="7"/>
  <c r="E17" i="7"/>
  <c r="E28" i="7" s="1"/>
  <c r="D17" i="7"/>
  <c r="D28" i="7" s="1"/>
  <c r="C17" i="7"/>
  <c r="C28" i="7" s="1"/>
  <c r="U26" i="7"/>
  <c r="O26" i="7"/>
  <c r="Q37" i="7" s="1"/>
  <c r="E16" i="7"/>
  <c r="D16" i="7"/>
  <c r="D27" i="7" s="1"/>
  <c r="C16" i="7"/>
  <c r="C27" i="7" s="1"/>
  <c r="E1" i="7"/>
  <c r="T6" i="1"/>
  <c r="U115" i="7" l="1"/>
  <c r="Q18" i="7"/>
  <c r="P29" i="7" s="1"/>
  <c r="O39" i="7" s="1"/>
  <c r="R75" i="7"/>
  <c r="Q51" i="7"/>
  <c r="W51" i="7"/>
  <c r="V62" i="7" s="1"/>
  <c r="W62" i="7" s="1"/>
  <c r="W54" i="7"/>
  <c r="V65" i="7" s="1"/>
  <c r="W65" i="7" s="1"/>
  <c r="R37" i="7"/>
  <c r="U50" i="7"/>
  <c r="O54" i="7"/>
  <c r="V28" i="7"/>
  <c r="Q40" i="7"/>
  <c r="R40" i="7" s="1"/>
  <c r="P54" i="7"/>
  <c r="Q39" i="7"/>
  <c r="R39" i="7" s="1"/>
  <c r="V52" i="7"/>
  <c r="W52" i="7" s="1"/>
  <c r="O57" i="7"/>
  <c r="Q57" i="7" s="1"/>
  <c r="Q68" i="7" s="1"/>
  <c r="Q22" i="7"/>
  <c r="R79" i="7" s="1"/>
  <c r="Q20" i="7"/>
  <c r="P33" i="7"/>
  <c r="Q21" i="7"/>
  <c r="O50" i="7"/>
  <c r="Q15" i="7"/>
  <c r="Q16" i="7"/>
  <c r="R73" i="7" s="1"/>
  <c r="U56" i="7"/>
  <c r="Q17" i="7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E17" i="1"/>
  <c r="E18" i="1"/>
  <c r="E19" i="1"/>
  <c r="E20" i="1"/>
  <c r="E21" i="1"/>
  <c r="E22" i="1"/>
  <c r="E23" i="1"/>
  <c r="E16" i="1"/>
  <c r="V63" i="7" l="1"/>
  <c r="W63" i="7" s="1"/>
  <c r="P26" i="7"/>
  <c r="P32" i="7"/>
  <c r="R78" i="7"/>
  <c r="R51" i="7"/>
  <c r="Q62" i="7"/>
  <c r="P31" i="7"/>
  <c r="R77" i="7"/>
  <c r="P28" i="7"/>
  <c r="O38" i="7" s="1"/>
  <c r="P44" i="7" s="1" a="1"/>
  <c r="R74" i="7"/>
  <c r="Q90" i="7"/>
  <c r="Q114" i="7" s="1"/>
  <c r="AB8" i="7"/>
  <c r="AB5" i="7"/>
  <c r="I115" i="7"/>
  <c r="Q54" i="7"/>
  <c r="Q65" i="7" s="1"/>
  <c r="AB6" i="7"/>
  <c r="O41" i="7"/>
  <c r="O40" i="7"/>
  <c r="O37" i="7"/>
  <c r="R57" i="7"/>
  <c r="N44" i="4"/>
  <c r="I41" i="1"/>
  <c r="K53" i="1"/>
  <c r="K54" i="1"/>
  <c r="K55" i="1"/>
  <c r="K56" i="1"/>
  <c r="K57" i="1"/>
  <c r="K58" i="1"/>
  <c r="K59" i="1"/>
  <c r="K52" i="1"/>
  <c r="J53" i="1"/>
  <c r="J54" i="1"/>
  <c r="J55" i="1"/>
  <c r="J56" i="1"/>
  <c r="J57" i="1"/>
  <c r="J58" i="1"/>
  <c r="J59" i="1"/>
  <c r="J52" i="1"/>
  <c r="H54" i="1"/>
  <c r="H55" i="1"/>
  <c r="H57" i="1"/>
  <c r="H58" i="1"/>
  <c r="H52" i="1"/>
  <c r="Q84" i="7" l="1"/>
  <c r="Q108" i="7" s="1"/>
  <c r="W22" i="7"/>
  <c r="Q87" i="7"/>
  <c r="Q111" i="7" s="1"/>
  <c r="R54" i="7"/>
  <c r="P46" i="7"/>
  <c r="P45" i="7"/>
  <c r="P44" i="7"/>
  <c r="O17" i="3"/>
  <c r="O42" i="3" s="1"/>
  <c r="I17" i="3"/>
  <c r="H42" i="3" s="1"/>
  <c r="I18" i="3"/>
  <c r="J27" i="3" s="1"/>
  <c r="K27" i="3" s="1"/>
  <c r="I19" i="3"/>
  <c r="H44" i="3" s="1"/>
  <c r="I20" i="3"/>
  <c r="J28" i="3" s="1"/>
  <c r="I21" i="3"/>
  <c r="H46" i="3" s="1"/>
  <c r="I22" i="3"/>
  <c r="H47" i="3" s="1"/>
  <c r="I23" i="3"/>
  <c r="H48" i="3" s="1"/>
  <c r="O16" i="3"/>
  <c r="P27" i="3" s="1"/>
  <c r="I16" i="3"/>
  <c r="H41" i="3" s="1"/>
  <c r="I17" i="1"/>
  <c r="I18" i="1"/>
  <c r="I19" i="1"/>
  <c r="I20" i="1"/>
  <c r="I21" i="1"/>
  <c r="I22" i="1"/>
  <c r="I23" i="1"/>
  <c r="I16" i="1"/>
  <c r="B80" i="3"/>
  <c r="B82" i="3"/>
  <c r="B84" i="3"/>
  <c r="B66" i="3"/>
  <c r="B78" i="3" s="1"/>
  <c r="C66" i="3"/>
  <c r="C78" i="3" s="1"/>
  <c r="D66" i="3"/>
  <c r="D78" i="3" s="1"/>
  <c r="E66" i="3"/>
  <c r="E78" i="3" s="1"/>
  <c r="B67" i="3"/>
  <c r="B79" i="3" s="1"/>
  <c r="C67" i="3"/>
  <c r="C79" i="3" s="1"/>
  <c r="D67" i="3"/>
  <c r="D79" i="3" s="1"/>
  <c r="E67" i="3"/>
  <c r="E79" i="3" s="1"/>
  <c r="B68" i="3"/>
  <c r="C68" i="3"/>
  <c r="C80" i="3" s="1"/>
  <c r="D68" i="3"/>
  <c r="D80" i="3" s="1"/>
  <c r="E68" i="3"/>
  <c r="E80" i="3" s="1"/>
  <c r="B69" i="3"/>
  <c r="B81" i="3" s="1"/>
  <c r="C69" i="3"/>
  <c r="C81" i="3" s="1"/>
  <c r="D69" i="3"/>
  <c r="D81" i="3" s="1"/>
  <c r="E69" i="3"/>
  <c r="E81" i="3" s="1"/>
  <c r="B70" i="3"/>
  <c r="C70" i="3"/>
  <c r="C82" i="3" s="1"/>
  <c r="D70" i="3"/>
  <c r="D82" i="3" s="1"/>
  <c r="E70" i="3"/>
  <c r="E82" i="3" s="1"/>
  <c r="B71" i="3"/>
  <c r="B83" i="3" s="1"/>
  <c r="C71" i="3"/>
  <c r="C83" i="3" s="1"/>
  <c r="D71" i="3"/>
  <c r="D83" i="3" s="1"/>
  <c r="E71" i="3"/>
  <c r="E83" i="3" s="1"/>
  <c r="B72" i="3"/>
  <c r="C72" i="3"/>
  <c r="C84" i="3" s="1"/>
  <c r="D72" i="3"/>
  <c r="D84" i="3" s="1"/>
  <c r="E72" i="3"/>
  <c r="E84" i="3" s="1"/>
  <c r="C65" i="3"/>
  <c r="C77" i="3" s="1"/>
  <c r="D65" i="3"/>
  <c r="D77" i="3" s="1"/>
  <c r="E65" i="3"/>
  <c r="E77" i="3" s="1"/>
  <c r="B65" i="3"/>
  <c r="B77" i="3" s="1"/>
  <c r="O23" i="4"/>
  <c r="P34" i="4" s="1"/>
  <c r="Q34" i="4" s="1"/>
  <c r="I23" i="4"/>
  <c r="J34" i="4" s="1"/>
  <c r="K34" i="4" s="1"/>
  <c r="O22" i="4"/>
  <c r="N50" i="4" s="1"/>
  <c r="I22" i="4"/>
  <c r="H50" i="4" s="1"/>
  <c r="O21" i="4"/>
  <c r="P32" i="4" s="1"/>
  <c r="Q32" i="4" s="1"/>
  <c r="I21" i="4"/>
  <c r="H49" i="4" s="1"/>
  <c r="O20" i="4"/>
  <c r="N48" i="4" s="1"/>
  <c r="I20" i="4"/>
  <c r="H48" i="4" s="1"/>
  <c r="O19" i="4"/>
  <c r="P30" i="4" s="1"/>
  <c r="Q30" i="4" s="1"/>
  <c r="I19" i="4"/>
  <c r="H47" i="4" s="1"/>
  <c r="O18" i="4"/>
  <c r="N46" i="4" s="1"/>
  <c r="I18" i="4"/>
  <c r="J29" i="4" s="1"/>
  <c r="K29" i="4" s="1"/>
  <c r="O17" i="4"/>
  <c r="N45" i="4" s="1"/>
  <c r="I17" i="4"/>
  <c r="H45" i="4" s="1"/>
  <c r="O16" i="4"/>
  <c r="I16" i="4"/>
  <c r="J27" i="4" s="1"/>
  <c r="K11" i="4"/>
  <c r="K10" i="4"/>
  <c r="K9" i="4"/>
  <c r="K8" i="4"/>
  <c r="K7" i="4"/>
  <c r="K6" i="4"/>
  <c r="K5" i="4"/>
  <c r="K4" i="4"/>
  <c r="E1" i="4"/>
  <c r="J9" i="4" s="1"/>
  <c r="H21" i="4" s="1"/>
  <c r="H32" i="4" s="1"/>
  <c r="O23" i="3"/>
  <c r="P30" i="3" s="1"/>
  <c r="Q30" i="3" s="1"/>
  <c r="O22" i="3"/>
  <c r="O47" i="3" s="1"/>
  <c r="O21" i="3"/>
  <c r="O46" i="3" s="1"/>
  <c r="O20" i="3"/>
  <c r="P29" i="3" s="1"/>
  <c r="O19" i="3"/>
  <c r="N44" i="3" s="1"/>
  <c r="O18" i="3"/>
  <c r="P28" i="3" s="1"/>
  <c r="K11" i="3"/>
  <c r="K10" i="3"/>
  <c r="K9" i="3"/>
  <c r="K8" i="3"/>
  <c r="K7" i="3"/>
  <c r="K6" i="3"/>
  <c r="K5" i="3"/>
  <c r="K4" i="3"/>
  <c r="E1" i="3"/>
  <c r="N45" i="2"/>
  <c r="N47" i="2"/>
  <c r="N48" i="2"/>
  <c r="N44" i="2"/>
  <c r="P28" i="2"/>
  <c r="Q28" i="2" s="1"/>
  <c r="J27" i="2"/>
  <c r="O17" i="2"/>
  <c r="O18" i="2"/>
  <c r="N46" i="2" s="1"/>
  <c r="O19" i="2"/>
  <c r="P30" i="2" s="1"/>
  <c r="Q30" i="2" s="1"/>
  <c r="O20" i="2"/>
  <c r="P31" i="2" s="1"/>
  <c r="O21" i="2"/>
  <c r="N49" i="2" s="1"/>
  <c r="O22" i="2"/>
  <c r="N50" i="2" s="1"/>
  <c r="O23" i="2"/>
  <c r="P34" i="2" s="1"/>
  <c r="Q34" i="2" s="1"/>
  <c r="O16" i="2"/>
  <c r="P27" i="2" s="1"/>
  <c r="Q27" i="2" s="1"/>
  <c r="H46" i="2"/>
  <c r="H48" i="2"/>
  <c r="H51" i="2"/>
  <c r="J31" i="2"/>
  <c r="K31" i="2" s="1"/>
  <c r="J30" i="2"/>
  <c r="K30" i="2" s="1"/>
  <c r="J29" i="2"/>
  <c r="K29" i="2" s="1"/>
  <c r="I17" i="2"/>
  <c r="H45" i="2" s="1"/>
  <c r="I18" i="2"/>
  <c r="I19" i="2"/>
  <c r="H47" i="2" s="1"/>
  <c r="I20" i="2"/>
  <c r="I21" i="2"/>
  <c r="H49" i="2" s="1"/>
  <c r="I22" i="2"/>
  <c r="J33" i="2" s="1"/>
  <c r="I23" i="2"/>
  <c r="J34" i="2" s="1"/>
  <c r="K34" i="2" s="1"/>
  <c r="I16" i="2"/>
  <c r="H44" i="2" s="1"/>
  <c r="K27" i="2"/>
  <c r="K11" i="2"/>
  <c r="K10" i="2"/>
  <c r="J10" i="2" s="1"/>
  <c r="K9" i="2"/>
  <c r="J9" i="2" s="1"/>
  <c r="K8" i="2"/>
  <c r="K7" i="2"/>
  <c r="J7" i="2" s="1"/>
  <c r="K6" i="2"/>
  <c r="J6" i="2" s="1"/>
  <c r="K5" i="2"/>
  <c r="K4" i="2"/>
  <c r="J4" i="2" s="1"/>
  <c r="H16" i="2" s="1"/>
  <c r="E1" i="2"/>
  <c r="J8" i="2" s="1"/>
  <c r="V22" i="7" l="1"/>
  <c r="V33" i="7" s="1"/>
  <c r="U41" i="7" s="1"/>
  <c r="W16" i="7"/>
  <c r="W19" i="7"/>
  <c r="P50" i="7"/>
  <c r="Q50" i="7" s="1"/>
  <c r="Q61" i="7" s="1"/>
  <c r="Q83" i="7" s="1"/>
  <c r="Q107" i="7" s="1"/>
  <c r="P52" i="7"/>
  <c r="Q52" i="7" s="1"/>
  <c r="Q63" i="7" s="1"/>
  <c r="P55" i="7"/>
  <c r="Q55" i="7" s="1"/>
  <c r="Q66" i="7" s="1"/>
  <c r="P56" i="7"/>
  <c r="Q56" i="7" s="1"/>
  <c r="Q67" i="7" s="1"/>
  <c r="P53" i="7"/>
  <c r="Q53" i="7" s="1"/>
  <c r="Q64" i="7" s="1"/>
  <c r="J28" i="2"/>
  <c r="K28" i="2" s="1"/>
  <c r="J5" i="2"/>
  <c r="J11" i="2"/>
  <c r="H50" i="2"/>
  <c r="P29" i="2"/>
  <c r="Q29" i="2" s="1"/>
  <c r="J7" i="4"/>
  <c r="H19" i="4" s="1"/>
  <c r="H30" i="4" s="1"/>
  <c r="H20" i="2"/>
  <c r="H31" i="2" s="1"/>
  <c r="J9" i="3"/>
  <c r="H21" i="3" s="1"/>
  <c r="H29" i="3" s="1"/>
  <c r="J8" i="4"/>
  <c r="H20" i="4" s="1"/>
  <c r="H31" i="4" s="1"/>
  <c r="O44" i="3"/>
  <c r="J4" i="4"/>
  <c r="H16" i="4" s="1"/>
  <c r="H27" i="4" s="1"/>
  <c r="J30" i="3"/>
  <c r="J32" i="2"/>
  <c r="K32" i="2" s="1"/>
  <c r="P32" i="2"/>
  <c r="N51" i="2"/>
  <c r="J10" i="4"/>
  <c r="H22" i="4" s="1"/>
  <c r="H33" i="4" s="1"/>
  <c r="P33" i="2"/>
  <c r="J5" i="3"/>
  <c r="J5" i="4"/>
  <c r="H17" i="4" s="1"/>
  <c r="H28" i="4" s="1"/>
  <c r="J11" i="4"/>
  <c r="H23" i="4" s="1"/>
  <c r="H34" i="4" s="1"/>
  <c r="J6" i="4"/>
  <c r="H18" i="4" s="1"/>
  <c r="H29" i="4" s="1"/>
  <c r="P29" i="4"/>
  <c r="Q29" i="4" s="1"/>
  <c r="I42" i="3"/>
  <c r="H20" i="3"/>
  <c r="H28" i="3" s="1"/>
  <c r="K28" i="3"/>
  <c r="H43" i="3"/>
  <c r="J29" i="3"/>
  <c r="K29" i="3" s="1"/>
  <c r="H45" i="3"/>
  <c r="H17" i="3"/>
  <c r="H23" i="3"/>
  <c r="H30" i="3" s="1"/>
  <c r="K30" i="3"/>
  <c r="P33" i="4"/>
  <c r="Q33" i="4" s="1"/>
  <c r="J28" i="4"/>
  <c r="K28" i="4" s="1"/>
  <c r="P31" i="4"/>
  <c r="Q31" i="4" s="1"/>
  <c r="J32" i="4"/>
  <c r="K32" i="4" s="1"/>
  <c r="P27" i="4"/>
  <c r="Q27" i="4" s="1"/>
  <c r="J4" i="3"/>
  <c r="H16" i="3" s="1"/>
  <c r="J42" i="3"/>
  <c r="P5" i="3" s="1"/>
  <c r="Q28" i="3"/>
  <c r="K27" i="4"/>
  <c r="N47" i="4"/>
  <c r="H51" i="4"/>
  <c r="H44" i="4"/>
  <c r="J31" i="4"/>
  <c r="K31" i="4" s="1"/>
  <c r="N49" i="4"/>
  <c r="P28" i="4"/>
  <c r="Q28" i="4" s="1"/>
  <c r="H46" i="4"/>
  <c r="J30" i="4"/>
  <c r="K30" i="4" s="1"/>
  <c r="N51" i="4"/>
  <c r="J33" i="4"/>
  <c r="K33" i="4" s="1"/>
  <c r="Q27" i="3"/>
  <c r="N45" i="3"/>
  <c r="N46" i="3"/>
  <c r="Q29" i="3"/>
  <c r="N47" i="3"/>
  <c r="N48" i="3"/>
  <c r="N41" i="3"/>
  <c r="J11" i="3"/>
  <c r="J6" i="3"/>
  <c r="H18" i="3" s="1"/>
  <c r="H27" i="3" s="1"/>
  <c r="J7" i="3"/>
  <c r="H19" i="3" s="1"/>
  <c r="J8" i="3"/>
  <c r="N42" i="3"/>
  <c r="J10" i="3"/>
  <c r="H22" i="3" s="1"/>
  <c r="N43" i="3"/>
  <c r="H17" i="2"/>
  <c r="H28" i="2" s="1"/>
  <c r="K33" i="2"/>
  <c r="Q31" i="2"/>
  <c r="H19" i="2"/>
  <c r="H30" i="2" s="1"/>
  <c r="H27" i="2"/>
  <c r="H23" i="2"/>
  <c r="H34" i="2" s="1"/>
  <c r="Q33" i="2"/>
  <c r="O43" i="1"/>
  <c r="N43" i="1"/>
  <c r="N44" i="1"/>
  <c r="N45" i="1"/>
  <c r="N46" i="1"/>
  <c r="P29" i="1"/>
  <c r="Q29" i="1" s="1"/>
  <c r="P28" i="1"/>
  <c r="Q28" i="1" s="1"/>
  <c r="P27" i="1"/>
  <c r="Q27" i="1" s="1"/>
  <c r="J31" i="1"/>
  <c r="K31" i="1" s="1"/>
  <c r="J30" i="1"/>
  <c r="K30" i="1" s="1"/>
  <c r="J29" i="1"/>
  <c r="K29" i="1" s="1"/>
  <c r="J28" i="1"/>
  <c r="K28" i="1" s="1"/>
  <c r="J27" i="1"/>
  <c r="K27" i="1" s="1"/>
  <c r="O17" i="1"/>
  <c r="O42" i="1" s="1"/>
  <c r="O18" i="1"/>
  <c r="O19" i="1"/>
  <c r="O20" i="1"/>
  <c r="N20" i="1" s="1"/>
  <c r="O21" i="1"/>
  <c r="O22" i="1"/>
  <c r="N47" i="1" s="1"/>
  <c r="O23" i="1"/>
  <c r="N48" i="1" s="1"/>
  <c r="O16" i="1"/>
  <c r="N41" i="1" s="1"/>
  <c r="N18" i="1"/>
  <c r="K5" i="1"/>
  <c r="K6" i="1"/>
  <c r="K7" i="1"/>
  <c r="K8" i="1"/>
  <c r="J8" i="1" s="1"/>
  <c r="K9" i="1"/>
  <c r="J9" i="1" s="1"/>
  <c r="H21" i="1" s="1"/>
  <c r="H30" i="1" s="1"/>
  <c r="K10" i="1"/>
  <c r="J10" i="1" s="1"/>
  <c r="H22" i="1" s="1"/>
  <c r="H31" i="1" s="1"/>
  <c r="K11" i="1"/>
  <c r="J11" i="1" s="1"/>
  <c r="K4" i="1"/>
  <c r="I42" i="1"/>
  <c r="I45" i="1"/>
  <c r="I48" i="1"/>
  <c r="J48" i="1" s="1"/>
  <c r="H42" i="1"/>
  <c r="H43" i="1"/>
  <c r="H44" i="1"/>
  <c r="H45" i="1"/>
  <c r="H46" i="1"/>
  <c r="H47" i="1"/>
  <c r="H48" i="1"/>
  <c r="H41" i="1"/>
  <c r="H17" i="1"/>
  <c r="H20" i="1"/>
  <c r="H23" i="1"/>
  <c r="E1" i="1"/>
  <c r="J5" i="1" s="1"/>
  <c r="Q89" i="7" l="1"/>
  <c r="Q113" i="7" s="1"/>
  <c r="W15" i="7"/>
  <c r="Q88" i="7"/>
  <c r="Q112" i="7" s="1"/>
  <c r="Q85" i="7"/>
  <c r="Q109" i="7" s="1"/>
  <c r="V19" i="7"/>
  <c r="Q86" i="7"/>
  <c r="Q110" i="7" s="1"/>
  <c r="V16" i="7"/>
  <c r="R53" i="7"/>
  <c r="R56" i="7"/>
  <c r="R55" i="7"/>
  <c r="R50" i="7"/>
  <c r="R52" i="7"/>
  <c r="P30" i="1"/>
  <c r="Q30" i="1" s="1"/>
  <c r="K48" i="1"/>
  <c r="Q11" i="1" s="1"/>
  <c r="P31" i="1"/>
  <c r="Q31" i="1" s="1"/>
  <c r="O45" i="1"/>
  <c r="P45" i="1" s="1"/>
  <c r="J6" i="1"/>
  <c r="H18" i="1" s="1"/>
  <c r="H28" i="1" s="1"/>
  <c r="P43" i="1"/>
  <c r="U6" i="1" s="1"/>
  <c r="N17" i="1"/>
  <c r="J7" i="1"/>
  <c r="H19" i="1" s="1"/>
  <c r="H29" i="1" s="1"/>
  <c r="N42" i="1"/>
  <c r="P42" i="1" s="1"/>
  <c r="U5" i="1" s="1"/>
  <c r="J4" i="1"/>
  <c r="H16" i="1" s="1"/>
  <c r="H27" i="1" s="1"/>
  <c r="I34" i="3" a="1"/>
  <c r="I36" i="3" s="1"/>
  <c r="J45" i="1"/>
  <c r="P8" i="1" s="1"/>
  <c r="K42" i="1"/>
  <c r="Q5" i="1" s="1"/>
  <c r="U8" i="1"/>
  <c r="K42" i="3"/>
  <c r="Q5" i="3" s="1"/>
  <c r="O5" i="3" s="1"/>
  <c r="N17" i="3" s="1"/>
  <c r="I37" i="4" a="1"/>
  <c r="H18" i="2"/>
  <c r="H29" i="2" s="1"/>
  <c r="I37" i="2" s="1" a="1"/>
  <c r="I39" i="2" s="1"/>
  <c r="H22" i="2"/>
  <c r="H33" i="2" s="1"/>
  <c r="H21" i="2"/>
  <c r="H32" i="2" s="1"/>
  <c r="Q32" i="2"/>
  <c r="P11" i="1"/>
  <c r="O11" i="1" s="1"/>
  <c r="N23" i="1" s="1"/>
  <c r="N31" i="1" s="1"/>
  <c r="I34" i="1" a="1"/>
  <c r="I34" i="1" s="1"/>
  <c r="K45" i="1"/>
  <c r="Q8" i="1" s="1"/>
  <c r="O8" i="1" s="1"/>
  <c r="V15" i="7" l="1"/>
  <c r="V26" i="7" s="1"/>
  <c r="U37" i="7" s="1"/>
  <c r="W20" i="7"/>
  <c r="W18" i="7"/>
  <c r="W21" i="7"/>
  <c r="W17" i="7"/>
  <c r="AD5" i="7"/>
  <c r="AC5" i="7"/>
  <c r="AD8" i="7"/>
  <c r="AC8" i="7"/>
  <c r="Q45" i="1"/>
  <c r="R45" i="1" s="1"/>
  <c r="W8" i="1" s="1"/>
  <c r="I34" i="3"/>
  <c r="I35" i="3"/>
  <c r="P5" i="1"/>
  <c r="Q42" i="1" s="1"/>
  <c r="I45" i="3"/>
  <c r="J45" i="3" s="1"/>
  <c r="I48" i="3"/>
  <c r="J48" i="3" s="1"/>
  <c r="O5" i="1"/>
  <c r="V8" i="1"/>
  <c r="I39" i="4"/>
  <c r="I38" i="4"/>
  <c r="I37" i="4"/>
  <c r="I47" i="3"/>
  <c r="J47" i="3" s="1"/>
  <c r="I46" i="3"/>
  <c r="J46" i="3" s="1"/>
  <c r="I44" i="3"/>
  <c r="J44" i="3" s="1"/>
  <c r="I43" i="3"/>
  <c r="J43" i="3" s="1"/>
  <c r="I41" i="3"/>
  <c r="J41" i="3" s="1"/>
  <c r="I37" i="2"/>
  <c r="I38" i="2"/>
  <c r="I49" i="2" s="1"/>
  <c r="J49" i="2" s="1"/>
  <c r="I51" i="2"/>
  <c r="J51" i="2" s="1"/>
  <c r="I44" i="2"/>
  <c r="J44" i="2" s="1"/>
  <c r="I45" i="2"/>
  <c r="J45" i="2" s="1"/>
  <c r="I46" i="2"/>
  <c r="J46" i="2" s="1"/>
  <c r="I47" i="2"/>
  <c r="J47" i="2" s="1"/>
  <c r="I48" i="2"/>
  <c r="J48" i="2" s="1"/>
  <c r="I35" i="1"/>
  <c r="I36" i="1"/>
  <c r="J41" i="1"/>
  <c r="AA5" i="7" l="1"/>
  <c r="V18" i="7"/>
  <c r="V29" i="7" s="1"/>
  <c r="U38" i="7" s="1"/>
  <c r="V44" i="7" s="1" a="1"/>
  <c r="V46" i="7" s="1"/>
  <c r="O115" i="7"/>
  <c r="V21" i="7"/>
  <c r="V32" i="7" s="1"/>
  <c r="U40" i="7" s="1"/>
  <c r="V20" i="7"/>
  <c r="V31" i="7" s="1"/>
  <c r="U39" i="7" s="1"/>
  <c r="V17" i="7"/>
  <c r="AA8" i="7"/>
  <c r="AD6" i="7"/>
  <c r="AC6" i="7"/>
  <c r="I50" i="2"/>
  <c r="J50" i="2" s="1"/>
  <c r="I46" i="1"/>
  <c r="J46" i="1" s="1"/>
  <c r="P11" i="3"/>
  <c r="K48" i="3"/>
  <c r="Q11" i="3" s="1"/>
  <c r="O11" i="3" s="1"/>
  <c r="N23" i="3" s="1"/>
  <c r="N30" i="3" s="1"/>
  <c r="P8" i="3"/>
  <c r="K45" i="3"/>
  <c r="Q8" i="3" s="1"/>
  <c r="O8" i="3" s="1"/>
  <c r="N20" i="3" s="1"/>
  <c r="N29" i="3" s="1"/>
  <c r="I43" i="1"/>
  <c r="J43" i="1" s="1"/>
  <c r="K43" i="1" s="1"/>
  <c r="Q6" i="1" s="1"/>
  <c r="I44" i="1"/>
  <c r="J44" i="1" s="1"/>
  <c r="K44" i="1" s="1"/>
  <c r="Q7" i="1" s="1"/>
  <c r="T8" i="1"/>
  <c r="R42" i="1"/>
  <c r="W5" i="1" s="1"/>
  <c r="V5" i="1"/>
  <c r="T5" i="1" s="1"/>
  <c r="I49" i="4"/>
  <c r="J49" i="4" s="1"/>
  <c r="I47" i="4"/>
  <c r="J47" i="4" s="1"/>
  <c r="I48" i="4"/>
  <c r="J48" i="4" s="1"/>
  <c r="I46" i="4"/>
  <c r="J46" i="4" s="1"/>
  <c r="I45" i="4"/>
  <c r="J45" i="4" s="1"/>
  <c r="I44" i="4"/>
  <c r="J44" i="4" s="1"/>
  <c r="I51" i="4"/>
  <c r="J51" i="4" s="1"/>
  <c r="I50" i="4"/>
  <c r="J50" i="4" s="1"/>
  <c r="P4" i="3"/>
  <c r="K41" i="3"/>
  <c r="Q4" i="3" s="1"/>
  <c r="P10" i="3"/>
  <c r="K47" i="3"/>
  <c r="Q10" i="3" s="1"/>
  <c r="K44" i="3"/>
  <c r="Q7" i="3" s="1"/>
  <c r="P7" i="3"/>
  <c r="P6" i="3"/>
  <c r="K43" i="3"/>
  <c r="Q6" i="3" s="1"/>
  <c r="P9" i="3"/>
  <c r="K46" i="3"/>
  <c r="Q9" i="3" s="1"/>
  <c r="P5" i="2"/>
  <c r="K45" i="2"/>
  <c r="Q5" i="2" s="1"/>
  <c r="K48" i="2"/>
  <c r="Q8" i="2" s="1"/>
  <c r="P8" i="2"/>
  <c r="K51" i="2"/>
  <c r="Q11" i="2" s="1"/>
  <c r="P11" i="2"/>
  <c r="O11" i="2" s="1"/>
  <c r="N23" i="2" s="1"/>
  <c r="N34" i="2" s="1"/>
  <c r="P4" i="2"/>
  <c r="K44" i="2"/>
  <c r="Q4" i="2" s="1"/>
  <c r="P7" i="2"/>
  <c r="K47" i="2"/>
  <c r="Q7" i="2" s="1"/>
  <c r="K46" i="2"/>
  <c r="Q6" i="2" s="1"/>
  <c r="P6" i="2"/>
  <c r="P9" i="2"/>
  <c r="K49" i="2"/>
  <c r="Q9" i="2" s="1"/>
  <c r="P10" i="2"/>
  <c r="K50" i="2"/>
  <c r="Q10" i="2" s="1"/>
  <c r="I47" i="1"/>
  <c r="J47" i="1" s="1"/>
  <c r="K47" i="1" s="1"/>
  <c r="Q10" i="1" s="1"/>
  <c r="P7" i="1"/>
  <c r="O7" i="1" s="1"/>
  <c r="N19" i="1" s="1"/>
  <c r="N28" i="1" s="1"/>
  <c r="K46" i="1"/>
  <c r="Q9" i="1" s="1"/>
  <c r="P9" i="1"/>
  <c r="O9" i="1" s="1"/>
  <c r="N21" i="1" s="1"/>
  <c r="N29" i="1" s="1"/>
  <c r="K41" i="1"/>
  <c r="Q4" i="1" s="1"/>
  <c r="P4" i="1"/>
  <c r="V44" i="7" l="1"/>
  <c r="V45" i="7"/>
  <c r="AA6" i="7"/>
  <c r="O7" i="2"/>
  <c r="N19" i="2" s="1"/>
  <c r="N30" i="2" s="1"/>
  <c r="O4" i="2"/>
  <c r="N16" i="2" s="1"/>
  <c r="N27" i="2" s="1"/>
  <c r="P6" i="1"/>
  <c r="Q43" i="1" s="1"/>
  <c r="O10" i="2"/>
  <c r="N22" i="2" s="1"/>
  <c r="N33" i="2" s="1"/>
  <c r="N16" i="3"/>
  <c r="O9" i="2"/>
  <c r="N21" i="2" s="1"/>
  <c r="N32" i="2" s="1"/>
  <c r="O5" i="2"/>
  <c r="N17" i="2" s="1"/>
  <c r="N28" i="2" s="1"/>
  <c r="O6" i="2"/>
  <c r="N18" i="2" s="1"/>
  <c r="N29" i="2" s="1"/>
  <c r="O8" i="2"/>
  <c r="N20" i="2" s="1"/>
  <c r="N31" i="2" s="1"/>
  <c r="O7" i="3"/>
  <c r="N19" i="3" s="1"/>
  <c r="P10" i="1"/>
  <c r="O10" i="1" s="1"/>
  <c r="N22" i="1" s="1"/>
  <c r="N30" i="1" s="1"/>
  <c r="V6" i="1"/>
  <c r="R43" i="1"/>
  <c r="W6" i="1" s="1"/>
  <c r="O9" i="3"/>
  <c r="N21" i="3" s="1"/>
  <c r="O10" i="3"/>
  <c r="N22" i="3" s="1"/>
  <c r="K50" i="4"/>
  <c r="Q10" i="4" s="1"/>
  <c r="P10" i="4"/>
  <c r="K51" i="4"/>
  <c r="Q11" i="4" s="1"/>
  <c r="P11" i="4"/>
  <c r="K44" i="4"/>
  <c r="Q4" i="4" s="1"/>
  <c r="P4" i="4"/>
  <c r="O4" i="4" s="1"/>
  <c r="N16" i="4" s="1"/>
  <c r="N27" i="4" s="1"/>
  <c r="K45" i="4"/>
  <c r="Q5" i="4" s="1"/>
  <c r="P5" i="4"/>
  <c r="K46" i="4"/>
  <c r="Q6" i="4" s="1"/>
  <c r="P6" i="4"/>
  <c r="P8" i="4"/>
  <c r="K48" i="4"/>
  <c r="Q8" i="4" s="1"/>
  <c r="K47" i="4"/>
  <c r="Q7" i="4" s="1"/>
  <c r="P7" i="4"/>
  <c r="O7" i="4" s="1"/>
  <c r="N19" i="4" s="1"/>
  <c r="N30" i="4" s="1"/>
  <c r="K49" i="4"/>
  <c r="Q9" i="4" s="1"/>
  <c r="P9" i="4"/>
  <c r="O6" i="3"/>
  <c r="N18" i="3" s="1"/>
  <c r="N28" i="3" s="1"/>
  <c r="O37" i="2" a="1"/>
  <c r="O4" i="1"/>
  <c r="N16" i="1" s="1"/>
  <c r="N27" i="1" s="1"/>
  <c r="O34" i="1" s="1" a="1"/>
  <c r="O6" i="1"/>
  <c r="V56" i="7" l="1"/>
  <c r="W56" i="7" s="1"/>
  <c r="V55" i="7"/>
  <c r="W55" i="7" s="1"/>
  <c r="V53" i="7"/>
  <c r="W53" i="7" s="1"/>
  <c r="V50" i="7"/>
  <c r="W50" i="7" s="1"/>
  <c r="V57" i="7"/>
  <c r="W57" i="7" s="1"/>
  <c r="O34" i="3" a="1"/>
  <c r="O36" i="3" s="1"/>
  <c r="N27" i="3"/>
  <c r="O36" i="1"/>
  <c r="O34" i="1"/>
  <c r="O35" i="1"/>
  <c r="O11" i="4"/>
  <c r="N23" i="4" s="1"/>
  <c r="N34" i="4" s="1"/>
  <c r="O9" i="4"/>
  <c r="N21" i="4" s="1"/>
  <c r="N32" i="4" s="1"/>
  <c r="O5" i="4"/>
  <c r="N17" i="4" s="1"/>
  <c r="N28" i="4" s="1"/>
  <c r="O6" i="4"/>
  <c r="N18" i="4" s="1"/>
  <c r="N29" i="4" s="1"/>
  <c r="O10" i="4"/>
  <c r="N22" i="4" s="1"/>
  <c r="N33" i="4" s="1"/>
  <c r="O8" i="4"/>
  <c r="N20" i="4" s="1"/>
  <c r="N31" i="4" s="1"/>
  <c r="O37" i="4" s="1" a="1"/>
  <c r="O37" i="2"/>
  <c r="O39" i="2"/>
  <c r="O38" i="2"/>
  <c r="AB7" i="7" l="1"/>
  <c r="V64" i="7"/>
  <c r="W64" i="7" s="1"/>
  <c r="AB11" i="7"/>
  <c r="V68" i="7"/>
  <c r="W68" i="7" s="1"/>
  <c r="V61" i="7"/>
  <c r="W61" i="7" s="1"/>
  <c r="AB4" i="7"/>
  <c r="AB9" i="7"/>
  <c r="V66" i="7"/>
  <c r="W66" i="7" s="1"/>
  <c r="AB10" i="7"/>
  <c r="V67" i="7"/>
  <c r="W67" i="7" s="1"/>
  <c r="O48" i="2"/>
  <c r="O45" i="2"/>
  <c r="P45" i="2" s="1"/>
  <c r="O49" i="2"/>
  <c r="O50" i="2"/>
  <c r="P50" i="2" s="1"/>
  <c r="O51" i="2"/>
  <c r="O46" i="2"/>
  <c r="O44" i="2"/>
  <c r="P44" i="2" s="1"/>
  <c r="O47" i="2"/>
  <c r="P47" i="2" s="1"/>
  <c r="O34" i="3"/>
  <c r="O35" i="3"/>
  <c r="O46" i="1"/>
  <c r="P46" i="1" s="1"/>
  <c r="O47" i="1"/>
  <c r="P47" i="1" s="1"/>
  <c r="O41" i="1"/>
  <c r="P41" i="1" s="1"/>
  <c r="O44" i="1"/>
  <c r="P44" i="1" s="1"/>
  <c r="O48" i="1"/>
  <c r="P48" i="1" s="1"/>
  <c r="P42" i="3"/>
  <c r="O38" i="4"/>
  <c r="O37" i="4"/>
  <c r="O39" i="4"/>
  <c r="P47" i="3"/>
  <c r="P46" i="3"/>
  <c r="P44" i="3"/>
  <c r="P46" i="2"/>
  <c r="P48" i="2"/>
  <c r="P51" i="2"/>
  <c r="P49" i="2"/>
  <c r="AD10" i="7" l="1"/>
  <c r="AC10" i="7"/>
  <c r="AC11" i="7"/>
  <c r="AD11" i="7"/>
  <c r="AC9" i="7"/>
  <c r="AD9" i="7"/>
  <c r="AC4" i="7"/>
  <c r="AD4" i="7"/>
  <c r="AD7" i="7"/>
  <c r="AC7" i="7"/>
  <c r="O44" i="4"/>
  <c r="O43" i="3"/>
  <c r="P43" i="3" s="1"/>
  <c r="U6" i="3" s="1"/>
  <c r="O41" i="3"/>
  <c r="P41" i="3" s="1"/>
  <c r="U4" i="3" s="1"/>
  <c r="O48" i="3"/>
  <c r="P48" i="3" s="1"/>
  <c r="Q48" i="3" s="1"/>
  <c r="O45" i="3"/>
  <c r="P45" i="3" s="1"/>
  <c r="Q45" i="3" s="1"/>
  <c r="U7" i="1"/>
  <c r="Q44" i="1"/>
  <c r="U4" i="1"/>
  <c r="Q41" i="1"/>
  <c r="Q47" i="1"/>
  <c r="U10" i="1"/>
  <c r="U11" i="1"/>
  <c r="Q48" i="1"/>
  <c r="Q46" i="1"/>
  <c r="U9" i="1"/>
  <c r="Q42" i="3"/>
  <c r="U5" i="3"/>
  <c r="O45" i="4"/>
  <c r="P45" i="4" s="1"/>
  <c r="O51" i="4"/>
  <c r="P51" i="4" s="1"/>
  <c r="P44" i="4"/>
  <c r="O50" i="4"/>
  <c r="P50" i="4" s="1"/>
  <c r="O49" i="4"/>
  <c r="P49" i="4" s="1"/>
  <c r="O48" i="4"/>
  <c r="P48" i="4" s="1"/>
  <c r="O47" i="4"/>
  <c r="P47" i="4" s="1"/>
  <c r="O46" i="4"/>
  <c r="P46" i="4" s="1"/>
  <c r="Q44" i="3"/>
  <c r="U7" i="3"/>
  <c r="U9" i="3"/>
  <c r="Q46" i="3"/>
  <c r="Q47" i="3"/>
  <c r="U10" i="3"/>
  <c r="U5" i="2"/>
  <c r="Q45" i="2"/>
  <c r="U8" i="2"/>
  <c r="Q48" i="2"/>
  <c r="U6" i="2"/>
  <c r="Q46" i="2"/>
  <c r="Q49" i="2"/>
  <c r="U9" i="2"/>
  <c r="Q51" i="2"/>
  <c r="U11" i="2"/>
  <c r="Q50" i="2"/>
  <c r="U10" i="2"/>
  <c r="Q47" i="2"/>
  <c r="U7" i="2"/>
  <c r="Q44" i="2"/>
  <c r="U4" i="2"/>
  <c r="U11" i="3" l="1"/>
  <c r="U8" i="3"/>
  <c r="Q43" i="3"/>
  <c r="AA7" i="7"/>
  <c r="AA10" i="7"/>
  <c r="AA4" i="7"/>
  <c r="AA11" i="7"/>
  <c r="AA9" i="7"/>
  <c r="Q41" i="3"/>
  <c r="V11" i="1"/>
  <c r="R48" i="1"/>
  <c r="W11" i="1" s="1"/>
  <c r="V7" i="1"/>
  <c r="R44" i="1"/>
  <c r="W7" i="1" s="1"/>
  <c r="T7" i="1" s="1"/>
  <c r="T11" i="1"/>
  <c r="R47" i="1"/>
  <c r="W10" i="1" s="1"/>
  <c r="V10" i="1"/>
  <c r="T10" i="1" s="1"/>
  <c r="V4" i="1"/>
  <c r="R41" i="1"/>
  <c r="W4" i="1" s="1"/>
  <c r="R46" i="1"/>
  <c r="W9" i="1" s="1"/>
  <c r="V9" i="1"/>
  <c r="T9" i="1" s="1"/>
  <c r="V6" i="3"/>
  <c r="R43" i="3"/>
  <c r="W6" i="3" s="1"/>
  <c r="V8" i="3"/>
  <c r="R45" i="3"/>
  <c r="W8" i="3" s="1"/>
  <c r="V5" i="3"/>
  <c r="R42" i="3"/>
  <c r="W5" i="3" s="1"/>
  <c r="Q50" i="4"/>
  <c r="U10" i="4"/>
  <c r="Q47" i="4"/>
  <c r="U7" i="4"/>
  <c r="Q51" i="4"/>
  <c r="U11" i="4"/>
  <c r="Q46" i="4"/>
  <c r="U6" i="4"/>
  <c r="Q48" i="4"/>
  <c r="U8" i="4"/>
  <c r="Q49" i="4"/>
  <c r="U9" i="4"/>
  <c r="U4" i="4"/>
  <c r="Q44" i="4"/>
  <c r="U5" i="4"/>
  <c r="Q45" i="4"/>
  <c r="R47" i="3"/>
  <c r="W10" i="3" s="1"/>
  <c r="V10" i="3"/>
  <c r="V4" i="3"/>
  <c r="R41" i="3"/>
  <c r="W4" i="3" s="1"/>
  <c r="R46" i="3"/>
  <c r="W9" i="3" s="1"/>
  <c r="V9" i="3"/>
  <c r="R48" i="3"/>
  <c r="W11" i="3" s="1"/>
  <c r="V11" i="3"/>
  <c r="V7" i="3"/>
  <c r="R44" i="3"/>
  <c r="W7" i="3" s="1"/>
  <c r="R46" i="2"/>
  <c r="W6" i="2" s="1"/>
  <c r="V6" i="2"/>
  <c r="T6" i="2" s="1"/>
  <c r="V8" i="2"/>
  <c r="R48" i="2"/>
  <c r="W8" i="2" s="1"/>
  <c r="V5" i="2"/>
  <c r="R45" i="2"/>
  <c r="W5" i="2" s="1"/>
  <c r="R50" i="2"/>
  <c r="W10" i="2" s="1"/>
  <c r="V10" i="2"/>
  <c r="R51" i="2"/>
  <c r="W11" i="2" s="1"/>
  <c r="V11" i="2"/>
  <c r="T11" i="2" s="1"/>
  <c r="V7" i="2"/>
  <c r="R47" i="2"/>
  <c r="W7" i="2" s="1"/>
  <c r="V4" i="2"/>
  <c r="R44" i="2"/>
  <c r="W4" i="2" s="1"/>
  <c r="R49" i="2"/>
  <c r="W9" i="2" s="1"/>
  <c r="V9" i="2"/>
  <c r="AA13" i="7" l="1"/>
  <c r="T4" i="3"/>
  <c r="T8" i="3"/>
  <c r="T4" i="1"/>
  <c r="T13" i="1" s="1"/>
  <c r="T5" i="3"/>
  <c r="T10" i="3"/>
  <c r="T11" i="3"/>
  <c r="T9" i="3"/>
  <c r="T7" i="3"/>
  <c r="T6" i="3"/>
  <c r="R47" i="4"/>
  <c r="W7" i="4" s="1"/>
  <c r="V7" i="4"/>
  <c r="V4" i="4"/>
  <c r="R44" i="4"/>
  <c r="W4" i="4" s="1"/>
  <c r="V11" i="4"/>
  <c r="R51" i="4"/>
  <c r="W11" i="4" s="1"/>
  <c r="R45" i="4"/>
  <c r="W5" i="4" s="1"/>
  <c r="V5" i="4"/>
  <c r="T5" i="4" s="1"/>
  <c r="R46" i="4"/>
  <c r="W6" i="4" s="1"/>
  <c r="V6" i="4"/>
  <c r="T4" i="4"/>
  <c r="R49" i="4"/>
  <c r="W9" i="4" s="1"/>
  <c r="V9" i="4"/>
  <c r="R48" i="4"/>
  <c r="W8" i="4" s="1"/>
  <c r="V8" i="4"/>
  <c r="R50" i="4"/>
  <c r="W10" i="4" s="1"/>
  <c r="V10" i="4"/>
  <c r="T5" i="2"/>
  <c r="T8" i="2"/>
  <c r="T9" i="2"/>
  <c r="T10" i="2"/>
  <c r="T7" i="2"/>
  <c r="T4" i="2"/>
  <c r="T13" i="2" s="1"/>
  <c r="T8" i="4" l="1"/>
  <c r="T13" i="3"/>
  <c r="T9" i="4"/>
  <c r="T11" i="4"/>
  <c r="T6" i="4"/>
  <c r="T10" i="4"/>
  <c r="T7" i="4"/>
  <c r="T13" i="4"/>
</calcChain>
</file>

<file path=xl/sharedStrings.xml><?xml version="1.0" encoding="utf-8"?>
<sst xmlns="http://schemas.openxmlformats.org/spreadsheetml/2006/main" count="567" uniqueCount="72">
  <si>
    <t>risk free rate</t>
  </si>
  <si>
    <t>discount factor</t>
  </si>
  <si>
    <t>Step 1</t>
  </si>
  <si>
    <t>Step 2</t>
  </si>
  <si>
    <t>Step 3</t>
  </si>
  <si>
    <t>Stock price simulation (Monte Carlo)</t>
  </si>
  <si>
    <t>Cash flow matrix at t=3 (discounted to t=2)</t>
  </si>
  <si>
    <t>Cash flow matrix at t=2 (discounted to t=1)</t>
  </si>
  <si>
    <t>Path</t>
  </si>
  <si>
    <t>t=0</t>
  </si>
  <si>
    <t>t=1</t>
  </si>
  <si>
    <t>t=2</t>
  </si>
  <si>
    <t>t=3</t>
  </si>
  <si>
    <t>-</t>
  </si>
  <si>
    <t>--</t>
  </si>
  <si>
    <t>strike price</t>
  </si>
  <si>
    <t>option price</t>
  </si>
  <si>
    <t>In-the-money paths at t=2</t>
  </si>
  <si>
    <t>In-the-money paths at t=1</t>
  </si>
  <si>
    <t>Y (discounted cf)</t>
  </si>
  <si>
    <t>X (stock prices at t=2)</t>
  </si>
  <si>
    <t>X (stock prices at t=1)</t>
  </si>
  <si>
    <t>Y or b</t>
  </si>
  <si>
    <t>X-&gt;A</t>
  </si>
  <si>
    <t>Y = a0 + a1*X + a2*X^2</t>
  </si>
  <si>
    <t>a0</t>
  </si>
  <si>
    <t>a1</t>
  </si>
  <si>
    <t>a2</t>
  </si>
  <si>
    <t>Optimal early exercise decision at t=2</t>
  </si>
  <si>
    <t>Optimal early exercise decision at t=1</t>
  </si>
  <si>
    <t>Exercise</t>
  </si>
  <si>
    <t>Continuation value</t>
  </si>
  <si>
    <t>early exercise?</t>
  </si>
  <si>
    <t>t=3 exercise</t>
  </si>
  <si>
    <t>t=2 exercise</t>
  </si>
  <si>
    <t>t=3 exercise?</t>
  </si>
  <si>
    <t>x = (A'A)-1* A' b</t>
  </si>
  <si>
    <t>coef at t=2</t>
  </si>
  <si>
    <t>coef at t=1</t>
  </si>
  <si>
    <t>Cash flow matrix at t=1 (discounted to t=0)</t>
  </si>
  <si>
    <t>Payoffs</t>
  </si>
  <si>
    <t>nPath</t>
  </si>
  <si>
    <t>nPeriod</t>
  </si>
  <si>
    <t>Stop Matrix</t>
  </si>
  <si>
    <t>Payoffs (K - St)</t>
  </si>
  <si>
    <t xml:space="preserve">Stop matrix </t>
  </si>
  <si>
    <t>n_Period</t>
  </si>
  <si>
    <t>n_Period indexing</t>
  </si>
  <si>
    <t>[0, 1, 2]</t>
  </si>
  <si>
    <t>n_Period backwards</t>
  </si>
  <si>
    <t>[1, 0]</t>
  </si>
  <si>
    <t>n_Period backwards iter</t>
  </si>
  <si>
    <t>Cash flow</t>
  </si>
  <si>
    <t xml:space="preserve">Itm Path </t>
  </si>
  <si>
    <t>df</t>
  </si>
  <si>
    <t>Stop matrix</t>
  </si>
  <si>
    <t>C_hat</t>
  </si>
  <si>
    <t>Time at 2</t>
  </si>
  <si>
    <t>Time at Maturity (3)</t>
  </si>
  <si>
    <t>Cash flow at t+1 discounted to t</t>
  </si>
  <si>
    <t>Y - discounted cf at t</t>
  </si>
  <si>
    <t>X - stock prices at t</t>
  </si>
  <si>
    <t>Basis function</t>
  </si>
  <si>
    <t>Monomial</t>
  </si>
  <si>
    <t>Optimal decision at t=2</t>
  </si>
  <si>
    <t>Option price</t>
  </si>
  <si>
    <t>Yielding cashflow at time t</t>
  </si>
  <si>
    <t>Yielding cashflow at time t - interim</t>
  </si>
  <si>
    <t>Time at 1</t>
  </si>
  <si>
    <t>Yielding Stop array at time t - interim</t>
  </si>
  <si>
    <r>
      <t>𝑏=(𝑋</t>
    </r>
    <r>
      <rPr>
        <vertAlign val="superscript"/>
        <sz val="16"/>
        <color theme="1"/>
        <rFont val="Arial"/>
        <family val="2"/>
      </rPr>
      <t>T</t>
    </r>
    <r>
      <rPr>
        <sz val="16"/>
        <color theme="1"/>
        <rFont val="Arial"/>
        <family val="2"/>
      </rPr>
      <t>𝑋)</t>
    </r>
    <r>
      <rPr>
        <vertAlign val="superscript"/>
        <sz val="16"/>
        <color theme="1"/>
        <rFont val="Arial"/>
        <family val="2"/>
      </rPr>
      <t>−1</t>
    </r>
    <r>
      <rPr>
        <sz val="16"/>
        <color theme="1"/>
        <rFont val="Arial"/>
        <family val="2"/>
      </rPr>
      <t>𝑋</t>
    </r>
    <r>
      <rPr>
        <vertAlign val="superscript"/>
        <sz val="16"/>
        <color theme="1"/>
        <rFont val="Arial"/>
        <family val="2"/>
      </rPr>
      <t>T</t>
    </r>
    <r>
      <rPr>
        <sz val="16"/>
        <color theme="1"/>
        <rFont val="Arial"/>
        <family val="2"/>
      </rPr>
      <t>𝑌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</si>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</sst>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"/>
    <numFmt numFmtId="165" formatCode="0.0000"/>
    <numFmt numFmtId="166" formatCode="0.000"/>
    <numFmt numFmtId="167" formatCode="0.0000000"/>
    <numFmt numFmtId="168" formatCode="0.000000000000000"/>
  </numFmts>
  <fonts count="12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rgb="FFFF0000"/>
      <name val="Arial"/>
      <family val="2"/>
    </font>
    <font>
      <sz val="10"/>
      <color rgb="FF000000"/>
      <name val="Arial"/>
      <family val="2"/>
    </font>
    <font>
      <sz val="14"/>
      <color theme="1"/>
      <name val="Arial"/>
      <family val="2"/>
    </font>
    <font>
      <sz val="16"/>
      <color theme="1"/>
      <name val="Arial"/>
      <family val="2"/>
    </font>
    <font>
      <b/>
      <sz val="10"/>
      <color rgb="FFFF0000"/>
      <name val="Arial"/>
      <family val="2"/>
    </font>
    <font>
      <b/>
      <u/>
      <sz val="10"/>
      <color theme="1"/>
      <name val="Arial"/>
      <family val="2"/>
    </font>
    <font>
      <sz val="10"/>
      <name val="Arial"/>
      <family val="2"/>
    </font>
    <font>
      <vertAlign val="superscript"/>
      <sz val="16"/>
      <color theme="1"/>
      <name val="Arial"/>
      <family val="2"/>
    </font>
    <font>
      <sz val="14"/>
      <color rgb="FF000000"/>
      <name val="Courier New"/>
      <family val="1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1"/>
    <xf numFmtId="9" fontId="1" fillId="0" borderId="0" xfId="0" applyNumberFormat="1" applyFont="1"/>
    <xf numFmtId="2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2" fontId="1" fillId="2" borderId="0" xfId="0" applyNumberFormat="1" applyFont="1" applyFill="1"/>
    <xf numFmtId="0" fontId="1" fillId="3" borderId="0" xfId="0" applyFont="1" applyFill="1"/>
    <xf numFmtId="0" fontId="1" fillId="2" borderId="0" xfId="0" applyFont="1" applyFill="1"/>
    <xf numFmtId="0" fontId="3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0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8" xfId="0" applyFont="1" applyBorder="1"/>
    <xf numFmtId="165" fontId="1" fillId="2" borderId="0" xfId="0" applyNumberFormat="1" applyFont="1" applyFill="1"/>
    <xf numFmtId="165" fontId="2" fillId="0" borderId="1" xfId="0" applyNumberFormat="1" applyFont="1" applyBorder="1"/>
    <xf numFmtId="165" fontId="1" fillId="0" borderId="9" xfId="0" applyNumberFormat="1" applyFont="1" applyBorder="1"/>
    <xf numFmtId="165" fontId="1" fillId="0" borderId="10" xfId="0" applyNumberFormat="1" applyFont="1" applyBorder="1"/>
    <xf numFmtId="165" fontId="1" fillId="0" borderId="11" xfId="0" applyNumberFormat="1" applyFont="1" applyBorder="1"/>
    <xf numFmtId="166" fontId="4" fillId="0" borderId="0" xfId="0" applyNumberFormat="1" applyFont="1"/>
    <xf numFmtId="2" fontId="1" fillId="0" borderId="3" xfId="0" applyNumberFormat="1" applyFont="1" applyBorder="1"/>
    <xf numFmtId="2" fontId="1" fillId="0" borderId="0" xfId="0" applyNumberFormat="1" applyFont="1" applyBorder="1"/>
    <xf numFmtId="2" fontId="1" fillId="0" borderId="1" xfId="0" applyNumberFormat="1" applyFont="1" applyBorder="1"/>
    <xf numFmtId="165" fontId="1" fillId="2" borderId="0" xfId="0" applyNumberFormat="1" applyFont="1" applyFill="1" applyAlignment="1">
      <alignment wrapText="1"/>
    </xf>
    <xf numFmtId="2" fontId="1" fillId="0" borderId="0" xfId="0" applyNumberFormat="1" applyFont="1" applyAlignment="1">
      <alignment wrapText="1"/>
    </xf>
    <xf numFmtId="0" fontId="5" fillId="0" borderId="0" xfId="0" applyFont="1"/>
    <xf numFmtId="0" fontId="6" fillId="0" borderId="0" xfId="0" applyFont="1"/>
    <xf numFmtId="165" fontId="1" fillId="4" borderId="0" xfId="0" applyNumberFormat="1" applyFont="1" applyFill="1"/>
    <xf numFmtId="165" fontId="1" fillId="0" borderId="6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1" xfId="0" applyBorder="1"/>
    <xf numFmtId="0" fontId="0" fillId="0" borderId="8" xfId="0" applyBorder="1"/>
    <xf numFmtId="167" fontId="2" fillId="0" borderId="1" xfId="0" applyNumberFormat="1" applyFont="1" applyBorder="1"/>
    <xf numFmtId="165" fontId="1" fillId="0" borderId="2" xfId="0" applyNumberFormat="1" applyFont="1" applyBorder="1"/>
    <xf numFmtId="165" fontId="1" fillId="0" borderId="5" xfId="0" applyNumberFormat="1" applyFont="1" applyBorder="1"/>
    <xf numFmtId="165" fontId="1" fillId="0" borderId="7" xfId="0" applyNumberFormat="1" applyFont="1" applyBorder="1"/>
    <xf numFmtId="165" fontId="1" fillId="0" borderId="0" xfId="0" applyNumberFormat="1" applyFont="1" applyBorder="1"/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right"/>
    </xf>
    <xf numFmtId="0" fontId="7" fillId="0" borderId="0" xfId="0" applyFont="1"/>
    <xf numFmtId="164" fontId="1" fillId="0" borderId="0" xfId="0" applyNumberFormat="1" applyFont="1" applyAlignment="1">
      <alignment horizontal="right"/>
    </xf>
    <xf numFmtId="0" fontId="9" fillId="0" borderId="0" xfId="0" applyFont="1"/>
    <xf numFmtId="164" fontId="8" fillId="0" borderId="0" xfId="0" applyNumberFormat="1" applyFont="1"/>
    <xf numFmtId="165" fontId="1" fillId="0" borderId="0" xfId="0" applyNumberFormat="1" applyFont="1" applyFill="1"/>
    <xf numFmtId="2" fontId="1" fillId="0" borderId="9" xfId="0" applyNumberFormat="1" applyFont="1" applyBorder="1"/>
    <xf numFmtId="2" fontId="1" fillId="0" borderId="10" xfId="0" applyNumberFormat="1" applyFont="1" applyBorder="1"/>
    <xf numFmtId="2" fontId="1" fillId="0" borderId="11" xfId="0" applyNumberFormat="1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165" fontId="1" fillId="0" borderId="0" xfId="0" applyNumberFormat="1" applyFont="1" applyFill="1" applyAlignment="1">
      <alignment wrapText="1"/>
    </xf>
    <xf numFmtId="0" fontId="1" fillId="0" borderId="0" xfId="0" applyFont="1" applyFill="1"/>
    <xf numFmtId="0" fontId="11" fillId="0" borderId="0" xfId="0" applyFont="1"/>
    <xf numFmtId="0" fontId="1" fillId="5" borderId="3" xfId="0" applyFont="1" applyFill="1" applyBorder="1"/>
    <xf numFmtId="0" fontId="1" fillId="5" borderId="0" xfId="0" applyFont="1" applyFill="1" applyBorder="1"/>
    <xf numFmtId="0" fontId="1" fillId="5" borderId="1" xfId="0" applyFont="1" applyFill="1" applyBorder="1"/>
    <xf numFmtId="0" fontId="1" fillId="5" borderId="6" xfId="0" applyFont="1" applyFill="1" applyBorder="1"/>
    <xf numFmtId="168" fontId="1" fillId="0" borderId="0" xfId="0" applyNumberFormat="1" applyFont="1" applyFill="1"/>
    <xf numFmtId="165" fontId="4" fillId="0" borderId="0" xfId="0" applyNumberFormat="1" applyFont="1"/>
    <xf numFmtId="166" fontId="1" fillId="0" borderId="0" xfId="0" applyNumberFormat="1" applyFont="1"/>
  </cellXfs>
  <cellStyles count="1">
    <cellStyle name="Normal" xfId="0" builtinId="0"/>
  </cellStyles>
  <dxfs count="88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price simulation - 8 paths Put option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'Numerical Example_itm_path_fast'!$A$4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Example_itm_path_fast'!$B$4:$E$4</c:f>
              <c:numCache>
                <c:formatCode>General</c:formatCode>
                <c:ptCount val="4"/>
                <c:pt idx="0">
                  <c:v>1</c:v>
                </c:pt>
                <c:pt idx="1">
                  <c:v>1.0900000000000001</c:v>
                </c:pt>
                <c:pt idx="2">
                  <c:v>1.08</c:v>
                </c:pt>
                <c:pt idx="3">
                  <c:v>1.34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82A-4648-B460-BDC4DDB10F84}"/>
            </c:ext>
          </c:extLst>
        </c:ser>
        <c:ser>
          <c:idx val="1"/>
          <c:order val="1"/>
          <c:tx>
            <c:strRef>
              <c:f>'Numerical Example_itm_path_fast'!$A$5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Example_itm_path_fast'!$B$5:$E$5</c:f>
              <c:numCache>
                <c:formatCode>General</c:formatCode>
                <c:ptCount val="4"/>
                <c:pt idx="0">
                  <c:v>1</c:v>
                </c:pt>
                <c:pt idx="1">
                  <c:v>1.1599999999999999</c:v>
                </c:pt>
                <c:pt idx="2">
                  <c:v>1.26</c:v>
                </c:pt>
                <c:pt idx="3">
                  <c:v>1.54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82A-4648-B460-BDC4DDB10F84}"/>
            </c:ext>
          </c:extLst>
        </c:ser>
        <c:ser>
          <c:idx val="2"/>
          <c:order val="2"/>
          <c:tx>
            <c:strRef>
              <c:f>'Numerical Example_itm_path_fast'!$A$6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Example_itm_path_fast'!$B$6:$E$6</c:f>
              <c:numCache>
                <c:formatCode>General</c:formatCode>
                <c:ptCount val="4"/>
                <c:pt idx="0">
                  <c:v>1</c:v>
                </c:pt>
                <c:pt idx="1">
                  <c:v>1.22</c:v>
                </c:pt>
                <c:pt idx="2">
                  <c:v>1.07</c:v>
                </c:pt>
                <c:pt idx="3">
                  <c:v>1.03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82A-4648-B460-BDC4DDB10F84}"/>
            </c:ext>
          </c:extLst>
        </c:ser>
        <c:ser>
          <c:idx val="3"/>
          <c:order val="3"/>
          <c:tx>
            <c:strRef>
              <c:f>'Numerical Example_itm_path_fast'!$A$7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Example_itm_path_fast'!$B$7:$E$7</c:f>
              <c:numCache>
                <c:formatCode>General</c:formatCode>
                <c:ptCount val="4"/>
                <c:pt idx="0">
                  <c:v>1</c:v>
                </c:pt>
                <c:pt idx="1">
                  <c:v>0.93</c:v>
                </c:pt>
                <c:pt idx="2">
                  <c:v>0.97</c:v>
                </c:pt>
                <c:pt idx="3">
                  <c:v>0.92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82A-4648-B460-BDC4DDB10F84}"/>
            </c:ext>
          </c:extLst>
        </c:ser>
        <c:ser>
          <c:idx val="4"/>
          <c:order val="4"/>
          <c:tx>
            <c:strRef>
              <c:f>'Numerical Example_itm_path_fast'!$A$8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Example_itm_path_fast'!$B$8:$E$8</c:f>
              <c:numCache>
                <c:formatCode>General</c:formatCode>
                <c:ptCount val="4"/>
                <c:pt idx="0">
                  <c:v>1</c:v>
                </c:pt>
                <c:pt idx="1">
                  <c:v>1.1100000000000001</c:v>
                </c:pt>
                <c:pt idx="2">
                  <c:v>1.56</c:v>
                </c:pt>
                <c:pt idx="3">
                  <c:v>1.52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82A-4648-B460-BDC4DDB10F84}"/>
            </c:ext>
          </c:extLst>
        </c:ser>
        <c:ser>
          <c:idx val="5"/>
          <c:order val="5"/>
          <c:tx>
            <c:strRef>
              <c:f>'Numerical Example_itm_path_fast'!$A$9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Example_itm_path_fast'!$B$9:$E$9</c:f>
              <c:numCache>
                <c:formatCode>General</c:formatCode>
                <c:ptCount val="4"/>
                <c:pt idx="0">
                  <c:v>1</c:v>
                </c:pt>
                <c:pt idx="1">
                  <c:v>0.76</c:v>
                </c:pt>
                <c:pt idx="2">
                  <c:v>0.77</c:v>
                </c:pt>
                <c:pt idx="3">
                  <c:v>0.9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82A-4648-B460-BDC4DDB10F84}"/>
            </c:ext>
          </c:extLst>
        </c:ser>
        <c:ser>
          <c:idx val="6"/>
          <c:order val="6"/>
          <c:tx>
            <c:strRef>
              <c:f>'Numerical Example_itm_path_fast'!$A$10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Example_itm_path_fast'!$B$10:$E$10</c:f>
              <c:numCache>
                <c:formatCode>General</c:formatCode>
                <c:ptCount val="4"/>
                <c:pt idx="0">
                  <c:v>1</c:v>
                </c:pt>
                <c:pt idx="1">
                  <c:v>0.92</c:v>
                </c:pt>
                <c:pt idx="2">
                  <c:v>0.84</c:v>
                </c:pt>
                <c:pt idx="3">
                  <c:v>1.01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82A-4648-B460-BDC4DDB10F84}"/>
            </c:ext>
          </c:extLst>
        </c:ser>
        <c:ser>
          <c:idx val="7"/>
          <c:order val="7"/>
          <c:tx>
            <c:strRef>
              <c:f>'Numerical Example_itm_path_fast'!$A$11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Example_itm_path_fast'!$B$11:$E$11</c:f>
              <c:numCache>
                <c:formatCode>General</c:formatCode>
                <c:ptCount val="4"/>
                <c:pt idx="0">
                  <c:v>1</c:v>
                </c:pt>
                <c:pt idx="1">
                  <c:v>0.88</c:v>
                </c:pt>
                <c:pt idx="2">
                  <c:v>1.22</c:v>
                </c:pt>
                <c:pt idx="3">
                  <c:v>1.34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82A-4648-B460-BDC4DDB10F84}"/>
            </c:ext>
          </c:extLst>
        </c:ser>
        <c:ser>
          <c:idx val="8"/>
          <c:order val="8"/>
          <c:tx>
            <c:strRef>
              <c:f>'Numerical Example_itm_path_fast'!$A$12</c:f>
              <c:strCache>
                <c:ptCount val="1"/>
                <c:pt idx="0">
                  <c:v>strike price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'Numerical Example_itm_path_fast'!$B$3:$E$3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Example_itm_path_fast'!$B$12:$E$12</c:f>
              <c:numCache>
                <c:formatCode>General</c:formatCode>
                <c:ptCount val="4"/>
                <c:pt idx="0">
                  <c:v>1.1000000000000001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2A-4648-B460-BDC4DDB10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17648"/>
        <c:axId val="160119760"/>
      </c:lineChart>
      <c:catAx>
        <c:axId val="1601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9760"/>
        <c:crosses val="autoZero"/>
        <c:auto val="1"/>
        <c:lblAlgn val="ctr"/>
        <c:lblOffset val="100"/>
        <c:noMultiLvlLbl val="0"/>
      </c:catAx>
      <c:valAx>
        <c:axId val="1601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85612860522305"/>
          <c:y val="0.25338789822802871"/>
          <c:w val="0.24143871394776947"/>
          <c:h val="0.743579112447284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60000"/>
        </a:schemeClr>
      </a:solidFill>
      <a:prstDash val="dashDot"/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price simulation - 8 paths Put option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'Numerical Example_itm_path'!$A$4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Example_itm_path'!$B$4:$E$4</c:f>
              <c:numCache>
                <c:formatCode>General</c:formatCode>
                <c:ptCount val="4"/>
                <c:pt idx="0">
                  <c:v>1</c:v>
                </c:pt>
                <c:pt idx="1">
                  <c:v>1.0900000000000001</c:v>
                </c:pt>
                <c:pt idx="2">
                  <c:v>1.08</c:v>
                </c:pt>
                <c:pt idx="3">
                  <c:v>1.34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626-854E-A8D1-4FAC838E2D68}"/>
            </c:ext>
          </c:extLst>
        </c:ser>
        <c:ser>
          <c:idx val="1"/>
          <c:order val="1"/>
          <c:tx>
            <c:strRef>
              <c:f>'Numerical Example_itm_path'!$A$5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Example_itm_path'!$B$5:$E$5</c:f>
              <c:numCache>
                <c:formatCode>General</c:formatCode>
                <c:ptCount val="4"/>
                <c:pt idx="0">
                  <c:v>1</c:v>
                </c:pt>
                <c:pt idx="1">
                  <c:v>1.1599999999999999</c:v>
                </c:pt>
                <c:pt idx="2">
                  <c:v>1.26</c:v>
                </c:pt>
                <c:pt idx="3">
                  <c:v>1.54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626-854E-A8D1-4FAC838E2D68}"/>
            </c:ext>
          </c:extLst>
        </c:ser>
        <c:ser>
          <c:idx val="2"/>
          <c:order val="2"/>
          <c:tx>
            <c:strRef>
              <c:f>'Numerical Example_itm_path'!$A$6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Example_itm_path'!$B$6:$E$6</c:f>
              <c:numCache>
                <c:formatCode>General</c:formatCode>
                <c:ptCount val="4"/>
                <c:pt idx="0">
                  <c:v>1</c:v>
                </c:pt>
                <c:pt idx="1">
                  <c:v>1.22</c:v>
                </c:pt>
                <c:pt idx="2">
                  <c:v>1.07</c:v>
                </c:pt>
                <c:pt idx="3">
                  <c:v>1.03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626-854E-A8D1-4FAC838E2D68}"/>
            </c:ext>
          </c:extLst>
        </c:ser>
        <c:ser>
          <c:idx val="3"/>
          <c:order val="3"/>
          <c:tx>
            <c:strRef>
              <c:f>'Numerical Example_itm_path'!$A$7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Example_itm_path'!$B$7:$E$7</c:f>
              <c:numCache>
                <c:formatCode>General</c:formatCode>
                <c:ptCount val="4"/>
                <c:pt idx="0">
                  <c:v>1</c:v>
                </c:pt>
                <c:pt idx="1">
                  <c:v>0.93</c:v>
                </c:pt>
                <c:pt idx="2">
                  <c:v>0.97</c:v>
                </c:pt>
                <c:pt idx="3">
                  <c:v>0.92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626-854E-A8D1-4FAC838E2D68}"/>
            </c:ext>
          </c:extLst>
        </c:ser>
        <c:ser>
          <c:idx val="4"/>
          <c:order val="4"/>
          <c:tx>
            <c:strRef>
              <c:f>'Numerical Example_itm_path'!$A$8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Example_itm_path'!$B$8:$E$8</c:f>
              <c:numCache>
                <c:formatCode>General</c:formatCode>
                <c:ptCount val="4"/>
                <c:pt idx="0">
                  <c:v>1</c:v>
                </c:pt>
                <c:pt idx="1">
                  <c:v>1.1100000000000001</c:v>
                </c:pt>
                <c:pt idx="2">
                  <c:v>1.56</c:v>
                </c:pt>
                <c:pt idx="3">
                  <c:v>1.52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626-854E-A8D1-4FAC838E2D68}"/>
            </c:ext>
          </c:extLst>
        </c:ser>
        <c:ser>
          <c:idx val="5"/>
          <c:order val="5"/>
          <c:tx>
            <c:strRef>
              <c:f>'Numerical Example_itm_path'!$A$9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Example_itm_path'!$B$9:$E$9</c:f>
              <c:numCache>
                <c:formatCode>General</c:formatCode>
                <c:ptCount val="4"/>
                <c:pt idx="0">
                  <c:v>1</c:v>
                </c:pt>
                <c:pt idx="1">
                  <c:v>0.76</c:v>
                </c:pt>
                <c:pt idx="2">
                  <c:v>0.77</c:v>
                </c:pt>
                <c:pt idx="3">
                  <c:v>0.9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626-854E-A8D1-4FAC838E2D68}"/>
            </c:ext>
          </c:extLst>
        </c:ser>
        <c:ser>
          <c:idx val="6"/>
          <c:order val="6"/>
          <c:tx>
            <c:strRef>
              <c:f>'Numerical Example_itm_path'!$A$10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Example_itm_path'!$B$10:$E$10</c:f>
              <c:numCache>
                <c:formatCode>General</c:formatCode>
                <c:ptCount val="4"/>
                <c:pt idx="0">
                  <c:v>1</c:v>
                </c:pt>
                <c:pt idx="1">
                  <c:v>0.92</c:v>
                </c:pt>
                <c:pt idx="2">
                  <c:v>0.84</c:v>
                </c:pt>
                <c:pt idx="3">
                  <c:v>1.01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626-854E-A8D1-4FAC838E2D68}"/>
            </c:ext>
          </c:extLst>
        </c:ser>
        <c:ser>
          <c:idx val="7"/>
          <c:order val="7"/>
          <c:tx>
            <c:strRef>
              <c:f>'Numerical Example_itm_path'!$A$11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Example_itm_path'!$B$11:$E$11</c:f>
              <c:numCache>
                <c:formatCode>General</c:formatCode>
                <c:ptCount val="4"/>
                <c:pt idx="0">
                  <c:v>1</c:v>
                </c:pt>
                <c:pt idx="1">
                  <c:v>0.88</c:v>
                </c:pt>
                <c:pt idx="2">
                  <c:v>1.22</c:v>
                </c:pt>
                <c:pt idx="3">
                  <c:v>1.34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626-854E-A8D1-4FAC838E2D68}"/>
            </c:ext>
          </c:extLst>
        </c:ser>
        <c:ser>
          <c:idx val="8"/>
          <c:order val="8"/>
          <c:tx>
            <c:strRef>
              <c:f>'Numerical Example_itm_path'!$A$12</c:f>
              <c:strCache>
                <c:ptCount val="1"/>
                <c:pt idx="0">
                  <c:v>strike price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'Numerical Example_itm_path'!$B$3:$E$3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Example_itm_path'!$B$12:$E$12</c:f>
              <c:numCache>
                <c:formatCode>General</c:formatCode>
                <c:ptCount val="4"/>
                <c:pt idx="0">
                  <c:v>1.1000000000000001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26-854E-A8D1-4FAC838E2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17648"/>
        <c:axId val="160119760"/>
      </c:lineChart>
      <c:catAx>
        <c:axId val="1601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9760"/>
        <c:crosses val="autoZero"/>
        <c:auto val="1"/>
        <c:lblAlgn val="ctr"/>
        <c:lblOffset val="100"/>
        <c:noMultiLvlLbl val="0"/>
      </c:catAx>
      <c:valAx>
        <c:axId val="1601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60000"/>
        </a:schemeClr>
      </a:solidFill>
      <a:prstDash val="dashDot"/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price simulation - 8 paths Put option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'Numerical Example_itm_path (2)'!$A$4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(2)'!$B$4:$E$4</c:f>
              <c:numCache>
                <c:formatCode>General</c:formatCode>
                <c:ptCount val="4"/>
                <c:pt idx="0">
                  <c:v>100</c:v>
                </c:pt>
                <c:pt idx="1">
                  <c:v>108.97016397</c:v>
                </c:pt>
                <c:pt idx="2">
                  <c:v>134.16575372</c:v>
                </c:pt>
                <c:pt idx="3">
                  <c:v>120.06364035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5B3-2B4A-991B-B5C716C7500F}"/>
            </c:ext>
          </c:extLst>
        </c:ser>
        <c:ser>
          <c:idx val="1"/>
          <c:order val="1"/>
          <c:tx>
            <c:strRef>
              <c:f>'Numerical Example_itm_path (2)'!$A$5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(2)'!$B$5:$E$5</c:f>
              <c:numCache>
                <c:formatCode>General</c:formatCode>
                <c:ptCount val="4"/>
                <c:pt idx="0">
                  <c:v>100</c:v>
                </c:pt>
                <c:pt idx="1">
                  <c:v>113.93567294</c:v>
                </c:pt>
                <c:pt idx="2">
                  <c:v>132.57065061</c:v>
                </c:pt>
                <c:pt idx="3">
                  <c:v>100.00304139000001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5B3-2B4A-991B-B5C716C7500F}"/>
            </c:ext>
          </c:extLst>
        </c:ser>
        <c:ser>
          <c:idx val="2"/>
          <c:order val="2"/>
          <c:tx>
            <c:strRef>
              <c:f>'Numerical Example_itm_path (2)'!$A$6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(2)'!$B$6:$E$6</c:f>
              <c:numCache>
                <c:formatCode>General</c:formatCode>
                <c:ptCount val="4"/>
                <c:pt idx="0">
                  <c:v>100</c:v>
                </c:pt>
                <c:pt idx="1">
                  <c:v>92.998004069999993</c:v>
                </c:pt>
                <c:pt idx="2">
                  <c:v>91.497024890000006</c:v>
                </c:pt>
                <c:pt idx="3">
                  <c:v>75.974207730000003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5B3-2B4A-991B-B5C716C7500F}"/>
            </c:ext>
          </c:extLst>
        </c:ser>
        <c:ser>
          <c:idx val="3"/>
          <c:order val="3"/>
          <c:tx>
            <c:strRef>
              <c:f>'Numerical Example_itm_path (2)'!$A$7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(2)'!$B$7:$E$7</c:f>
              <c:numCache>
                <c:formatCode>General</c:formatCode>
                <c:ptCount val="4"/>
                <c:pt idx="0">
                  <c:v>100</c:v>
                </c:pt>
                <c:pt idx="1">
                  <c:v>141.57038372</c:v>
                </c:pt>
                <c:pt idx="2">
                  <c:v>118.23377051999999</c:v>
                </c:pt>
                <c:pt idx="3">
                  <c:v>114.67334588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5B3-2B4A-991B-B5C716C7500F}"/>
            </c:ext>
          </c:extLst>
        </c:ser>
        <c:ser>
          <c:idx val="4"/>
          <c:order val="4"/>
          <c:tx>
            <c:strRef>
              <c:f>'Numerical Example_itm_path (2)'!$A$8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(2)'!$B$8:$E$8</c:f>
              <c:numCache>
                <c:formatCode>General</c:formatCode>
                <c:ptCount val="4"/>
                <c:pt idx="0">
                  <c:v>100</c:v>
                </c:pt>
                <c:pt idx="1">
                  <c:v>92.853714139999994</c:v>
                </c:pt>
                <c:pt idx="2">
                  <c:v>81.701987610000003</c:v>
                </c:pt>
                <c:pt idx="3">
                  <c:v>101.93516077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5B3-2B4A-991B-B5C716C7500F}"/>
            </c:ext>
          </c:extLst>
        </c:ser>
        <c:ser>
          <c:idx val="5"/>
          <c:order val="5"/>
          <c:tx>
            <c:strRef>
              <c:f>'Numerical Example_itm_path (2)'!$A$9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(2)'!$B$9:$E$9</c:f>
              <c:numCache>
                <c:formatCode>General</c:formatCode>
                <c:ptCount val="4"/>
                <c:pt idx="0">
                  <c:v>100</c:v>
                </c:pt>
                <c:pt idx="1">
                  <c:v>122.35098401</c:v>
                </c:pt>
                <c:pt idx="2">
                  <c:v>102.95232763999999</c:v>
                </c:pt>
                <c:pt idx="3">
                  <c:v>106.57651002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5B3-2B4A-991B-B5C716C7500F}"/>
            </c:ext>
          </c:extLst>
        </c:ser>
        <c:ser>
          <c:idx val="6"/>
          <c:order val="6"/>
          <c:tx>
            <c:strRef>
              <c:f>'Numerical Example_itm_path (2)'!$A$10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(2)'!$B$10:$E$10</c:f>
              <c:numCache>
                <c:formatCode>General</c:formatCode>
                <c:ptCount val="4"/>
                <c:pt idx="0">
                  <c:v>100</c:v>
                </c:pt>
                <c:pt idx="1">
                  <c:v>131.35599984999999</c:v>
                </c:pt>
                <c:pt idx="2">
                  <c:v>165.14152666999999</c:v>
                </c:pt>
                <c:pt idx="3">
                  <c:v>230.08789411000001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D5B3-2B4A-991B-B5C716C7500F}"/>
            </c:ext>
          </c:extLst>
        </c:ser>
        <c:ser>
          <c:idx val="7"/>
          <c:order val="7"/>
          <c:tx>
            <c:strRef>
              <c:f>'Numerical Example_itm_path (2)'!$A$11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(2)'!$B$11:$E$11</c:f>
              <c:numCache>
                <c:formatCode>General</c:formatCode>
                <c:ptCount val="4"/>
                <c:pt idx="0">
                  <c:v>100</c:v>
                </c:pt>
                <c:pt idx="1">
                  <c:v>85.870431379999999</c:v>
                </c:pt>
                <c:pt idx="2">
                  <c:v>61.701408489999999</c:v>
                </c:pt>
                <c:pt idx="3">
                  <c:v>66.610179799999997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D5B3-2B4A-991B-B5C716C7500F}"/>
            </c:ext>
          </c:extLst>
        </c:ser>
        <c:ser>
          <c:idx val="8"/>
          <c:order val="8"/>
          <c:tx>
            <c:strRef>
              <c:f>'Numerical Example_itm_path (2)'!$A$12</c:f>
              <c:strCache>
                <c:ptCount val="1"/>
                <c:pt idx="0">
                  <c:v>strike price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'Numerical Example_itm_path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Example_itm_path (2)'!$B$12:$E$12</c:f>
              <c:numCache>
                <c:formatCode>General</c:formatCode>
                <c:ptCount val="4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B3-2B4A-991B-B5C716C7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17648"/>
        <c:axId val="160119760"/>
      </c:lineChart>
      <c:catAx>
        <c:axId val="1601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9760"/>
        <c:crosses val="autoZero"/>
        <c:auto val="1"/>
        <c:lblAlgn val="ctr"/>
        <c:lblOffset val="100"/>
        <c:noMultiLvlLbl val="0"/>
      </c:catAx>
      <c:valAx>
        <c:axId val="1601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60000"/>
        </a:schemeClr>
      </a:solidFill>
      <a:prstDash val="dashDot"/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price simulation - 8 paths Put option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'Numerical Example_all_path'!$A$4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Example_all_path'!$B$4:$E$4</c:f>
              <c:numCache>
                <c:formatCode>General</c:formatCode>
                <c:ptCount val="4"/>
                <c:pt idx="0">
                  <c:v>1</c:v>
                </c:pt>
                <c:pt idx="1">
                  <c:v>1.0900000000000001</c:v>
                </c:pt>
                <c:pt idx="2">
                  <c:v>1.08</c:v>
                </c:pt>
                <c:pt idx="3">
                  <c:v>1.34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5EC-D34B-8510-737D01393F7D}"/>
            </c:ext>
          </c:extLst>
        </c:ser>
        <c:ser>
          <c:idx val="1"/>
          <c:order val="1"/>
          <c:tx>
            <c:strRef>
              <c:f>'Numerical Example_all_path'!$A$5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Example_all_path'!$B$5:$E$5</c:f>
              <c:numCache>
                <c:formatCode>General</c:formatCode>
                <c:ptCount val="4"/>
                <c:pt idx="0">
                  <c:v>1</c:v>
                </c:pt>
                <c:pt idx="1">
                  <c:v>1.1599999999999999</c:v>
                </c:pt>
                <c:pt idx="2">
                  <c:v>1.26</c:v>
                </c:pt>
                <c:pt idx="3">
                  <c:v>1.54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EC-D34B-8510-737D01393F7D}"/>
            </c:ext>
          </c:extLst>
        </c:ser>
        <c:ser>
          <c:idx val="2"/>
          <c:order val="2"/>
          <c:tx>
            <c:strRef>
              <c:f>'Numerical Example_all_path'!$A$6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Example_all_path'!$B$6:$E$6</c:f>
              <c:numCache>
                <c:formatCode>General</c:formatCode>
                <c:ptCount val="4"/>
                <c:pt idx="0">
                  <c:v>1</c:v>
                </c:pt>
                <c:pt idx="1">
                  <c:v>1.22</c:v>
                </c:pt>
                <c:pt idx="2">
                  <c:v>1.07</c:v>
                </c:pt>
                <c:pt idx="3">
                  <c:v>1.03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45EC-D34B-8510-737D01393F7D}"/>
            </c:ext>
          </c:extLst>
        </c:ser>
        <c:ser>
          <c:idx val="3"/>
          <c:order val="3"/>
          <c:tx>
            <c:strRef>
              <c:f>'Numerical Example_all_path'!$A$7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Example_all_path'!$B$7:$E$7</c:f>
              <c:numCache>
                <c:formatCode>General</c:formatCode>
                <c:ptCount val="4"/>
                <c:pt idx="0">
                  <c:v>1</c:v>
                </c:pt>
                <c:pt idx="1">
                  <c:v>0.93</c:v>
                </c:pt>
                <c:pt idx="2">
                  <c:v>0.97</c:v>
                </c:pt>
                <c:pt idx="3">
                  <c:v>0.92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45EC-D34B-8510-737D01393F7D}"/>
            </c:ext>
          </c:extLst>
        </c:ser>
        <c:ser>
          <c:idx val="4"/>
          <c:order val="4"/>
          <c:tx>
            <c:strRef>
              <c:f>'Numerical Example_all_path'!$A$8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Example_all_path'!$B$8:$E$8</c:f>
              <c:numCache>
                <c:formatCode>General</c:formatCode>
                <c:ptCount val="4"/>
                <c:pt idx="0">
                  <c:v>1</c:v>
                </c:pt>
                <c:pt idx="1">
                  <c:v>1.1100000000000001</c:v>
                </c:pt>
                <c:pt idx="2">
                  <c:v>1.56</c:v>
                </c:pt>
                <c:pt idx="3">
                  <c:v>1.52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45EC-D34B-8510-737D01393F7D}"/>
            </c:ext>
          </c:extLst>
        </c:ser>
        <c:ser>
          <c:idx val="5"/>
          <c:order val="5"/>
          <c:tx>
            <c:strRef>
              <c:f>'Numerical Example_all_path'!$A$9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Example_all_path'!$B$9:$E$9</c:f>
              <c:numCache>
                <c:formatCode>General</c:formatCode>
                <c:ptCount val="4"/>
                <c:pt idx="0">
                  <c:v>1</c:v>
                </c:pt>
                <c:pt idx="1">
                  <c:v>0.76</c:v>
                </c:pt>
                <c:pt idx="2">
                  <c:v>0.77</c:v>
                </c:pt>
                <c:pt idx="3">
                  <c:v>0.9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45EC-D34B-8510-737D01393F7D}"/>
            </c:ext>
          </c:extLst>
        </c:ser>
        <c:ser>
          <c:idx val="6"/>
          <c:order val="6"/>
          <c:tx>
            <c:strRef>
              <c:f>'Numerical Example_all_path'!$A$10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Example_all_path'!$B$10:$E$10</c:f>
              <c:numCache>
                <c:formatCode>General</c:formatCode>
                <c:ptCount val="4"/>
                <c:pt idx="0">
                  <c:v>1</c:v>
                </c:pt>
                <c:pt idx="1">
                  <c:v>0.92</c:v>
                </c:pt>
                <c:pt idx="2">
                  <c:v>0.84</c:v>
                </c:pt>
                <c:pt idx="3">
                  <c:v>1.01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45EC-D34B-8510-737D01393F7D}"/>
            </c:ext>
          </c:extLst>
        </c:ser>
        <c:ser>
          <c:idx val="7"/>
          <c:order val="7"/>
          <c:tx>
            <c:strRef>
              <c:f>'Numerical Example_all_path'!$A$11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Example_all_path'!$B$11:$E$11</c:f>
              <c:numCache>
                <c:formatCode>General</c:formatCode>
                <c:ptCount val="4"/>
                <c:pt idx="0">
                  <c:v>1</c:v>
                </c:pt>
                <c:pt idx="1">
                  <c:v>0.88</c:v>
                </c:pt>
                <c:pt idx="2">
                  <c:v>1.22</c:v>
                </c:pt>
                <c:pt idx="3">
                  <c:v>1.34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45EC-D34B-8510-737D01393F7D}"/>
            </c:ext>
          </c:extLst>
        </c:ser>
        <c:ser>
          <c:idx val="8"/>
          <c:order val="8"/>
          <c:tx>
            <c:strRef>
              <c:f>'Numerical Example_all_path'!$A$12</c:f>
              <c:strCache>
                <c:ptCount val="1"/>
                <c:pt idx="0">
                  <c:v>strike price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'Numerical Example_all_path'!$B$3:$E$3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Example_all_path'!$B$12:$E$12</c:f>
              <c:numCache>
                <c:formatCode>General</c:formatCode>
                <c:ptCount val="4"/>
                <c:pt idx="0">
                  <c:v>1.1000000000000001</c:v>
                </c:pt>
                <c:pt idx="1">
                  <c:v>1.1000000000000001</c:v>
                </c:pt>
                <c:pt idx="2">
                  <c:v>1.1000000000000001</c:v>
                </c:pt>
                <c:pt idx="3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5EC-D34B-8510-737D01393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17648"/>
        <c:axId val="160119760"/>
      </c:lineChart>
      <c:catAx>
        <c:axId val="1601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9760"/>
        <c:crosses val="autoZero"/>
        <c:auto val="1"/>
        <c:lblAlgn val="ctr"/>
        <c:lblOffset val="100"/>
        <c:noMultiLvlLbl val="0"/>
      </c:catAx>
      <c:valAx>
        <c:axId val="1601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60000"/>
        </a:schemeClr>
      </a:solidFill>
      <a:prstDash val="dashDot"/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price simulation - 8 paths Put option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'Numerical Example_all_path (2)'!$A$4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(2)'!$B$4:$E$4</c:f>
              <c:numCache>
                <c:formatCode>General</c:formatCode>
                <c:ptCount val="4"/>
                <c:pt idx="0">
                  <c:v>100</c:v>
                </c:pt>
                <c:pt idx="1">
                  <c:v>108.97016397</c:v>
                </c:pt>
                <c:pt idx="2">
                  <c:v>134.16575372</c:v>
                </c:pt>
                <c:pt idx="3">
                  <c:v>120.06364035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B2-FD43-BD9E-A56E4179E08B}"/>
            </c:ext>
          </c:extLst>
        </c:ser>
        <c:ser>
          <c:idx val="1"/>
          <c:order val="1"/>
          <c:tx>
            <c:strRef>
              <c:f>'Numerical Example_all_path (2)'!$A$5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(2)'!$B$5:$E$5</c:f>
              <c:numCache>
                <c:formatCode>General</c:formatCode>
                <c:ptCount val="4"/>
                <c:pt idx="0">
                  <c:v>100</c:v>
                </c:pt>
                <c:pt idx="1">
                  <c:v>113.93567294</c:v>
                </c:pt>
                <c:pt idx="2">
                  <c:v>132.57065061</c:v>
                </c:pt>
                <c:pt idx="3">
                  <c:v>100.00304139000001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B2-FD43-BD9E-A56E4179E08B}"/>
            </c:ext>
          </c:extLst>
        </c:ser>
        <c:ser>
          <c:idx val="2"/>
          <c:order val="2"/>
          <c:tx>
            <c:strRef>
              <c:f>'Numerical Example_all_path (2)'!$A$6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(2)'!$B$6:$E$6</c:f>
              <c:numCache>
                <c:formatCode>General</c:formatCode>
                <c:ptCount val="4"/>
                <c:pt idx="0">
                  <c:v>100</c:v>
                </c:pt>
                <c:pt idx="1">
                  <c:v>92.998004069999993</c:v>
                </c:pt>
                <c:pt idx="2">
                  <c:v>91.497024890000006</c:v>
                </c:pt>
                <c:pt idx="3">
                  <c:v>75.974207730000003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DB2-FD43-BD9E-A56E4179E08B}"/>
            </c:ext>
          </c:extLst>
        </c:ser>
        <c:ser>
          <c:idx val="3"/>
          <c:order val="3"/>
          <c:tx>
            <c:strRef>
              <c:f>'Numerical Example_all_path (2)'!$A$7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4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(2)'!$B$7:$E$7</c:f>
              <c:numCache>
                <c:formatCode>General</c:formatCode>
                <c:ptCount val="4"/>
                <c:pt idx="0">
                  <c:v>100</c:v>
                </c:pt>
                <c:pt idx="1">
                  <c:v>141.57038372</c:v>
                </c:pt>
                <c:pt idx="2">
                  <c:v>118.23377051999999</c:v>
                </c:pt>
                <c:pt idx="3">
                  <c:v>114.67334588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DB2-FD43-BD9E-A56E4179E08B}"/>
            </c:ext>
          </c:extLst>
        </c:ser>
        <c:ser>
          <c:idx val="4"/>
          <c:order val="4"/>
          <c:tx>
            <c:strRef>
              <c:f>'Numerical Example_all_path (2)'!$A$8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(2)'!$B$8:$E$8</c:f>
              <c:numCache>
                <c:formatCode>General</c:formatCode>
                <c:ptCount val="4"/>
                <c:pt idx="0">
                  <c:v>100</c:v>
                </c:pt>
                <c:pt idx="1">
                  <c:v>92.853714139999994</c:v>
                </c:pt>
                <c:pt idx="2">
                  <c:v>81.701987610000003</c:v>
                </c:pt>
                <c:pt idx="3">
                  <c:v>101.93516077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DB2-FD43-BD9E-A56E4179E08B}"/>
            </c:ext>
          </c:extLst>
        </c:ser>
        <c:ser>
          <c:idx val="5"/>
          <c:order val="5"/>
          <c:tx>
            <c:strRef>
              <c:f>'Numerical Example_all_path (2)'!$A$9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6"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(2)'!$B$9:$E$9</c:f>
              <c:numCache>
                <c:formatCode>General</c:formatCode>
                <c:ptCount val="4"/>
                <c:pt idx="0">
                  <c:v>100</c:v>
                </c:pt>
                <c:pt idx="1">
                  <c:v>122.35098401</c:v>
                </c:pt>
                <c:pt idx="2">
                  <c:v>102.95232763999999</c:v>
                </c:pt>
                <c:pt idx="3">
                  <c:v>106.57651002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DB2-FD43-BD9E-A56E4179E08B}"/>
            </c:ext>
          </c:extLst>
        </c:ser>
        <c:ser>
          <c:idx val="6"/>
          <c:order val="6"/>
          <c:tx>
            <c:strRef>
              <c:f>'Numerical Example_all_path (2)'!$A$10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(2)'!$B$10:$E$10</c:f>
              <c:numCache>
                <c:formatCode>General</c:formatCode>
                <c:ptCount val="4"/>
                <c:pt idx="0">
                  <c:v>100</c:v>
                </c:pt>
                <c:pt idx="1">
                  <c:v>131.35599984999999</c:v>
                </c:pt>
                <c:pt idx="2">
                  <c:v>165.14152666999999</c:v>
                </c:pt>
                <c:pt idx="3">
                  <c:v>230.08789411000001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8DB2-FD43-BD9E-A56E4179E08B}"/>
            </c:ext>
          </c:extLst>
        </c:ser>
        <c:ser>
          <c:idx val="7"/>
          <c:order val="7"/>
          <c:tx>
            <c:strRef>
              <c:f>'Numerical Example_all_path (2)'!$A$11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alpha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(2)'!$B$11:$E$11</c:f>
              <c:numCache>
                <c:formatCode>General</c:formatCode>
                <c:ptCount val="4"/>
                <c:pt idx="0">
                  <c:v>100</c:v>
                </c:pt>
                <c:pt idx="1">
                  <c:v>85.870431379999999</c:v>
                </c:pt>
                <c:pt idx="2">
                  <c:v>61.701408489999999</c:v>
                </c:pt>
                <c:pt idx="3">
                  <c:v>66.610179799999997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8DB2-FD43-BD9E-A56E4179E08B}"/>
            </c:ext>
          </c:extLst>
        </c:ser>
        <c:ser>
          <c:idx val="8"/>
          <c:order val="8"/>
          <c:tx>
            <c:strRef>
              <c:f>'Numerical Example_all_path (2)'!$A$12</c:f>
              <c:strCache>
                <c:ptCount val="1"/>
                <c:pt idx="0">
                  <c:v>strike price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'Numerical Example_all_path (2)'!$B$3:$E$3</c:f>
              <c:strCache>
                <c:ptCount val="4"/>
                <c:pt idx="0">
                  <c:v>t=0</c:v>
                </c:pt>
                <c:pt idx="1">
                  <c:v>t=1</c:v>
                </c:pt>
                <c:pt idx="2">
                  <c:v>t=2</c:v>
                </c:pt>
                <c:pt idx="3">
                  <c:v>t=3</c:v>
                </c:pt>
              </c:strCache>
            </c:strRef>
          </c:cat>
          <c:val>
            <c:numRef>
              <c:f>'Numerical Example_all_path (2)'!$B$12:$E$12</c:f>
              <c:numCache>
                <c:formatCode>General</c:formatCode>
                <c:ptCount val="4"/>
                <c:pt idx="0">
                  <c:v>110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B2-FD43-BD9E-A56E4179E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17648"/>
        <c:axId val="160119760"/>
      </c:lineChart>
      <c:catAx>
        <c:axId val="16011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9760"/>
        <c:crosses val="autoZero"/>
        <c:auto val="1"/>
        <c:lblAlgn val="ctr"/>
        <c:lblOffset val="100"/>
        <c:noMultiLvlLbl val="0"/>
      </c:catAx>
      <c:valAx>
        <c:axId val="1601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01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60000"/>
        </a:schemeClr>
      </a:solidFill>
      <a:prstDash val="dashDot"/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101598</xdr:rowOff>
    </xdr:from>
    <xdr:to>
      <xdr:col>4</xdr:col>
      <xdr:colOff>804334</xdr:colOff>
      <xdr:row>43</xdr:row>
      <xdr:rowOff>21165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E3D9E4-56C3-3C42-996D-723244ACF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50</xdr:row>
      <xdr:rowOff>116417</xdr:rowOff>
    </xdr:from>
    <xdr:to>
      <xdr:col>6</xdr:col>
      <xdr:colOff>724894</xdr:colOff>
      <xdr:row>68</xdr:row>
      <xdr:rowOff>167217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C26470-7E6E-6E4F-BBCC-5351EED6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23500"/>
          <a:ext cx="5677894" cy="367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80433</xdr:rowOff>
    </xdr:from>
    <xdr:to>
      <xdr:col>5</xdr:col>
      <xdr:colOff>571500</xdr:colOff>
      <xdr:row>49</xdr:row>
      <xdr:rowOff>93133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48A0C1-FEB5-FD4F-B289-E35224A1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75233"/>
          <a:ext cx="4699000" cy="825500"/>
        </a:xfrm>
        <a:prstGeom prst="rect">
          <a:avLst/>
        </a:prstGeom>
      </xdr:spPr>
    </xdr:pic>
    <xdr:clientData/>
  </xdr:twoCellAnchor>
  <xdr:twoCellAnchor editAs="oneCell">
    <xdr:from>
      <xdr:col>25</xdr:col>
      <xdr:colOff>50800</xdr:colOff>
      <xdr:row>14</xdr:row>
      <xdr:rowOff>25400</xdr:rowOff>
    </xdr:from>
    <xdr:to>
      <xdr:col>33</xdr:col>
      <xdr:colOff>698500</xdr:colOff>
      <xdr:row>39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C7BF5F-E3DF-AC48-AFAC-62699FEE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844000" y="2870200"/>
          <a:ext cx="8013700" cy="510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10583</xdr:colOff>
      <xdr:row>23</xdr:row>
      <xdr:rowOff>196848</xdr:rowOff>
    </xdr:from>
    <xdr:to>
      <xdr:col>4</xdr:col>
      <xdr:colOff>814917</xdr:colOff>
      <xdr:row>32</xdr:row>
      <xdr:rowOff>116415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F2F87A-73E0-3441-AE77-1D856B9F5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34</xdr:row>
      <xdr:rowOff>127000</xdr:rowOff>
    </xdr:from>
    <xdr:to>
      <xdr:col>6</xdr:col>
      <xdr:colOff>5227</xdr:colOff>
      <xdr:row>52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CF0728-F8A4-3849-94B6-97C5E7CC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61200"/>
          <a:ext cx="5682127" cy="3708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53</xdr:row>
      <xdr:rowOff>139700</xdr:rowOff>
    </xdr:from>
    <xdr:to>
      <xdr:col>5</xdr:col>
      <xdr:colOff>609600</xdr:colOff>
      <xdr:row>57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39391E-BC53-7747-8885-8CDE6A98C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0934700"/>
          <a:ext cx="4699000" cy="825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6350</xdr:rowOff>
    </xdr:from>
    <xdr:to>
      <xdr:col>5</xdr:col>
      <xdr:colOff>1384300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DDBE9-DBDD-864F-A5A4-879351D12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34</xdr:row>
      <xdr:rowOff>127000</xdr:rowOff>
    </xdr:from>
    <xdr:to>
      <xdr:col>6</xdr:col>
      <xdr:colOff>5227</xdr:colOff>
      <xdr:row>52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82A135-3813-1543-8D46-DC3694EF5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86600"/>
          <a:ext cx="5682127" cy="3708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53</xdr:row>
      <xdr:rowOff>139700</xdr:rowOff>
    </xdr:from>
    <xdr:to>
      <xdr:col>5</xdr:col>
      <xdr:colOff>609600</xdr:colOff>
      <xdr:row>57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2E37A5-D6E5-714D-A50F-6116170D3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0960100"/>
          <a:ext cx="4699000" cy="8254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190499</xdr:rowOff>
    </xdr:from>
    <xdr:to>
      <xdr:col>5</xdr:col>
      <xdr:colOff>31750</xdr:colOff>
      <xdr:row>35</xdr:row>
      <xdr:rowOff>154515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01C976-A335-EE49-AEE8-619CA0507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37</xdr:row>
      <xdr:rowOff>127000</xdr:rowOff>
    </xdr:from>
    <xdr:to>
      <xdr:col>6</xdr:col>
      <xdr:colOff>5227</xdr:colOff>
      <xdr:row>55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C9C7DC-98EF-0746-99A5-2A93586F2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86600"/>
          <a:ext cx="5682127" cy="3708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139700</xdr:rowOff>
    </xdr:from>
    <xdr:to>
      <xdr:col>5</xdr:col>
      <xdr:colOff>609600</xdr:colOff>
      <xdr:row>60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C12EA6-9196-FE4D-9326-7D13ACCA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0960100"/>
          <a:ext cx="4699000" cy="8254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6350</xdr:rowOff>
    </xdr:from>
    <xdr:to>
      <xdr:col>5</xdr:col>
      <xdr:colOff>1384300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487CB-1A3B-1A4F-8C39-7F3FAB1CA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37</xdr:row>
      <xdr:rowOff>127000</xdr:rowOff>
    </xdr:from>
    <xdr:to>
      <xdr:col>6</xdr:col>
      <xdr:colOff>5227</xdr:colOff>
      <xdr:row>55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996B8C-DF90-774D-B04B-42377458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96200"/>
          <a:ext cx="5682127" cy="37084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56</xdr:row>
      <xdr:rowOff>139700</xdr:rowOff>
    </xdr:from>
    <xdr:to>
      <xdr:col>5</xdr:col>
      <xdr:colOff>609600</xdr:colOff>
      <xdr:row>60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D9633-18DA-804D-A360-998A366E5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1569700"/>
          <a:ext cx="4699000" cy="825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6EE30-1F87-5648-B527-3B9D25C2424D}">
  <dimension ref="A1:AG1002"/>
  <sheetViews>
    <sheetView topLeftCell="E1" zoomScaleNormal="100" workbookViewId="0">
      <selection activeCell="Q99" sqref="Q99"/>
    </sheetView>
  </sheetViews>
  <sheetFormatPr baseColWidth="10" defaultRowHeight="16"/>
  <cols>
    <col min="7" max="7" width="20.33203125" customWidth="1"/>
    <col min="8" max="8" width="12.6640625" customWidth="1"/>
    <col min="9" max="9" width="10.5" customWidth="1"/>
    <col min="10" max="10" width="8.6640625" customWidth="1"/>
    <col min="11" max="11" width="8.5" customWidth="1"/>
    <col min="12" max="12" width="10" customWidth="1"/>
    <col min="13" max="13" width="11.33203125" customWidth="1"/>
    <col min="15" max="15" width="15.5" customWidth="1"/>
    <col min="17" max="17" width="13" customWidth="1"/>
    <col min="21" max="21" width="12.1640625" customWidth="1"/>
    <col min="22" max="22" width="11.6640625" bestFit="1" customWidth="1"/>
    <col min="33" max="33" width="20.83203125" bestFit="1" customWidth="1"/>
  </cols>
  <sheetData>
    <row r="1" spans="1:33">
      <c r="A1" s="1" t="s">
        <v>0</v>
      </c>
      <c r="B1" s="2">
        <v>0.06</v>
      </c>
      <c r="C1" s="1"/>
      <c r="D1" s="1" t="s">
        <v>1</v>
      </c>
      <c r="E1" s="4">
        <f>EXP(-B1)</f>
        <v>0.94176453358424872</v>
      </c>
      <c r="F1" s="4"/>
      <c r="G1" s="1"/>
      <c r="H1" s="9" t="s">
        <v>58</v>
      </c>
      <c r="I1" s="1"/>
      <c r="J1" s="1"/>
      <c r="K1" s="1"/>
      <c r="L1" s="1"/>
      <c r="M1" s="1"/>
      <c r="N1" s="9" t="s">
        <v>57</v>
      </c>
      <c r="O1" s="1"/>
      <c r="P1" s="1"/>
      <c r="Q1" s="1"/>
      <c r="R1" s="1"/>
      <c r="S1" s="1"/>
      <c r="T1" s="9" t="s">
        <v>68</v>
      </c>
      <c r="U1" s="1"/>
      <c r="V1" s="1"/>
      <c r="W1" s="1"/>
      <c r="X1" s="1"/>
      <c r="Y1" s="1"/>
      <c r="Z1" s="9" t="s">
        <v>4</v>
      </c>
      <c r="AA1" s="1"/>
      <c r="AB1" s="1"/>
      <c r="AC1" s="1"/>
      <c r="AD1" s="1"/>
      <c r="AE1" s="1"/>
      <c r="AF1" s="1"/>
      <c r="AG1" s="1"/>
    </row>
    <row r="2" spans="1:33">
      <c r="A2" s="1"/>
      <c r="B2" s="1" t="s">
        <v>5</v>
      </c>
      <c r="C2" s="1"/>
      <c r="D2" s="1"/>
      <c r="E2" s="1"/>
      <c r="F2" s="1"/>
      <c r="G2" s="1"/>
      <c r="H2" s="1"/>
      <c r="I2" s="1" t="s">
        <v>52</v>
      </c>
      <c r="J2" s="1"/>
      <c r="K2" s="1"/>
      <c r="L2" s="1"/>
      <c r="M2" s="1"/>
      <c r="N2" s="1"/>
      <c r="O2" s="1" t="s">
        <v>52</v>
      </c>
      <c r="P2" s="1"/>
      <c r="Q2" s="1"/>
      <c r="R2" s="1"/>
      <c r="T2" s="1"/>
      <c r="U2" s="1" t="s">
        <v>52</v>
      </c>
      <c r="V2" s="1"/>
      <c r="W2" s="1"/>
      <c r="X2" s="1"/>
      <c r="Z2" s="1"/>
      <c r="AA2" s="1" t="s">
        <v>39</v>
      </c>
      <c r="AB2" s="1"/>
      <c r="AC2" s="1"/>
      <c r="AD2" s="1"/>
      <c r="AE2" s="1"/>
      <c r="AF2" s="1"/>
      <c r="AG2" s="1"/>
    </row>
    <row r="3" spans="1:33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/>
      <c r="G3" s="1" t="s">
        <v>46</v>
      </c>
      <c r="H3" s="1" t="s">
        <v>53</v>
      </c>
      <c r="I3" s="1">
        <v>0</v>
      </c>
      <c r="J3" s="1">
        <v>1</v>
      </c>
      <c r="K3" s="1">
        <v>2</v>
      </c>
      <c r="L3" s="51">
        <v>3</v>
      </c>
      <c r="M3" s="1"/>
      <c r="N3" s="1" t="s">
        <v>53</v>
      </c>
      <c r="O3" s="1">
        <v>0</v>
      </c>
      <c r="P3" s="1">
        <v>1</v>
      </c>
      <c r="Q3" s="51">
        <v>2</v>
      </c>
      <c r="R3" s="53">
        <v>3</v>
      </c>
      <c r="T3" s="1" t="s">
        <v>53</v>
      </c>
      <c r="U3" s="1">
        <v>0</v>
      </c>
      <c r="V3" s="51">
        <v>1</v>
      </c>
      <c r="W3" s="53">
        <v>2</v>
      </c>
      <c r="X3" s="53">
        <v>3</v>
      </c>
      <c r="Z3" s="1" t="s">
        <v>8</v>
      </c>
      <c r="AA3" s="1" t="s">
        <v>9</v>
      </c>
      <c r="AB3" s="1">
        <v>1</v>
      </c>
      <c r="AC3" s="1">
        <v>2</v>
      </c>
      <c r="AD3" s="1">
        <v>3</v>
      </c>
      <c r="AE3" s="1"/>
      <c r="AF3" s="1"/>
      <c r="AG3" s="1"/>
    </row>
    <row r="4" spans="1:33">
      <c r="A4" s="1">
        <v>0</v>
      </c>
      <c r="B4" s="10">
        <v>1</v>
      </c>
      <c r="C4" s="65">
        <v>1.0900000000000001</v>
      </c>
      <c r="D4" s="65">
        <v>1.08</v>
      </c>
      <c r="E4" s="12">
        <v>1.34</v>
      </c>
      <c r="F4" s="14"/>
      <c r="G4" s="48">
        <v>3</v>
      </c>
      <c r="H4" s="1">
        <v>0</v>
      </c>
      <c r="I4" s="48" t="s">
        <v>13</v>
      </c>
      <c r="J4" s="48" t="s">
        <v>13</v>
      </c>
      <c r="K4" s="48" t="s">
        <v>13</v>
      </c>
      <c r="L4" s="50">
        <f>E16</f>
        <v>0</v>
      </c>
      <c r="M4" s="48"/>
      <c r="N4" s="1">
        <v>0</v>
      </c>
      <c r="O4" s="48" t="s">
        <v>13</v>
      </c>
      <c r="P4" s="48" t="s">
        <v>13</v>
      </c>
      <c r="Q4" s="49">
        <f>D16</f>
        <v>2.0000000000000018E-2</v>
      </c>
      <c r="R4" s="48" t="s">
        <v>13</v>
      </c>
      <c r="T4" s="1">
        <v>0</v>
      </c>
      <c r="U4" s="48" t="s">
        <v>13</v>
      </c>
      <c r="V4" s="49">
        <f>C16</f>
        <v>1.0000000000000009E-2</v>
      </c>
      <c r="W4" s="48" t="s">
        <v>13</v>
      </c>
      <c r="X4" s="48" t="s">
        <v>13</v>
      </c>
      <c r="Z4" s="1">
        <v>0</v>
      </c>
      <c r="AA4" s="28">
        <f>AB4*$E$1^AB$3+AC4*$E$1^AC$3+AD4*$E$1^AD$3</f>
        <v>0</v>
      </c>
      <c r="AB4" s="29">
        <f t="shared" ref="AB4:AD11" si="0">IF(W50="Y", C$12-C4, 0)</f>
        <v>0</v>
      </c>
      <c r="AC4" s="3">
        <f t="shared" si="0"/>
        <v>0</v>
      </c>
      <c r="AD4" s="29">
        <f t="shared" si="0"/>
        <v>0</v>
      </c>
      <c r="AE4" s="1"/>
      <c r="AF4" s="1"/>
      <c r="AG4" s="1"/>
    </row>
    <row r="5" spans="1:33">
      <c r="A5" s="1">
        <v>1</v>
      </c>
      <c r="B5" s="13">
        <v>1</v>
      </c>
      <c r="C5" s="14">
        <v>1.1599999999999999</v>
      </c>
      <c r="D5" s="14">
        <v>1.26</v>
      </c>
      <c r="E5" s="15">
        <v>1.54</v>
      </c>
      <c r="F5" s="14"/>
      <c r="G5" s="1"/>
      <c r="H5" s="1">
        <v>1</v>
      </c>
      <c r="I5" s="48" t="s">
        <v>13</v>
      </c>
      <c r="J5" s="48" t="s">
        <v>13</v>
      </c>
      <c r="K5" s="48" t="s">
        <v>13</v>
      </c>
      <c r="L5" s="50">
        <f t="shared" ref="L5:L11" si="1">E17</f>
        <v>0</v>
      </c>
      <c r="M5" s="1"/>
      <c r="N5" s="1">
        <v>1</v>
      </c>
      <c r="O5" s="48" t="s">
        <v>13</v>
      </c>
      <c r="P5" s="48" t="s">
        <v>13</v>
      </c>
      <c r="Q5" s="49">
        <f t="shared" ref="Q5:Q11" si="2">D17</f>
        <v>0</v>
      </c>
      <c r="R5" s="48" t="s">
        <v>13</v>
      </c>
      <c r="T5" s="1">
        <v>1</v>
      </c>
      <c r="U5" s="48" t="s">
        <v>13</v>
      </c>
      <c r="V5" s="49">
        <f t="shared" ref="V5:V11" si="3">C17</f>
        <v>0</v>
      </c>
      <c r="W5" s="48" t="s">
        <v>13</v>
      </c>
      <c r="X5" s="48" t="s">
        <v>13</v>
      </c>
      <c r="Z5" s="1">
        <v>1</v>
      </c>
      <c r="AA5" s="28">
        <f t="shared" ref="AA5:AA11" si="4">AB5*$E$1^AB$3+AC5*$E$1^AC$3+AD5*$E$1^AD$3</f>
        <v>0</v>
      </c>
      <c r="AB5" s="29">
        <f t="shared" si="0"/>
        <v>0</v>
      </c>
      <c r="AC5" s="3">
        <f t="shared" si="0"/>
        <v>0</v>
      </c>
      <c r="AD5" s="29">
        <f t="shared" si="0"/>
        <v>0</v>
      </c>
      <c r="AE5" s="1"/>
      <c r="AF5" s="1"/>
      <c r="AG5" s="1"/>
    </row>
    <row r="6" spans="1:33">
      <c r="A6" s="1">
        <v>2</v>
      </c>
      <c r="B6" s="13">
        <v>1</v>
      </c>
      <c r="C6" s="14">
        <v>1.22</v>
      </c>
      <c r="D6" s="66">
        <v>1.07</v>
      </c>
      <c r="E6" s="68">
        <v>1.03</v>
      </c>
      <c r="F6" s="14"/>
      <c r="G6" s="1" t="s">
        <v>47</v>
      </c>
      <c r="H6" s="1">
        <v>2</v>
      </c>
      <c r="I6" s="48" t="s">
        <v>13</v>
      </c>
      <c r="J6" s="48" t="s">
        <v>13</v>
      </c>
      <c r="K6" s="48" t="s">
        <v>13</v>
      </c>
      <c r="L6" s="50">
        <f t="shared" si="1"/>
        <v>7.0000000000000062E-2</v>
      </c>
      <c r="M6" s="1"/>
      <c r="N6" s="1">
        <v>2</v>
      </c>
      <c r="O6" s="48" t="s">
        <v>13</v>
      </c>
      <c r="P6" s="48" t="s">
        <v>13</v>
      </c>
      <c r="Q6" s="49">
        <f t="shared" si="2"/>
        <v>3.0000000000000027E-2</v>
      </c>
      <c r="R6" s="48" t="s">
        <v>13</v>
      </c>
      <c r="T6" s="1">
        <v>2</v>
      </c>
      <c r="U6" s="48" t="s">
        <v>13</v>
      </c>
      <c r="V6" s="49">
        <f t="shared" si="3"/>
        <v>0</v>
      </c>
      <c r="W6" s="48" t="s">
        <v>13</v>
      </c>
      <c r="X6" s="48" t="s">
        <v>13</v>
      </c>
      <c r="Z6" s="1">
        <v>2</v>
      </c>
      <c r="AA6" s="28">
        <f>AB6*$E$1^AB$3+AC6*$E$1^AC$3+AD6*$E$1^AD$3</f>
        <v>5.8468914798789101E-2</v>
      </c>
      <c r="AB6" s="29">
        <f t="shared" si="0"/>
        <v>0</v>
      </c>
      <c r="AC6" s="3">
        <f t="shared" si="0"/>
        <v>0</v>
      </c>
      <c r="AD6" s="29">
        <f t="shared" si="0"/>
        <v>7.0000000000000062E-2</v>
      </c>
      <c r="AE6" s="1"/>
      <c r="AF6" s="1"/>
      <c r="AG6" s="1"/>
    </row>
    <row r="7" spans="1:33">
      <c r="A7" s="1">
        <v>3</v>
      </c>
      <c r="B7" s="13">
        <v>1</v>
      </c>
      <c r="C7" s="66">
        <v>0.93</v>
      </c>
      <c r="D7" s="66">
        <v>0.97</v>
      </c>
      <c r="E7" s="68">
        <v>0.92</v>
      </c>
      <c r="F7" s="14"/>
      <c r="G7" s="1" t="s">
        <v>48</v>
      </c>
      <c r="H7" s="1">
        <v>3</v>
      </c>
      <c r="I7" s="48" t="s">
        <v>13</v>
      </c>
      <c r="J7" s="48" t="s">
        <v>13</v>
      </c>
      <c r="K7" s="48" t="s">
        <v>13</v>
      </c>
      <c r="L7" s="50">
        <f t="shared" si="1"/>
        <v>0.18000000000000005</v>
      </c>
      <c r="M7" s="1"/>
      <c r="N7" s="1">
        <v>3</v>
      </c>
      <c r="O7" s="48" t="s">
        <v>13</v>
      </c>
      <c r="P7" s="48" t="s">
        <v>13</v>
      </c>
      <c r="Q7" s="49">
        <f t="shared" si="2"/>
        <v>0.13000000000000012</v>
      </c>
      <c r="R7" s="48" t="s">
        <v>13</v>
      </c>
      <c r="T7" s="1">
        <v>3</v>
      </c>
      <c r="U7" s="48" t="s">
        <v>13</v>
      </c>
      <c r="V7" s="49">
        <f t="shared" si="3"/>
        <v>0.17000000000000004</v>
      </c>
      <c r="W7" s="48" t="s">
        <v>13</v>
      </c>
      <c r="X7" s="48" t="s">
        <v>13</v>
      </c>
      <c r="Z7" s="1">
        <v>3</v>
      </c>
      <c r="AA7" s="28">
        <f t="shared" si="4"/>
        <v>0.16009997070932233</v>
      </c>
      <c r="AB7" s="29">
        <f t="shared" si="0"/>
        <v>0.17000000000000004</v>
      </c>
      <c r="AC7" s="3">
        <f t="shared" si="0"/>
        <v>0</v>
      </c>
      <c r="AD7" s="29">
        <f t="shared" si="0"/>
        <v>0</v>
      </c>
      <c r="AE7" s="1"/>
      <c r="AF7" s="1"/>
      <c r="AG7" s="1"/>
    </row>
    <row r="8" spans="1:33">
      <c r="A8" s="1">
        <v>4</v>
      </c>
      <c r="B8" s="13">
        <v>1</v>
      </c>
      <c r="C8" s="14">
        <v>1.1100000000000001</v>
      </c>
      <c r="D8" s="14">
        <v>1.56</v>
      </c>
      <c r="E8" s="15">
        <v>1.52</v>
      </c>
      <c r="F8" s="14"/>
      <c r="G8" s="1"/>
      <c r="H8" s="1">
        <v>4</v>
      </c>
      <c r="I8" s="48" t="s">
        <v>13</v>
      </c>
      <c r="J8" s="48" t="s">
        <v>13</v>
      </c>
      <c r="K8" s="48" t="s">
        <v>13</v>
      </c>
      <c r="L8" s="50">
        <f t="shared" si="1"/>
        <v>0</v>
      </c>
      <c r="M8" s="1"/>
      <c r="N8" s="1">
        <v>4</v>
      </c>
      <c r="O8" s="48" t="s">
        <v>13</v>
      </c>
      <c r="P8" s="48" t="s">
        <v>13</v>
      </c>
      <c r="Q8" s="49">
        <f t="shared" si="2"/>
        <v>0</v>
      </c>
      <c r="R8" s="48" t="s">
        <v>13</v>
      </c>
      <c r="T8" s="1">
        <v>4</v>
      </c>
      <c r="U8" s="48" t="s">
        <v>13</v>
      </c>
      <c r="V8" s="49">
        <f t="shared" si="3"/>
        <v>0</v>
      </c>
      <c r="W8" s="48" t="s">
        <v>13</v>
      </c>
      <c r="X8" s="48" t="s">
        <v>13</v>
      </c>
      <c r="Z8" s="1">
        <v>4</v>
      </c>
      <c r="AA8" s="28">
        <f t="shared" si="4"/>
        <v>0</v>
      </c>
      <c r="AB8" s="29">
        <f t="shared" si="0"/>
        <v>0</v>
      </c>
      <c r="AC8" s="3">
        <f t="shared" si="0"/>
        <v>0</v>
      </c>
      <c r="AD8" s="29">
        <f t="shared" si="0"/>
        <v>0</v>
      </c>
      <c r="AE8" s="1"/>
      <c r="AF8" s="1"/>
      <c r="AG8" s="1"/>
    </row>
    <row r="9" spans="1:33">
      <c r="A9" s="1">
        <v>5</v>
      </c>
      <c r="B9" s="13">
        <v>1</v>
      </c>
      <c r="C9" s="66">
        <v>0.76</v>
      </c>
      <c r="D9" s="66">
        <v>0.77</v>
      </c>
      <c r="E9" s="68">
        <v>0.9</v>
      </c>
      <c r="F9" s="14"/>
      <c r="G9" s="1" t="s">
        <v>49</v>
      </c>
      <c r="H9" s="1">
        <v>5</v>
      </c>
      <c r="I9" s="48" t="s">
        <v>13</v>
      </c>
      <c r="J9" s="48" t="s">
        <v>13</v>
      </c>
      <c r="K9" s="48" t="s">
        <v>13</v>
      </c>
      <c r="L9" s="50">
        <f t="shared" si="1"/>
        <v>0.20000000000000007</v>
      </c>
      <c r="M9" s="1"/>
      <c r="N9" s="1">
        <v>5</v>
      </c>
      <c r="O9" s="48" t="s">
        <v>13</v>
      </c>
      <c r="P9" s="48" t="s">
        <v>13</v>
      </c>
      <c r="Q9" s="49">
        <f t="shared" si="2"/>
        <v>0.33000000000000007</v>
      </c>
      <c r="R9" s="48" t="s">
        <v>13</v>
      </c>
      <c r="T9" s="1">
        <v>5</v>
      </c>
      <c r="U9" s="48" t="s">
        <v>13</v>
      </c>
      <c r="V9" s="49">
        <f t="shared" si="3"/>
        <v>0.34000000000000008</v>
      </c>
      <c r="W9" s="48" t="s">
        <v>13</v>
      </c>
      <c r="X9" s="48" t="s">
        <v>13</v>
      </c>
      <c r="Z9" s="1">
        <v>5</v>
      </c>
      <c r="AA9" s="28">
        <f t="shared" si="4"/>
        <v>0.32019994141864466</v>
      </c>
      <c r="AB9" s="29">
        <f t="shared" si="0"/>
        <v>0.34000000000000008</v>
      </c>
      <c r="AC9" s="3">
        <f t="shared" si="0"/>
        <v>0</v>
      </c>
      <c r="AD9" s="29">
        <f t="shared" si="0"/>
        <v>0</v>
      </c>
      <c r="AE9" s="1"/>
      <c r="AF9" s="1"/>
      <c r="AG9" s="1"/>
    </row>
    <row r="10" spans="1:33">
      <c r="A10" s="1">
        <v>6</v>
      </c>
      <c r="B10" s="13">
        <v>1</v>
      </c>
      <c r="C10" s="66">
        <v>0.92</v>
      </c>
      <c r="D10" s="66">
        <v>0.84</v>
      </c>
      <c r="E10" s="68">
        <v>1.01</v>
      </c>
      <c r="F10" s="14"/>
      <c r="G10" s="1" t="s">
        <v>50</v>
      </c>
      <c r="H10" s="1">
        <v>6</v>
      </c>
      <c r="I10" s="48" t="s">
        <v>13</v>
      </c>
      <c r="J10" s="48" t="s">
        <v>13</v>
      </c>
      <c r="K10" s="48" t="s">
        <v>13</v>
      </c>
      <c r="L10" s="50">
        <f t="shared" si="1"/>
        <v>9.000000000000008E-2</v>
      </c>
      <c r="M10" s="1"/>
      <c r="N10" s="1">
        <v>6</v>
      </c>
      <c r="O10" s="48" t="s">
        <v>13</v>
      </c>
      <c r="P10" s="48" t="s">
        <v>13</v>
      </c>
      <c r="Q10" s="49">
        <f t="shared" si="2"/>
        <v>0.26000000000000012</v>
      </c>
      <c r="R10" s="48" t="s">
        <v>13</v>
      </c>
      <c r="T10" s="1">
        <v>6</v>
      </c>
      <c r="U10" s="48" t="s">
        <v>13</v>
      </c>
      <c r="V10" s="49">
        <f t="shared" si="3"/>
        <v>0.18000000000000005</v>
      </c>
      <c r="W10" s="48" t="s">
        <v>13</v>
      </c>
      <c r="X10" s="48" t="s">
        <v>13</v>
      </c>
      <c r="Z10" s="1">
        <v>6</v>
      </c>
      <c r="AA10" s="28">
        <f t="shared" si="4"/>
        <v>0.16951761604516483</v>
      </c>
      <c r="AB10" s="29">
        <f t="shared" si="0"/>
        <v>0.18000000000000005</v>
      </c>
      <c r="AC10" s="3">
        <f t="shared" si="0"/>
        <v>0</v>
      </c>
      <c r="AD10" s="29">
        <f t="shared" si="0"/>
        <v>0</v>
      </c>
      <c r="AE10" s="1"/>
      <c r="AF10" s="1"/>
      <c r="AG10" s="1"/>
    </row>
    <row r="11" spans="1:33">
      <c r="A11" s="1">
        <v>7</v>
      </c>
      <c r="B11" s="16">
        <v>1</v>
      </c>
      <c r="C11" s="67">
        <v>0.88</v>
      </c>
      <c r="D11" s="17">
        <v>1.22</v>
      </c>
      <c r="E11" s="18">
        <v>1.34</v>
      </c>
      <c r="F11" s="14"/>
      <c r="G11" s="1"/>
      <c r="H11" s="1">
        <v>7</v>
      </c>
      <c r="I11" s="48" t="s">
        <v>13</v>
      </c>
      <c r="J11" s="48" t="s">
        <v>13</v>
      </c>
      <c r="K11" s="48" t="s">
        <v>13</v>
      </c>
      <c r="L11" s="50">
        <f t="shared" si="1"/>
        <v>0</v>
      </c>
      <c r="M11" s="1"/>
      <c r="N11" s="1">
        <v>7</v>
      </c>
      <c r="O11" s="48" t="s">
        <v>13</v>
      </c>
      <c r="P11" s="48" t="s">
        <v>13</v>
      </c>
      <c r="Q11" s="49">
        <f t="shared" si="2"/>
        <v>0</v>
      </c>
      <c r="R11" s="48" t="s">
        <v>13</v>
      </c>
      <c r="T11" s="1">
        <v>7</v>
      </c>
      <c r="U11" s="48" t="s">
        <v>13</v>
      </c>
      <c r="V11" s="49">
        <f t="shared" si="3"/>
        <v>0.22000000000000008</v>
      </c>
      <c r="W11" s="48" t="s">
        <v>13</v>
      </c>
      <c r="X11" s="48" t="s">
        <v>13</v>
      </c>
      <c r="Z11" s="1">
        <v>7</v>
      </c>
      <c r="AA11" s="28">
        <f t="shared" si="4"/>
        <v>0.20718819738853481</v>
      </c>
      <c r="AB11" s="29">
        <f t="shared" si="0"/>
        <v>0.22000000000000008</v>
      </c>
      <c r="AC11" s="3">
        <f t="shared" si="0"/>
        <v>0</v>
      </c>
      <c r="AD11" s="29">
        <f t="shared" si="0"/>
        <v>0</v>
      </c>
      <c r="AE11" s="1"/>
      <c r="AF11" s="1"/>
      <c r="AG11" s="1"/>
    </row>
    <row r="12" spans="1:33">
      <c r="A12" s="1" t="s">
        <v>15</v>
      </c>
      <c r="B12" s="1">
        <v>1.1000000000000001</v>
      </c>
      <c r="C12" s="1">
        <v>1.1000000000000001</v>
      </c>
      <c r="D12" s="1">
        <v>1.1000000000000001</v>
      </c>
      <c r="E12" s="1">
        <v>1.1000000000000001</v>
      </c>
      <c r="F12" s="1"/>
      <c r="G12" s="1" t="s">
        <v>51</v>
      </c>
      <c r="H12" s="1"/>
      <c r="I12" s="1"/>
      <c r="J12" s="1"/>
      <c r="K12" s="1"/>
      <c r="L12" s="1"/>
      <c r="M12" s="1"/>
      <c r="Z12" s="1"/>
      <c r="AA12" s="1"/>
      <c r="AB12" s="1"/>
      <c r="AC12" s="1"/>
      <c r="AD12" s="1"/>
      <c r="AE12" s="1"/>
      <c r="AF12" s="1"/>
      <c r="AG12" s="1"/>
    </row>
    <row r="13" spans="1:33">
      <c r="A13" s="1"/>
      <c r="B13" s="1"/>
      <c r="C13" s="1"/>
      <c r="D13" s="1"/>
      <c r="E13" s="1"/>
      <c r="F13" s="1"/>
      <c r="G13" s="48">
        <f>G4-1</f>
        <v>2</v>
      </c>
      <c r="M13" s="48"/>
      <c r="N13" s="1"/>
      <c r="O13" s="1" t="s">
        <v>59</v>
      </c>
      <c r="P13" s="1"/>
      <c r="Q13" s="1"/>
      <c r="R13" s="1"/>
      <c r="T13" s="1"/>
      <c r="U13" s="1" t="s">
        <v>7</v>
      </c>
      <c r="V13" s="1"/>
      <c r="W13" s="1"/>
      <c r="X13" s="1"/>
      <c r="Y13" s="1"/>
      <c r="Z13" s="1" t="s">
        <v>16</v>
      </c>
      <c r="AA13" s="43">
        <f>AVERAGE(AA4:AA11)</f>
        <v>0.11443433004505696</v>
      </c>
      <c r="AB13" s="1"/>
      <c r="AC13" s="1"/>
      <c r="AD13" s="1"/>
      <c r="AE13" s="1"/>
      <c r="AF13" s="1"/>
      <c r="AG13" s="69">
        <v>0.114434340837338</v>
      </c>
    </row>
    <row r="14" spans="1:33">
      <c r="A14" s="1"/>
      <c r="B14" s="1" t="s">
        <v>44</v>
      </c>
      <c r="C14" s="1"/>
      <c r="D14" s="1"/>
      <c r="E14" s="1"/>
      <c r="F14" s="1"/>
      <c r="G14" s="1"/>
      <c r="M14" s="1"/>
      <c r="N14" s="1" t="s">
        <v>8</v>
      </c>
      <c r="O14" s="1" t="s">
        <v>9</v>
      </c>
      <c r="P14" s="1">
        <v>1</v>
      </c>
      <c r="Q14" s="51">
        <v>2</v>
      </c>
      <c r="R14" s="1">
        <v>3</v>
      </c>
      <c r="T14" s="1" t="s">
        <v>8</v>
      </c>
      <c r="U14" s="1" t="s">
        <v>9</v>
      </c>
      <c r="V14" s="51">
        <v>1</v>
      </c>
      <c r="W14" s="53">
        <v>2</v>
      </c>
      <c r="X14" s="53">
        <v>3</v>
      </c>
      <c r="Y14" s="1"/>
      <c r="Z14" s="1"/>
      <c r="AA14" s="1"/>
      <c r="AB14" s="1"/>
      <c r="AC14" s="1"/>
      <c r="AD14" s="1"/>
      <c r="AE14" s="1"/>
      <c r="AF14" s="1"/>
      <c r="AG14" s="1"/>
    </row>
    <row r="15" spans="1:33" ht="19">
      <c r="A15" s="1" t="s">
        <v>8</v>
      </c>
      <c r="B15" s="1" t="s">
        <v>9</v>
      </c>
      <c r="C15" s="1" t="s">
        <v>10</v>
      </c>
      <c r="D15" s="1" t="s">
        <v>11</v>
      </c>
      <c r="E15" s="1" t="s">
        <v>12</v>
      </c>
      <c r="F15" s="1"/>
      <c r="G15" s="1"/>
      <c r="M15" s="1"/>
      <c r="N15" s="1">
        <v>0</v>
      </c>
      <c r="O15" s="1" t="s">
        <v>13</v>
      </c>
      <c r="P15" s="1" t="s">
        <v>13</v>
      </c>
      <c r="Q15" s="55">
        <f>R15*$E$1</f>
        <v>0</v>
      </c>
      <c r="R15" s="3">
        <f t="shared" ref="R15:R22" si="5">L83</f>
        <v>0</v>
      </c>
      <c r="T15" s="1">
        <v>0</v>
      </c>
      <c r="U15" s="1" t="s">
        <v>13</v>
      </c>
      <c r="V15" s="55">
        <f>W15*$E$1</f>
        <v>0</v>
      </c>
      <c r="W15" s="5">
        <f t="shared" ref="W15:W22" si="6">Q107</f>
        <v>0</v>
      </c>
      <c r="X15" s="3"/>
      <c r="Y15" s="1"/>
      <c r="Z15" s="1"/>
      <c r="AA15" s="64"/>
      <c r="AB15" s="1"/>
      <c r="AC15" s="1"/>
      <c r="AD15" s="1"/>
      <c r="AE15" s="1"/>
      <c r="AF15" s="1"/>
      <c r="AG15" s="1"/>
    </row>
    <row r="16" spans="1:33">
      <c r="A16" s="1">
        <v>0</v>
      </c>
      <c r="B16" s="10"/>
      <c r="C16" s="11">
        <f t="shared" ref="C16:E23" si="7">IF(C$12&gt;C4, C$12-C4, 0)</f>
        <v>1.0000000000000009E-2</v>
      </c>
      <c r="D16" s="11">
        <f t="shared" si="7"/>
        <v>2.0000000000000018E-2</v>
      </c>
      <c r="E16" s="12">
        <f>IF(E$12&gt;E4, E$12-E4, 0)</f>
        <v>0</v>
      </c>
      <c r="F16" s="14"/>
      <c r="G16" s="1"/>
      <c r="M16" s="1"/>
      <c r="N16" s="1">
        <v>1</v>
      </c>
      <c r="O16" s="1" t="s">
        <v>13</v>
      </c>
      <c r="P16" s="1" t="s">
        <v>13</v>
      </c>
      <c r="Q16" s="55">
        <f t="shared" ref="Q16:Q22" si="8">R16*$E$1</f>
        <v>0</v>
      </c>
      <c r="R16" s="3">
        <f t="shared" si="5"/>
        <v>0</v>
      </c>
      <c r="T16" s="1">
        <v>1</v>
      </c>
      <c r="U16" s="1" t="s">
        <v>13</v>
      </c>
      <c r="V16" s="55">
        <f t="shared" ref="V16:V22" si="9">W16*$E$1</f>
        <v>0</v>
      </c>
      <c r="W16" s="5">
        <f t="shared" si="6"/>
        <v>0</v>
      </c>
      <c r="X16" s="3"/>
      <c r="Y16" s="1"/>
      <c r="Z16" s="1"/>
      <c r="AA16" s="1"/>
      <c r="AB16" s="1"/>
      <c r="AC16" s="1"/>
      <c r="AD16" s="1"/>
      <c r="AE16" s="1"/>
      <c r="AF16" s="1"/>
      <c r="AG16" s="1"/>
    </row>
    <row r="17" spans="1:33">
      <c r="A17" s="1">
        <v>1</v>
      </c>
      <c r="B17" s="13"/>
      <c r="C17" s="14">
        <f t="shared" si="7"/>
        <v>0</v>
      </c>
      <c r="D17" s="14">
        <f t="shared" si="7"/>
        <v>0</v>
      </c>
      <c r="E17" s="15">
        <f t="shared" si="7"/>
        <v>0</v>
      </c>
      <c r="F17" s="14"/>
      <c r="G17" s="1"/>
      <c r="M17" s="1"/>
      <c r="N17" s="1">
        <v>2</v>
      </c>
      <c r="O17" s="1" t="s">
        <v>13</v>
      </c>
      <c r="P17" s="1" t="s">
        <v>13</v>
      </c>
      <c r="Q17" s="55">
        <f t="shared" si="8"/>
        <v>6.5923517350897465E-2</v>
      </c>
      <c r="R17" s="3">
        <f t="shared" si="5"/>
        <v>7.0000000000000062E-2</v>
      </c>
      <c r="T17" s="1">
        <v>2</v>
      </c>
      <c r="U17" s="1" t="s">
        <v>13</v>
      </c>
      <c r="V17" s="55">
        <f t="shared" si="9"/>
        <v>6.2084430570201077E-2</v>
      </c>
      <c r="W17" s="5">
        <f t="shared" si="6"/>
        <v>6.5923517350897465E-2</v>
      </c>
      <c r="X17" s="3"/>
      <c r="Y17" s="1"/>
      <c r="Z17" s="1"/>
      <c r="AA17" s="1"/>
      <c r="AB17" s="1"/>
      <c r="AC17" s="1"/>
      <c r="AD17" s="1"/>
      <c r="AE17" s="1"/>
      <c r="AF17" s="1"/>
      <c r="AG17" s="1"/>
    </row>
    <row r="18" spans="1:33">
      <c r="A18" s="1">
        <v>2</v>
      </c>
      <c r="B18" s="13"/>
      <c r="C18" s="14">
        <f t="shared" si="7"/>
        <v>0</v>
      </c>
      <c r="D18" s="14">
        <f t="shared" si="7"/>
        <v>3.0000000000000027E-2</v>
      </c>
      <c r="E18" s="15">
        <f t="shared" si="7"/>
        <v>7.0000000000000062E-2</v>
      </c>
      <c r="F18" s="14"/>
      <c r="G18" s="1"/>
      <c r="M18" s="1"/>
      <c r="N18" s="1">
        <v>3</v>
      </c>
      <c r="O18" s="1" t="s">
        <v>13</v>
      </c>
      <c r="P18" s="1" t="s">
        <v>13</v>
      </c>
      <c r="Q18" s="55">
        <f t="shared" si="8"/>
        <v>0.16951761604516483</v>
      </c>
      <c r="R18" s="3">
        <f t="shared" si="5"/>
        <v>0.18000000000000005</v>
      </c>
      <c r="T18" s="1">
        <v>3</v>
      </c>
      <c r="U18" s="1" t="s">
        <v>13</v>
      </c>
      <c r="V18" s="55">
        <f t="shared" si="9"/>
        <v>0.12242938936595245</v>
      </c>
      <c r="W18" s="5">
        <f t="shared" si="6"/>
        <v>0.13000000000000012</v>
      </c>
      <c r="X18" s="3"/>
      <c r="Y18" s="1"/>
      <c r="Z18" s="1"/>
      <c r="AA18" s="1"/>
      <c r="AB18" s="1"/>
      <c r="AC18" s="1"/>
      <c r="AD18" s="1"/>
      <c r="AE18" s="1"/>
      <c r="AF18" s="1"/>
      <c r="AG18" s="1"/>
    </row>
    <row r="19" spans="1:33">
      <c r="A19" s="1">
        <v>3</v>
      </c>
      <c r="B19" s="13"/>
      <c r="C19" s="14">
        <f t="shared" si="7"/>
        <v>0.17000000000000004</v>
      </c>
      <c r="D19" s="14">
        <f t="shared" si="7"/>
        <v>0.13000000000000012</v>
      </c>
      <c r="E19" s="15">
        <f t="shared" si="7"/>
        <v>0.18000000000000005</v>
      </c>
      <c r="F19" s="14"/>
      <c r="G19" s="1"/>
      <c r="M19" s="1"/>
      <c r="N19" s="1">
        <v>4</v>
      </c>
      <c r="O19" s="1" t="s">
        <v>13</v>
      </c>
      <c r="P19" s="1" t="s">
        <v>13</v>
      </c>
      <c r="Q19" s="55">
        <f t="shared" si="8"/>
        <v>0</v>
      </c>
      <c r="R19" s="3">
        <f t="shared" si="5"/>
        <v>0</v>
      </c>
      <c r="T19" s="1">
        <v>4</v>
      </c>
      <c r="U19" s="1" t="s">
        <v>13</v>
      </c>
      <c r="V19" s="55">
        <f t="shared" si="9"/>
        <v>0</v>
      </c>
      <c r="W19" s="5">
        <f t="shared" si="6"/>
        <v>0</v>
      </c>
      <c r="X19" s="3"/>
      <c r="Y19" s="1"/>
      <c r="Z19" s="1"/>
      <c r="AA19" s="1"/>
      <c r="AB19" s="1"/>
      <c r="AC19" s="1"/>
      <c r="AD19" s="1"/>
      <c r="AE19" s="1"/>
      <c r="AF19" s="1"/>
      <c r="AG19" s="1"/>
    </row>
    <row r="20" spans="1:33">
      <c r="A20" s="1">
        <v>4</v>
      </c>
      <c r="B20" s="13"/>
      <c r="C20" s="14">
        <f t="shared" si="7"/>
        <v>0</v>
      </c>
      <c r="D20" s="14">
        <f t="shared" si="7"/>
        <v>0</v>
      </c>
      <c r="E20" s="15">
        <f t="shared" si="7"/>
        <v>0</v>
      </c>
      <c r="F20" s="14"/>
      <c r="G20" s="1"/>
      <c r="M20" s="1"/>
      <c r="N20" s="1">
        <v>5</v>
      </c>
      <c r="O20" s="1" t="s">
        <v>13</v>
      </c>
      <c r="P20" s="1" t="s">
        <v>13</v>
      </c>
      <c r="Q20" s="55">
        <f t="shared" si="8"/>
        <v>0.18835290671684982</v>
      </c>
      <c r="R20" s="3">
        <f t="shared" si="5"/>
        <v>0.20000000000000007</v>
      </c>
      <c r="T20" s="1">
        <v>5</v>
      </c>
      <c r="U20" s="1" t="s">
        <v>13</v>
      </c>
      <c r="V20" s="55">
        <f t="shared" si="9"/>
        <v>0.31078229608280217</v>
      </c>
      <c r="W20" s="5">
        <f t="shared" si="6"/>
        <v>0.33000000000000007</v>
      </c>
      <c r="X20" s="3"/>
      <c r="Y20" s="1"/>
      <c r="Z20" s="1"/>
      <c r="AA20" s="1"/>
      <c r="AB20" s="1"/>
      <c r="AC20" s="1"/>
      <c r="AD20" s="1"/>
      <c r="AE20" s="1"/>
      <c r="AF20" s="1"/>
      <c r="AG20" s="1"/>
    </row>
    <row r="21" spans="1:33">
      <c r="A21" s="1">
        <v>5</v>
      </c>
      <c r="B21" s="13"/>
      <c r="C21" s="14">
        <f t="shared" si="7"/>
        <v>0.34000000000000008</v>
      </c>
      <c r="D21" s="14">
        <f t="shared" si="7"/>
        <v>0.33000000000000007</v>
      </c>
      <c r="E21" s="15">
        <f t="shared" si="7"/>
        <v>0.20000000000000007</v>
      </c>
      <c r="F21" s="14"/>
      <c r="G21" s="1"/>
      <c r="M21" s="1"/>
      <c r="N21" s="1">
        <v>6</v>
      </c>
      <c r="O21" s="1" t="s">
        <v>13</v>
      </c>
      <c r="P21" s="1" t="s">
        <v>13</v>
      </c>
      <c r="Q21" s="55">
        <f t="shared" si="8"/>
        <v>8.4758808022582455E-2</v>
      </c>
      <c r="R21" s="3">
        <f t="shared" si="5"/>
        <v>9.000000000000008E-2</v>
      </c>
      <c r="S21" s="1"/>
      <c r="T21" s="1">
        <v>6</v>
      </c>
      <c r="U21" s="1" t="s">
        <v>13</v>
      </c>
      <c r="V21" s="55">
        <f t="shared" si="9"/>
        <v>0.24485877873190479</v>
      </c>
      <c r="W21" s="5">
        <f t="shared" si="6"/>
        <v>0.26000000000000012</v>
      </c>
      <c r="X21" s="3"/>
      <c r="Y21" s="1"/>
      <c r="Z21" s="1"/>
      <c r="AA21" s="1"/>
      <c r="AB21" s="1"/>
      <c r="AC21" s="1"/>
      <c r="AD21" s="1"/>
      <c r="AE21" s="1"/>
      <c r="AF21" s="1"/>
      <c r="AG21" s="1"/>
    </row>
    <row r="22" spans="1:33">
      <c r="A22" s="1">
        <v>6</v>
      </c>
      <c r="B22" s="13"/>
      <c r="C22" s="14">
        <f t="shared" si="7"/>
        <v>0.18000000000000005</v>
      </c>
      <c r="D22" s="14">
        <f t="shared" si="7"/>
        <v>0.26000000000000012</v>
      </c>
      <c r="E22" s="15">
        <f t="shared" si="7"/>
        <v>9.000000000000008E-2</v>
      </c>
      <c r="F22" s="14"/>
      <c r="G22" s="1"/>
      <c r="M22" s="1"/>
      <c r="N22" s="1">
        <v>7</v>
      </c>
      <c r="O22" s="1" t="s">
        <v>13</v>
      </c>
      <c r="P22" s="1" t="s">
        <v>13</v>
      </c>
      <c r="Q22" s="55">
        <f t="shared" si="8"/>
        <v>0</v>
      </c>
      <c r="R22" s="3">
        <f t="shared" si="5"/>
        <v>0</v>
      </c>
      <c r="S22" s="1"/>
      <c r="T22" s="1">
        <v>7</v>
      </c>
      <c r="U22" s="1" t="s">
        <v>13</v>
      </c>
      <c r="V22" s="55">
        <f t="shared" si="9"/>
        <v>0</v>
      </c>
      <c r="W22" s="5">
        <f t="shared" si="6"/>
        <v>0</v>
      </c>
      <c r="X22" s="3"/>
      <c r="Y22" s="1"/>
      <c r="Z22" s="1"/>
      <c r="AA22" s="1"/>
      <c r="AB22" s="1"/>
      <c r="AC22" s="1"/>
      <c r="AD22" s="1"/>
      <c r="AE22" s="1"/>
      <c r="AF22" s="1"/>
      <c r="AG22" s="1"/>
    </row>
    <row r="23" spans="1:33">
      <c r="A23" s="1">
        <v>7</v>
      </c>
      <c r="B23" s="16"/>
      <c r="C23" s="17">
        <f t="shared" si="7"/>
        <v>0.22000000000000008</v>
      </c>
      <c r="D23" s="17">
        <f t="shared" si="7"/>
        <v>0</v>
      </c>
      <c r="E23" s="18">
        <f t="shared" si="7"/>
        <v>0</v>
      </c>
      <c r="F23" s="14"/>
      <c r="G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>
      <c r="G24" s="1"/>
      <c r="M24" s="1"/>
      <c r="N24" s="1"/>
      <c r="O24" s="1" t="s">
        <v>17</v>
      </c>
      <c r="P24" s="1"/>
      <c r="Q24" s="1"/>
      <c r="R24" s="1"/>
      <c r="S24" s="1"/>
      <c r="T24" s="1"/>
      <c r="U24" s="1" t="s">
        <v>18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>
      <c r="A25" s="1"/>
      <c r="B25" s="1" t="s">
        <v>45</v>
      </c>
      <c r="C25" s="1"/>
      <c r="D25" s="1"/>
      <c r="E25" s="1"/>
      <c r="F25" s="1"/>
      <c r="G25" s="1"/>
      <c r="M25" s="1"/>
      <c r="N25" s="1" t="s">
        <v>8</v>
      </c>
      <c r="O25" s="1" t="s">
        <v>61</v>
      </c>
      <c r="P25" s="1" t="s">
        <v>60</v>
      </c>
      <c r="R25" s="1"/>
      <c r="S25" s="1"/>
      <c r="T25" s="1" t="s">
        <v>8</v>
      </c>
      <c r="U25" s="1" t="s">
        <v>61</v>
      </c>
      <c r="V25" s="1" t="s">
        <v>60</v>
      </c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>
      <c r="A26" s="1" t="s">
        <v>8</v>
      </c>
      <c r="B26" s="1" t="s">
        <v>9</v>
      </c>
      <c r="C26" s="1" t="s">
        <v>10</v>
      </c>
      <c r="D26" s="1" t="s">
        <v>11</v>
      </c>
      <c r="E26" s="1" t="s">
        <v>12</v>
      </c>
      <c r="F26" s="1"/>
      <c r="G26" s="1"/>
      <c r="M26" s="1"/>
      <c r="N26" s="1">
        <v>0</v>
      </c>
      <c r="O26" s="8">
        <f t="shared" ref="O26:O33" si="10">IF((D$12-D4)&gt;0, D4, "-")</f>
        <v>1.08</v>
      </c>
      <c r="P26" s="19">
        <f t="shared" ref="P26:P33" si="11">IF(O26&lt;&gt;"-", Q15, O26)</f>
        <v>0</v>
      </c>
      <c r="R26" s="1"/>
      <c r="S26" s="1"/>
      <c r="T26" s="1">
        <v>0</v>
      </c>
      <c r="U26" s="6">
        <f t="shared" ref="U26:U33" si="12">IF((C$12-C4)&gt;0, C4, "-")</f>
        <v>1.0900000000000001</v>
      </c>
      <c r="V26" s="19">
        <f t="shared" ref="V26:V33" si="13">IF(U26&lt;&gt;"-", V15, U26)</f>
        <v>0</v>
      </c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>
      <c r="A27" s="1">
        <v>0</v>
      </c>
      <c r="B27" s="10"/>
      <c r="C27" s="11">
        <f t="shared" ref="C27:E34" si="14">IF(C16&gt;0, 1, 0)</f>
        <v>1</v>
      </c>
      <c r="D27" s="11">
        <f t="shared" si="14"/>
        <v>1</v>
      </c>
      <c r="E27" s="12">
        <f t="shared" si="14"/>
        <v>0</v>
      </c>
      <c r="F27" s="14"/>
      <c r="G27" s="1"/>
      <c r="M27" s="1"/>
      <c r="N27" s="1">
        <v>1</v>
      </c>
      <c r="O27" s="8" t="str">
        <f t="shared" si="10"/>
        <v>-</v>
      </c>
      <c r="P27" s="7" t="str">
        <f t="shared" si="11"/>
        <v>-</v>
      </c>
      <c r="R27" s="1"/>
      <c r="S27" s="1"/>
      <c r="T27" s="1">
        <v>1</v>
      </c>
      <c r="U27" s="6" t="str">
        <f t="shared" si="12"/>
        <v>-</v>
      </c>
      <c r="V27" s="19" t="str">
        <f t="shared" si="13"/>
        <v>-</v>
      </c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>
      <c r="A28" s="1">
        <v>1</v>
      </c>
      <c r="B28" s="13"/>
      <c r="C28" s="14">
        <f t="shared" si="14"/>
        <v>0</v>
      </c>
      <c r="D28" s="14">
        <f t="shared" si="14"/>
        <v>0</v>
      </c>
      <c r="E28" s="15">
        <f t="shared" si="14"/>
        <v>0</v>
      </c>
      <c r="F28" s="14"/>
      <c r="G28" s="1"/>
      <c r="M28" s="1"/>
      <c r="N28" s="1">
        <v>2</v>
      </c>
      <c r="O28" s="8">
        <f t="shared" si="10"/>
        <v>1.07</v>
      </c>
      <c r="P28" s="19">
        <f t="shared" si="11"/>
        <v>6.5923517350897465E-2</v>
      </c>
      <c r="R28" s="1"/>
      <c r="S28" s="1"/>
      <c r="T28" s="1">
        <v>2</v>
      </c>
      <c r="U28" s="6" t="str">
        <f t="shared" si="12"/>
        <v>-</v>
      </c>
      <c r="V28" s="19" t="str">
        <f t="shared" si="13"/>
        <v>-</v>
      </c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>
      <c r="A29" s="1">
        <v>2</v>
      </c>
      <c r="B29" s="13"/>
      <c r="C29" s="14">
        <f t="shared" si="14"/>
        <v>0</v>
      </c>
      <c r="D29" s="14">
        <f t="shared" si="14"/>
        <v>1</v>
      </c>
      <c r="E29" s="15">
        <f t="shared" si="14"/>
        <v>1</v>
      </c>
      <c r="F29" s="14"/>
      <c r="G29" s="1"/>
      <c r="M29" s="1"/>
      <c r="N29" s="1">
        <v>3</v>
      </c>
      <c r="O29" s="8">
        <f t="shared" si="10"/>
        <v>0.97</v>
      </c>
      <c r="P29" s="19">
        <f t="shared" si="11"/>
        <v>0.16951761604516483</v>
      </c>
      <c r="R29" s="1"/>
      <c r="S29" s="1"/>
      <c r="T29" s="1">
        <v>3</v>
      </c>
      <c r="U29" s="6">
        <f t="shared" si="12"/>
        <v>0.93</v>
      </c>
      <c r="V29" s="19">
        <f t="shared" si="13"/>
        <v>0.12242938936595245</v>
      </c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>
      <c r="A30" s="1">
        <v>3</v>
      </c>
      <c r="B30" s="13"/>
      <c r="C30" s="14">
        <f t="shared" si="14"/>
        <v>1</v>
      </c>
      <c r="D30" s="14">
        <f t="shared" si="14"/>
        <v>1</v>
      </c>
      <c r="E30" s="15">
        <f t="shared" si="14"/>
        <v>1</v>
      </c>
      <c r="F30" s="14"/>
      <c r="G30" s="1"/>
      <c r="M30" s="1"/>
      <c r="N30" s="1">
        <v>4</v>
      </c>
      <c r="O30" s="8" t="str">
        <f t="shared" si="10"/>
        <v>-</v>
      </c>
      <c r="P30" s="7" t="str">
        <f t="shared" si="11"/>
        <v>-</v>
      </c>
      <c r="R30" s="1"/>
      <c r="S30" s="1"/>
      <c r="T30" s="1">
        <v>4</v>
      </c>
      <c r="U30" s="6" t="str">
        <f t="shared" si="12"/>
        <v>-</v>
      </c>
      <c r="V30" s="19" t="str">
        <f t="shared" si="13"/>
        <v>-</v>
      </c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>
      <c r="A31" s="1">
        <v>4</v>
      </c>
      <c r="B31" s="13"/>
      <c r="C31" s="14">
        <f t="shared" si="14"/>
        <v>0</v>
      </c>
      <c r="D31" s="14">
        <f t="shared" si="14"/>
        <v>0</v>
      </c>
      <c r="E31" s="15">
        <f t="shared" si="14"/>
        <v>0</v>
      </c>
      <c r="F31" s="14"/>
      <c r="G31" s="1"/>
      <c r="M31" s="1"/>
      <c r="N31" s="1">
        <v>5</v>
      </c>
      <c r="O31" s="8">
        <f t="shared" si="10"/>
        <v>0.77</v>
      </c>
      <c r="P31" s="19">
        <f t="shared" si="11"/>
        <v>0.18835290671684982</v>
      </c>
      <c r="R31" s="1"/>
      <c r="S31" s="1"/>
      <c r="T31" s="1">
        <v>5</v>
      </c>
      <c r="U31" s="6">
        <f t="shared" si="12"/>
        <v>0.76</v>
      </c>
      <c r="V31" s="19">
        <f t="shared" si="13"/>
        <v>0.31078229608280217</v>
      </c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>
      <c r="A32" s="1">
        <v>5</v>
      </c>
      <c r="B32" s="13"/>
      <c r="C32" s="14">
        <f t="shared" si="14"/>
        <v>1</v>
      </c>
      <c r="D32" s="14">
        <f t="shared" si="14"/>
        <v>1</v>
      </c>
      <c r="E32" s="15">
        <f t="shared" si="14"/>
        <v>1</v>
      </c>
      <c r="F32" s="14"/>
      <c r="G32" s="1"/>
      <c r="M32" s="1"/>
      <c r="N32" s="1">
        <v>6</v>
      </c>
      <c r="O32" s="8">
        <f t="shared" si="10"/>
        <v>0.84</v>
      </c>
      <c r="P32" s="19">
        <f t="shared" si="11"/>
        <v>8.4758808022582455E-2</v>
      </c>
      <c r="R32" s="1"/>
      <c r="S32" s="1"/>
      <c r="T32" s="1">
        <v>6</v>
      </c>
      <c r="U32" s="6">
        <f t="shared" si="12"/>
        <v>0.92</v>
      </c>
      <c r="V32" s="19">
        <f t="shared" si="13"/>
        <v>0.24485877873190479</v>
      </c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>
      <c r="A33" s="1">
        <v>6</v>
      </c>
      <c r="B33" s="13"/>
      <c r="C33" s="14">
        <f t="shared" si="14"/>
        <v>1</v>
      </c>
      <c r="D33" s="14">
        <f t="shared" si="14"/>
        <v>1</v>
      </c>
      <c r="E33" s="15">
        <f t="shared" si="14"/>
        <v>1</v>
      </c>
      <c r="F33" s="14"/>
      <c r="G33" s="1"/>
      <c r="M33" s="1"/>
      <c r="N33" s="1">
        <v>7</v>
      </c>
      <c r="O33" s="8" t="str">
        <f t="shared" si="10"/>
        <v>-</v>
      </c>
      <c r="P33" s="7" t="str">
        <f t="shared" si="11"/>
        <v>-</v>
      </c>
      <c r="R33" s="1"/>
      <c r="S33" s="1"/>
      <c r="T33" s="1">
        <v>7</v>
      </c>
      <c r="U33" s="6">
        <f t="shared" si="12"/>
        <v>0.88</v>
      </c>
      <c r="V33" s="19">
        <f t="shared" si="13"/>
        <v>0</v>
      </c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>
      <c r="A34" s="1">
        <v>7</v>
      </c>
      <c r="B34" s="16"/>
      <c r="C34" s="17">
        <f t="shared" si="14"/>
        <v>1</v>
      </c>
      <c r="D34" s="17">
        <f t="shared" si="14"/>
        <v>0</v>
      </c>
      <c r="E34" s="18">
        <f t="shared" si="14"/>
        <v>0</v>
      </c>
      <c r="F34" s="14"/>
      <c r="G34" s="1"/>
      <c r="M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>
      <c r="E35" s="1"/>
      <c r="F35" s="1"/>
      <c r="G35" s="1"/>
      <c r="M35" s="1"/>
      <c r="N35" t="s">
        <v>62</v>
      </c>
      <c r="P35" t="s">
        <v>63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>
      <c r="E36" s="1"/>
      <c r="F36" s="1"/>
      <c r="G36" s="1"/>
      <c r="M36" s="1"/>
      <c r="N36" s="1"/>
      <c r="O36" s="1" t="s">
        <v>22</v>
      </c>
      <c r="P36" s="1" t="s">
        <v>23</v>
      </c>
      <c r="R36" s="1"/>
      <c r="S36" s="1"/>
      <c r="T36" s="1"/>
      <c r="U36" s="1" t="s">
        <v>22</v>
      </c>
      <c r="V36" s="1"/>
      <c r="W36" s="1" t="s">
        <v>23</v>
      </c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>
      <c r="E37" s="1"/>
      <c r="F37" s="1"/>
      <c r="G37" s="1"/>
      <c r="M37" s="1"/>
      <c r="N37" s="1"/>
      <c r="O37" s="21">
        <f>P26</f>
        <v>0</v>
      </c>
      <c r="P37" s="11">
        <v>1</v>
      </c>
      <c r="Q37" s="11">
        <f>O26</f>
        <v>1.08</v>
      </c>
      <c r="R37" s="12">
        <f>Q37^2</f>
        <v>1.1664000000000001</v>
      </c>
      <c r="S37" s="1"/>
      <c r="T37" s="1"/>
      <c r="U37" s="21">
        <f>V26</f>
        <v>0</v>
      </c>
      <c r="V37" s="11">
        <v>1</v>
      </c>
      <c r="W37" s="25">
        <f>U26</f>
        <v>1.0900000000000001</v>
      </c>
      <c r="X37" s="12">
        <f>W37^2</f>
        <v>1.1881000000000002</v>
      </c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E38" s="1"/>
      <c r="F38" s="1"/>
      <c r="G38" s="1"/>
      <c r="M38" s="1"/>
      <c r="N38" s="1"/>
      <c r="O38" s="22">
        <f>P28</f>
        <v>6.5923517350897465E-2</v>
      </c>
      <c r="P38" s="14">
        <v>1</v>
      </c>
      <c r="Q38" s="14">
        <f>O28</f>
        <v>1.07</v>
      </c>
      <c r="R38" s="15">
        <f>Q38^2</f>
        <v>1.1449</v>
      </c>
      <c r="S38" s="1"/>
      <c r="T38" s="1"/>
      <c r="U38" s="22">
        <f>V29</f>
        <v>0.12242938936595245</v>
      </c>
      <c r="V38" s="14">
        <v>1</v>
      </c>
      <c r="W38" s="26">
        <f>U29</f>
        <v>0.93</v>
      </c>
      <c r="X38" s="15">
        <f>W38^2</f>
        <v>0.86490000000000011</v>
      </c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E39" s="1"/>
      <c r="F39" s="1"/>
      <c r="G39" s="1"/>
      <c r="M39" s="1"/>
      <c r="N39" s="1"/>
      <c r="O39" s="22">
        <f>P29</f>
        <v>0.16951761604516483</v>
      </c>
      <c r="P39" s="14">
        <v>1</v>
      </c>
      <c r="Q39" s="14">
        <f>O29</f>
        <v>0.97</v>
      </c>
      <c r="R39" s="15">
        <f>Q39^2</f>
        <v>0.94089999999999996</v>
      </c>
      <c r="S39" s="1"/>
      <c r="T39" s="1"/>
      <c r="U39" s="22">
        <f>V31</f>
        <v>0.31078229608280217</v>
      </c>
      <c r="V39" s="14">
        <v>1</v>
      </c>
      <c r="W39" s="26">
        <f>U31</f>
        <v>0.76</v>
      </c>
      <c r="X39" s="15">
        <f>W39^2</f>
        <v>0.5776</v>
      </c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E40" s="1"/>
      <c r="F40" s="1"/>
      <c r="G40" s="1"/>
      <c r="M40" s="1"/>
      <c r="N40" s="1"/>
      <c r="O40" s="22">
        <f>P31</f>
        <v>0.18835290671684982</v>
      </c>
      <c r="P40" s="14">
        <v>1</v>
      </c>
      <c r="Q40" s="14">
        <f>O31</f>
        <v>0.77</v>
      </c>
      <c r="R40" s="15">
        <f>Q40^2</f>
        <v>0.59289999999999998</v>
      </c>
      <c r="S40" s="1"/>
      <c r="T40" s="1"/>
      <c r="U40" s="22">
        <f>V32</f>
        <v>0.24485877873190479</v>
      </c>
      <c r="V40" s="14">
        <v>1</v>
      </c>
      <c r="W40" s="26">
        <f>U32</f>
        <v>0.92</v>
      </c>
      <c r="X40" s="15">
        <f>W40^2</f>
        <v>0.84640000000000004</v>
      </c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E41" s="1"/>
      <c r="F41" s="1"/>
      <c r="G41" s="1"/>
      <c r="M41" s="1"/>
      <c r="N41" s="1"/>
      <c r="O41" s="23">
        <f>P32</f>
        <v>8.4758808022582455E-2</v>
      </c>
      <c r="P41" s="17">
        <v>1</v>
      </c>
      <c r="Q41" s="17">
        <f>O32</f>
        <v>0.84</v>
      </c>
      <c r="R41" s="18">
        <f>Q41^2</f>
        <v>0.70559999999999989</v>
      </c>
      <c r="S41" s="1"/>
      <c r="T41" s="1"/>
      <c r="U41" s="23">
        <f>V33</f>
        <v>0</v>
      </c>
      <c r="V41" s="17">
        <v>1</v>
      </c>
      <c r="W41" s="27">
        <f>U33</f>
        <v>0.88</v>
      </c>
      <c r="X41" s="18">
        <f>W41^2</f>
        <v>0.77439999999999998</v>
      </c>
      <c r="Y41" s="1"/>
      <c r="AA41" s="1"/>
      <c r="AB41" s="1"/>
      <c r="AC41" s="1"/>
      <c r="AD41" s="1"/>
      <c r="AE41" s="1"/>
      <c r="AF41" s="1"/>
      <c r="AG41" s="1"/>
    </row>
    <row r="42" spans="1:33">
      <c r="E42" s="1"/>
      <c r="F42" s="1"/>
      <c r="G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E43" s="1"/>
      <c r="F43" s="1"/>
      <c r="G43" s="1"/>
      <c r="M43" s="1"/>
      <c r="N43" s="1"/>
      <c r="O43" s="1" t="s">
        <v>37</v>
      </c>
      <c r="P43" s="1"/>
      <c r="Q43" s="1"/>
      <c r="R43" s="1"/>
      <c r="S43" s="1"/>
      <c r="T43" s="1"/>
      <c r="U43" s="1" t="s">
        <v>38</v>
      </c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E44" s="1"/>
      <c r="F44" s="1"/>
      <c r="G44" s="1"/>
      <c r="M44" s="1"/>
      <c r="N44" s="1"/>
      <c r="O44" s="1" t="s">
        <v>25</v>
      </c>
      <c r="P44" s="70">
        <f t="array" ref="P44:P46">MMULT( MINVERSE(MMULT(TRANSPOSE(P37:R41), P37:R41)), MMULT(TRANSPOSE(P37:R41), O37:O41))</f>
        <v>-1.0699876552821479</v>
      </c>
      <c r="Q44" s="1"/>
      <c r="R44" s="1"/>
      <c r="S44" s="1"/>
      <c r="T44" s="1"/>
      <c r="U44" s="1" t="s">
        <v>25</v>
      </c>
      <c r="V44" s="24">
        <f t="array" ref="V44:V46">MMULT( MINVERSE(MMULT(TRANSPOSE(V37:X41), V37:X41)), MMULT(TRANSPOSE(V37:X41), U37:U41))</f>
        <v>2.0375123423771129</v>
      </c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24">
      <c r="A45" s="1" t="s">
        <v>24</v>
      </c>
      <c r="B45" s="1"/>
      <c r="C45" s="1"/>
      <c r="D45" s="31" t="s">
        <v>70</v>
      </c>
      <c r="E45" s="1"/>
      <c r="F45" s="1"/>
      <c r="G45" s="1"/>
      <c r="M45" s="1"/>
      <c r="N45" s="1"/>
      <c r="O45" s="1" t="s">
        <v>26</v>
      </c>
      <c r="P45" s="70">
        <v>2.983410625839042</v>
      </c>
      <c r="Q45" s="1"/>
      <c r="R45" s="1"/>
      <c r="S45" s="1"/>
      <c r="T45" s="1"/>
      <c r="U45" s="1" t="s">
        <v>26</v>
      </c>
      <c r="V45" s="24">
        <v>-3.3354434031348319</v>
      </c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1"/>
      <c r="B46" s="1"/>
      <c r="C46" s="1"/>
      <c r="D46" s="1"/>
      <c r="E46" s="1"/>
      <c r="F46" s="1"/>
      <c r="G46" s="1"/>
      <c r="M46" s="1"/>
      <c r="N46" s="1"/>
      <c r="O46" s="1" t="s">
        <v>27</v>
      </c>
      <c r="P46" s="70">
        <v>-1.8135761829327066</v>
      </c>
      <c r="Q46" s="1"/>
      <c r="R46" s="1"/>
      <c r="S46" s="1"/>
      <c r="T46" s="1"/>
      <c r="U46" s="1" t="s">
        <v>27</v>
      </c>
      <c r="V46" s="24">
        <v>1.3564565881014232</v>
      </c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1"/>
      <c r="B47" s="1"/>
      <c r="C47" s="1"/>
      <c r="D47" s="1"/>
      <c r="E47" s="1"/>
      <c r="F47" s="1"/>
      <c r="G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1"/>
      <c r="B48" s="1"/>
      <c r="C48" s="1"/>
      <c r="D48" s="1"/>
      <c r="E48" s="1"/>
      <c r="F48" s="1"/>
      <c r="G48" s="1"/>
      <c r="M48" s="1"/>
      <c r="N48" s="1"/>
      <c r="O48" s="1" t="s">
        <v>64</v>
      </c>
      <c r="P48" s="1"/>
      <c r="Q48" s="1"/>
      <c r="R48" s="1"/>
      <c r="S48" s="1"/>
      <c r="T48" s="1"/>
      <c r="U48" s="1" t="s">
        <v>29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1"/>
      <c r="B49" s="1"/>
      <c r="C49" s="1"/>
      <c r="D49" s="1"/>
      <c r="E49" s="1"/>
      <c r="F49" s="1"/>
      <c r="G49" s="1"/>
      <c r="M49" s="1"/>
      <c r="N49" s="1" t="s">
        <v>8</v>
      </c>
      <c r="O49" s="1" t="s">
        <v>30</v>
      </c>
      <c r="P49" s="1" t="s">
        <v>31</v>
      </c>
      <c r="Q49" s="1" t="s">
        <v>32</v>
      </c>
      <c r="R49" s="1" t="s">
        <v>33</v>
      </c>
      <c r="S49" s="1"/>
      <c r="T49" s="1" t="s">
        <v>8</v>
      </c>
      <c r="U49" s="1" t="s">
        <v>30</v>
      </c>
      <c r="V49" s="1" t="s">
        <v>31</v>
      </c>
      <c r="W49" s="1" t="s">
        <v>32</v>
      </c>
      <c r="X49" s="1" t="s">
        <v>34</v>
      </c>
      <c r="Y49" s="1" t="s">
        <v>35</v>
      </c>
      <c r="Z49" s="1"/>
      <c r="AA49" s="1"/>
      <c r="AB49" s="1"/>
      <c r="AC49" s="1"/>
      <c r="AD49" s="1"/>
      <c r="AE49" s="1"/>
      <c r="AF49" s="1"/>
      <c r="AG49" s="1"/>
    </row>
    <row r="50" spans="1:3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>
        <v>0</v>
      </c>
      <c r="O50" s="1">
        <f t="shared" ref="O50:O57" si="15">IF(O26&lt;&gt;"-", D$12-O26, O26)</f>
        <v>2.0000000000000018E-2</v>
      </c>
      <c r="P50" s="5">
        <f t="shared" ref="P50:P57" si="16">IF(O26&lt;&gt;"-", P$44+P$45*O26+P$46*O26^2, O26)</f>
        <v>3.6740560851308501E-2</v>
      </c>
      <c r="Q50" s="1" t="str">
        <f>IF(O50&gt;P50, "Y", "N")</f>
        <v>N</v>
      </c>
      <c r="R50" s="1" t="str">
        <f t="shared" ref="R50:R57" si="17">IF(Q50="Y", "N", IF(R15&gt;0, "Y","N"))</f>
        <v>N</v>
      </c>
      <c r="S50" s="1"/>
      <c r="T50" s="1">
        <v>0</v>
      </c>
      <c r="U50" s="1">
        <f t="shared" ref="U50:U57" si="18">IF(U26&lt;&gt;"-", C$12-U26, U26)</f>
        <v>1.0000000000000009E-2</v>
      </c>
      <c r="V50" s="5">
        <f t="shared" ref="V50:V57" si="19">IF(U26&lt;&gt;"-", V$44+V$45*U26+V$46*U26^2, U26)</f>
        <v>1.3485105283447041E-2</v>
      </c>
      <c r="W50" s="1" t="str">
        <f>IF(U50&gt;V50, "Y", "N")</f>
        <v>N</v>
      </c>
      <c r="X50" s="1" t="str">
        <f>IF(W50="Y", "N", Q50)</f>
        <v>N</v>
      </c>
      <c r="Y50" s="1" t="str">
        <f>IF(X50="Y", "N", R50)</f>
        <v>N</v>
      </c>
      <c r="Z50" s="1"/>
      <c r="AA50" s="1"/>
      <c r="AB50" s="1"/>
      <c r="AC50" s="1"/>
      <c r="AD50" s="1"/>
      <c r="AE50" s="1"/>
      <c r="AF50" s="1"/>
      <c r="AG50" s="1"/>
    </row>
    <row r="51" spans="1:3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>
        <v>1</v>
      </c>
      <c r="O51" s="1" t="str">
        <f t="shared" si="15"/>
        <v>-</v>
      </c>
      <c r="P51" s="5" t="str">
        <f t="shared" si="16"/>
        <v>-</v>
      </c>
      <c r="Q51" s="1" t="str">
        <f t="shared" ref="Q51:Q57" si="20">IF(O51&gt;P51, "Y", "N")</f>
        <v>N</v>
      </c>
      <c r="R51" s="1" t="str">
        <f t="shared" si="17"/>
        <v>N</v>
      </c>
      <c r="S51" s="1"/>
      <c r="T51" s="1">
        <v>1</v>
      </c>
      <c r="U51" s="1" t="str">
        <f t="shared" si="18"/>
        <v>-</v>
      </c>
      <c r="V51" s="5" t="str">
        <f t="shared" si="19"/>
        <v>-</v>
      </c>
      <c r="W51" s="1" t="str">
        <f t="shared" ref="W51:W57" si="21">IF(U51&gt;V51, "Y", "N")</f>
        <v>N</v>
      </c>
      <c r="X51" s="1" t="str">
        <f t="shared" ref="X51:X57" si="22">IF(W51="Y", "N", Q51)</f>
        <v>N</v>
      </c>
      <c r="Y51" s="1" t="str">
        <f t="shared" ref="Y51:Y57" si="23">IF(X51="Y", "N", R51)</f>
        <v>N</v>
      </c>
      <c r="Z51" s="1"/>
      <c r="AA51" s="1"/>
      <c r="AB51" s="1"/>
      <c r="AC51" s="1"/>
      <c r="AD51" s="1"/>
      <c r="AE51" s="1"/>
      <c r="AF51" s="1"/>
      <c r="AG51" s="1"/>
    </row>
    <row r="52" spans="1:3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>
        <v>2</v>
      </c>
      <c r="O52" s="1">
        <f t="shared" si="15"/>
        <v>3.0000000000000027E-2</v>
      </c>
      <c r="P52" s="5">
        <f t="shared" si="16"/>
        <v>4.5898342525971358E-2</v>
      </c>
      <c r="Q52" s="1" t="str">
        <f t="shared" si="20"/>
        <v>N</v>
      </c>
      <c r="R52" s="1" t="str">
        <f t="shared" si="17"/>
        <v>Y</v>
      </c>
      <c r="S52" s="1"/>
      <c r="T52" s="1">
        <v>2</v>
      </c>
      <c r="U52" s="1" t="str">
        <f t="shared" si="18"/>
        <v>-</v>
      </c>
      <c r="V52" s="5" t="str">
        <f t="shared" si="19"/>
        <v>-</v>
      </c>
      <c r="W52" s="1" t="str">
        <f t="shared" si="21"/>
        <v>N</v>
      </c>
      <c r="X52" s="1" t="str">
        <f t="shared" si="22"/>
        <v>N</v>
      </c>
      <c r="Y52" s="1" t="str">
        <f t="shared" si="23"/>
        <v>Y</v>
      </c>
      <c r="Z52" s="1"/>
      <c r="AA52" s="1"/>
      <c r="AB52" s="1"/>
      <c r="AC52" s="1"/>
      <c r="AD52" s="1"/>
      <c r="AE52" s="1"/>
      <c r="AF52" s="1"/>
      <c r="AG52" s="1"/>
    </row>
    <row r="53" spans="1:3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>
        <v>3</v>
      </c>
      <c r="O53" s="1">
        <f t="shared" si="15"/>
        <v>0.13000000000000012</v>
      </c>
      <c r="P53" s="5">
        <f t="shared" si="16"/>
        <v>0.11752682126033953</v>
      </c>
      <c r="Q53" s="1" t="str">
        <f t="shared" si="20"/>
        <v>Y</v>
      </c>
      <c r="R53" s="1" t="str">
        <f t="shared" si="17"/>
        <v>N</v>
      </c>
      <c r="S53" s="1"/>
      <c r="T53" s="1">
        <v>3</v>
      </c>
      <c r="U53" s="1">
        <f t="shared" si="18"/>
        <v>0.17000000000000004</v>
      </c>
      <c r="V53" s="5">
        <f t="shared" si="19"/>
        <v>0.10874928051064026</v>
      </c>
      <c r="W53" s="1" t="str">
        <f t="shared" si="21"/>
        <v>Y</v>
      </c>
      <c r="X53" s="1" t="str">
        <f t="shared" si="22"/>
        <v>N</v>
      </c>
      <c r="Y53" s="1" t="str">
        <f t="shared" si="23"/>
        <v>N</v>
      </c>
      <c r="Z53" s="1"/>
      <c r="AA53" s="1"/>
      <c r="AB53" s="1"/>
      <c r="AC53" s="1"/>
      <c r="AD53" s="1"/>
      <c r="AE53" s="1"/>
      <c r="AF53" s="1"/>
      <c r="AG53" s="1"/>
    </row>
    <row r="54" spans="1:3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>
        <v>4</v>
      </c>
      <c r="O54" s="1" t="str">
        <f t="shared" si="15"/>
        <v>-</v>
      </c>
      <c r="P54" s="5" t="str">
        <f t="shared" si="16"/>
        <v>-</v>
      </c>
      <c r="Q54" s="1" t="str">
        <f t="shared" si="20"/>
        <v>N</v>
      </c>
      <c r="R54" s="1" t="str">
        <f t="shared" si="17"/>
        <v>N</v>
      </c>
      <c r="S54" s="1"/>
      <c r="T54" s="1">
        <v>4</v>
      </c>
      <c r="U54" s="1" t="str">
        <f t="shared" si="18"/>
        <v>-</v>
      </c>
      <c r="V54" s="5" t="str">
        <f t="shared" si="19"/>
        <v>-</v>
      </c>
      <c r="W54" s="1" t="str">
        <f t="shared" si="21"/>
        <v>N</v>
      </c>
      <c r="X54" s="1" t="str">
        <f t="shared" si="22"/>
        <v>N</v>
      </c>
      <c r="Y54" s="1" t="str">
        <f t="shared" si="23"/>
        <v>N</v>
      </c>
      <c r="Z54" s="1"/>
      <c r="AA54" s="1"/>
      <c r="AB54" s="1"/>
      <c r="AC54" s="1"/>
      <c r="AD54" s="1"/>
      <c r="AE54" s="1"/>
      <c r="AF54" s="1"/>
      <c r="AG54" s="1"/>
    </row>
    <row r="55" spans="1:3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>
        <v>5</v>
      </c>
      <c r="O55" s="1">
        <f t="shared" si="15"/>
        <v>0.33000000000000007</v>
      </c>
      <c r="P55" s="5">
        <f t="shared" si="16"/>
        <v>0.15196920775311273</v>
      </c>
      <c r="Q55" s="1" t="str">
        <f t="shared" si="20"/>
        <v>Y</v>
      </c>
      <c r="R55" s="1" t="str">
        <f t="shared" si="17"/>
        <v>N</v>
      </c>
      <c r="S55" s="1"/>
      <c r="T55" s="1">
        <v>5</v>
      </c>
      <c r="U55" s="1">
        <f t="shared" si="18"/>
        <v>0.34000000000000008</v>
      </c>
      <c r="V55" s="5">
        <f t="shared" si="19"/>
        <v>0.28606468128202267</v>
      </c>
      <c r="W55" s="1" t="str">
        <f t="shared" si="21"/>
        <v>Y</v>
      </c>
      <c r="X55" s="1" t="str">
        <f t="shared" si="22"/>
        <v>N</v>
      </c>
      <c r="Y55" s="1" t="str">
        <f t="shared" si="23"/>
        <v>N</v>
      </c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>
        <v>6</v>
      </c>
      <c r="O56" s="1">
        <f t="shared" si="15"/>
        <v>0.26000000000000012</v>
      </c>
      <c r="P56" s="5">
        <f t="shared" si="16"/>
        <v>0.15641791574532982</v>
      </c>
      <c r="Q56" s="1" t="str">
        <f t="shared" si="20"/>
        <v>Y</v>
      </c>
      <c r="R56" s="1" t="str">
        <f t="shared" si="17"/>
        <v>N</v>
      </c>
      <c r="S56" s="1"/>
      <c r="T56" s="1">
        <v>6</v>
      </c>
      <c r="U56" s="1">
        <f t="shared" si="18"/>
        <v>0.18000000000000005</v>
      </c>
      <c r="V56" s="5">
        <f t="shared" si="19"/>
        <v>0.11700926766211195</v>
      </c>
      <c r="W56" s="1" t="str">
        <f t="shared" si="21"/>
        <v>Y</v>
      </c>
      <c r="X56" s="1" t="str">
        <f t="shared" si="22"/>
        <v>N</v>
      </c>
      <c r="Y56" s="1" t="str">
        <f t="shared" si="23"/>
        <v>N</v>
      </c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>
        <v>7</v>
      </c>
      <c r="O57" s="1" t="str">
        <f t="shared" si="15"/>
        <v>-</v>
      </c>
      <c r="P57" s="5" t="str">
        <f t="shared" si="16"/>
        <v>-</v>
      </c>
      <c r="Q57" s="1" t="str">
        <f t="shared" si="20"/>
        <v>N</v>
      </c>
      <c r="R57" s="1" t="str">
        <f t="shared" si="17"/>
        <v>N</v>
      </c>
      <c r="S57" s="1"/>
      <c r="T57" s="1">
        <v>7</v>
      </c>
      <c r="U57" s="1">
        <f t="shared" si="18"/>
        <v>0.22000000000000008</v>
      </c>
      <c r="V57" s="5">
        <f t="shared" si="19"/>
        <v>0.15276212944420275</v>
      </c>
      <c r="W57" s="1" t="str">
        <f t="shared" si="21"/>
        <v>Y</v>
      </c>
      <c r="X57" s="1" t="str">
        <f t="shared" si="22"/>
        <v>N</v>
      </c>
      <c r="Y57" s="1" t="str">
        <f t="shared" si="23"/>
        <v>N</v>
      </c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S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48"/>
      <c r="I59" s="48" t="s">
        <v>55</v>
      </c>
      <c r="J59" s="52"/>
      <c r="K59" s="52"/>
      <c r="L59" s="52"/>
      <c r="M59" s="1"/>
      <c r="N59" s="48"/>
      <c r="O59" s="48" t="s">
        <v>55</v>
      </c>
      <c r="P59" s="52"/>
      <c r="Q59" s="52"/>
      <c r="R59" s="52"/>
      <c r="S59" s="1"/>
      <c r="T59" s="48"/>
      <c r="U59" s="48" t="s">
        <v>55</v>
      </c>
      <c r="V59" s="52"/>
      <c r="W59" s="52"/>
      <c r="X59" s="52"/>
      <c r="Z59" s="1"/>
      <c r="AA59" s="1"/>
      <c r="AB59" s="1"/>
      <c r="AC59" s="1"/>
      <c r="AD59" s="1"/>
      <c r="AE59" s="1"/>
      <c r="AF59" s="1"/>
      <c r="AG59" s="1"/>
    </row>
    <row r="60" spans="1:33">
      <c r="A60" s="1"/>
      <c r="B60" s="1"/>
      <c r="C60" s="1"/>
      <c r="D60" s="1"/>
      <c r="E60" s="1"/>
      <c r="F60" s="1"/>
      <c r="G60" s="1"/>
      <c r="H60" s="1" t="s">
        <v>52</v>
      </c>
      <c r="I60" s="1">
        <v>0</v>
      </c>
      <c r="J60" s="1">
        <v>1</v>
      </c>
      <c r="K60" s="1">
        <v>2</v>
      </c>
      <c r="L60" s="51">
        <v>3</v>
      </c>
      <c r="M60" s="1"/>
      <c r="N60" s="1" t="s">
        <v>52</v>
      </c>
      <c r="O60" s="1">
        <v>0</v>
      </c>
      <c r="P60" s="1">
        <v>1</v>
      </c>
      <c r="Q60" s="51">
        <v>2</v>
      </c>
      <c r="R60" s="53">
        <v>3</v>
      </c>
      <c r="S60" s="1"/>
      <c r="T60" s="1" t="s">
        <v>52</v>
      </c>
      <c r="U60" s="1">
        <v>0</v>
      </c>
      <c r="V60" s="51">
        <v>1</v>
      </c>
      <c r="W60" s="53">
        <v>2</v>
      </c>
      <c r="X60" s="53">
        <v>3</v>
      </c>
      <c r="Z60" s="1"/>
      <c r="AA60" s="1"/>
      <c r="AB60" s="1"/>
      <c r="AC60" s="1"/>
      <c r="AD60" s="1"/>
      <c r="AE60" s="1"/>
      <c r="AF60" s="1"/>
      <c r="AG60" s="1"/>
    </row>
    <row r="61" spans="1:33">
      <c r="A61" s="1"/>
      <c r="B61" s="1"/>
      <c r="C61" s="1"/>
      <c r="D61" s="1"/>
      <c r="E61" s="1"/>
      <c r="F61" s="1"/>
      <c r="G61" s="1"/>
      <c r="H61" s="1">
        <v>0</v>
      </c>
      <c r="I61" s="1"/>
      <c r="J61" s="1"/>
      <c r="K61" s="1"/>
      <c r="L61" s="59">
        <f t="shared" ref="L61:L68" si="24">E27</f>
        <v>0</v>
      </c>
      <c r="M61" s="1"/>
      <c r="N61" s="1">
        <v>0</v>
      </c>
      <c r="O61" s="1"/>
      <c r="P61" s="14"/>
      <c r="Q61" s="10">
        <f>IF(Q50="N",0,1)</f>
        <v>0</v>
      </c>
      <c r="R61" s="12">
        <f>IF(Q61=0,L94,0)</f>
        <v>0</v>
      </c>
      <c r="S61" s="1"/>
      <c r="T61" s="1">
        <v>0</v>
      </c>
      <c r="U61" s="1"/>
      <c r="V61" s="10">
        <f>IF(W50="N",0,1)</f>
        <v>0</v>
      </c>
      <c r="W61" s="12">
        <f>IF(V61=0,Q94,0)</f>
        <v>0</v>
      </c>
      <c r="X61" s="14"/>
      <c r="Z61" s="1"/>
      <c r="AA61" s="1"/>
      <c r="AB61" s="1"/>
      <c r="AC61" s="1"/>
      <c r="AD61" s="1"/>
      <c r="AE61" s="1"/>
      <c r="AF61" s="1"/>
      <c r="AG61" s="1"/>
    </row>
    <row r="62" spans="1:33">
      <c r="A62" s="1"/>
      <c r="B62" s="1"/>
      <c r="C62" s="1"/>
      <c r="D62" s="1"/>
      <c r="E62" s="1"/>
      <c r="F62" s="1"/>
      <c r="G62" s="1"/>
      <c r="H62" s="1">
        <v>1</v>
      </c>
      <c r="I62" s="1"/>
      <c r="J62" s="1"/>
      <c r="K62" s="1"/>
      <c r="L62" s="60">
        <f t="shared" si="24"/>
        <v>0</v>
      </c>
      <c r="M62" s="1"/>
      <c r="N62" s="1">
        <v>1</v>
      </c>
      <c r="O62" s="1"/>
      <c r="P62" s="14"/>
      <c r="Q62" s="13">
        <f t="shared" ref="Q62:Q68" si="25">IF(Q51="N",0,1)</f>
        <v>0</v>
      </c>
      <c r="R62" s="15">
        <f t="shared" ref="R62:R68" si="26">IF(Q62=0,L95,0)</f>
        <v>0</v>
      </c>
      <c r="S62" s="1"/>
      <c r="T62" s="1">
        <v>1</v>
      </c>
      <c r="U62" s="1"/>
      <c r="V62" s="13">
        <f t="shared" ref="V62:V68" si="27">IF(W51="N",0,1)</f>
        <v>0</v>
      </c>
      <c r="W62" s="15">
        <f t="shared" ref="W62:W68" si="28">IF(V62=0,Q95,0)</f>
        <v>0</v>
      </c>
      <c r="X62" s="14"/>
      <c r="Z62" s="1"/>
      <c r="AA62" s="1"/>
      <c r="AB62" s="1"/>
      <c r="AC62" s="1"/>
      <c r="AD62" s="1"/>
      <c r="AE62" s="1"/>
      <c r="AF62" s="1"/>
      <c r="AG62" s="1"/>
    </row>
    <row r="63" spans="1:33">
      <c r="A63" s="1"/>
      <c r="B63" s="1"/>
      <c r="C63" s="1"/>
      <c r="D63" s="1"/>
      <c r="E63" s="1"/>
      <c r="F63" s="1"/>
      <c r="G63" s="1"/>
      <c r="H63" s="1">
        <v>2</v>
      </c>
      <c r="I63" s="1"/>
      <c r="J63" s="1"/>
      <c r="K63" s="1"/>
      <c r="L63" s="60">
        <f t="shared" si="24"/>
        <v>1</v>
      </c>
      <c r="M63" s="1"/>
      <c r="N63" s="1">
        <v>2</v>
      </c>
      <c r="O63" s="1"/>
      <c r="P63" s="14"/>
      <c r="Q63" s="13">
        <f t="shared" si="25"/>
        <v>0</v>
      </c>
      <c r="R63" s="15">
        <f t="shared" si="26"/>
        <v>1</v>
      </c>
      <c r="S63" s="1"/>
      <c r="T63" s="1">
        <v>2</v>
      </c>
      <c r="U63" s="1"/>
      <c r="V63" s="13">
        <f t="shared" si="27"/>
        <v>0</v>
      </c>
      <c r="W63" s="15">
        <f t="shared" si="28"/>
        <v>1</v>
      </c>
      <c r="X63" s="14"/>
      <c r="Z63" s="1"/>
      <c r="AA63" s="1"/>
      <c r="AB63" s="1"/>
      <c r="AC63" s="1"/>
      <c r="AD63" s="1"/>
      <c r="AE63" s="1"/>
      <c r="AF63" s="1"/>
      <c r="AG63" s="1"/>
    </row>
    <row r="64" spans="1:33">
      <c r="A64" s="1"/>
      <c r="B64" s="1"/>
      <c r="C64" s="1"/>
      <c r="D64" s="1"/>
      <c r="E64" s="1"/>
      <c r="F64" s="1"/>
      <c r="G64" s="1"/>
      <c r="H64" s="1">
        <v>3</v>
      </c>
      <c r="I64" s="1"/>
      <c r="J64" s="1"/>
      <c r="K64" s="1"/>
      <c r="L64" s="60">
        <f t="shared" si="24"/>
        <v>1</v>
      </c>
      <c r="M64" s="1"/>
      <c r="N64" s="1">
        <v>3</v>
      </c>
      <c r="O64" s="1"/>
      <c r="P64" s="14"/>
      <c r="Q64" s="13">
        <f t="shared" si="25"/>
        <v>1</v>
      </c>
      <c r="R64" s="15">
        <f t="shared" si="26"/>
        <v>0</v>
      </c>
      <c r="S64" s="1"/>
      <c r="T64" s="1">
        <v>3</v>
      </c>
      <c r="U64" s="1"/>
      <c r="V64" s="13">
        <f t="shared" si="27"/>
        <v>1</v>
      </c>
      <c r="W64" s="15">
        <f t="shared" si="28"/>
        <v>0</v>
      </c>
      <c r="X64" s="14"/>
      <c r="Z64" s="1"/>
      <c r="AA64" s="1"/>
      <c r="AB64" s="1"/>
      <c r="AC64" s="1"/>
      <c r="AD64" s="1"/>
      <c r="AE64" s="1"/>
      <c r="AF64" s="1"/>
      <c r="AG64" s="1"/>
    </row>
    <row r="65" spans="1:33">
      <c r="A65" s="1"/>
      <c r="B65" s="1"/>
      <c r="C65" s="1"/>
      <c r="D65" s="1"/>
      <c r="E65" s="1"/>
      <c r="F65" s="1"/>
      <c r="G65" s="1"/>
      <c r="H65" s="1">
        <v>4</v>
      </c>
      <c r="I65" s="1"/>
      <c r="J65" s="1"/>
      <c r="K65" s="1"/>
      <c r="L65" s="60">
        <f t="shared" si="24"/>
        <v>0</v>
      </c>
      <c r="M65" s="1"/>
      <c r="N65" s="1">
        <v>4</v>
      </c>
      <c r="O65" s="1"/>
      <c r="P65" s="14"/>
      <c r="Q65" s="13">
        <f t="shared" si="25"/>
        <v>0</v>
      </c>
      <c r="R65" s="15">
        <f t="shared" si="26"/>
        <v>0</v>
      </c>
      <c r="S65" s="1"/>
      <c r="T65" s="1">
        <v>4</v>
      </c>
      <c r="U65" s="1"/>
      <c r="V65" s="13">
        <f t="shared" si="27"/>
        <v>0</v>
      </c>
      <c r="W65" s="15">
        <f t="shared" si="28"/>
        <v>0</v>
      </c>
      <c r="X65" s="14"/>
      <c r="Z65" s="1"/>
      <c r="AA65" s="1"/>
      <c r="AB65" s="1"/>
      <c r="AC65" s="1"/>
      <c r="AD65" s="1"/>
      <c r="AE65" s="1"/>
      <c r="AF65" s="1"/>
      <c r="AG65" s="1"/>
    </row>
    <row r="66" spans="1:33">
      <c r="A66" s="1"/>
      <c r="B66" s="1"/>
      <c r="C66" s="1"/>
      <c r="D66" s="1"/>
      <c r="E66" s="1"/>
      <c r="F66" s="1"/>
      <c r="G66" s="1"/>
      <c r="H66" s="1">
        <v>5</v>
      </c>
      <c r="I66" s="1"/>
      <c r="J66" s="1"/>
      <c r="K66" s="1"/>
      <c r="L66" s="60">
        <f t="shared" si="24"/>
        <v>1</v>
      </c>
      <c r="M66" s="1"/>
      <c r="N66" s="1">
        <v>5</v>
      </c>
      <c r="O66" s="1"/>
      <c r="P66" s="14"/>
      <c r="Q66" s="13">
        <f t="shared" si="25"/>
        <v>1</v>
      </c>
      <c r="R66" s="15">
        <f t="shared" si="26"/>
        <v>0</v>
      </c>
      <c r="S66" s="1"/>
      <c r="T66" s="1">
        <v>5</v>
      </c>
      <c r="U66" s="1"/>
      <c r="V66" s="13">
        <f t="shared" si="27"/>
        <v>1</v>
      </c>
      <c r="W66" s="15">
        <f t="shared" si="28"/>
        <v>0</v>
      </c>
      <c r="X66" s="14"/>
      <c r="Z66" s="1"/>
      <c r="AA66" s="1"/>
      <c r="AB66" s="1"/>
      <c r="AC66" s="1"/>
      <c r="AD66" s="1"/>
      <c r="AE66" s="1"/>
      <c r="AF66" s="1"/>
      <c r="AG66" s="1"/>
    </row>
    <row r="67" spans="1:33">
      <c r="A67" s="1"/>
      <c r="B67" s="1"/>
      <c r="C67" s="1"/>
      <c r="D67" s="1"/>
      <c r="E67" s="1"/>
      <c r="F67" s="1"/>
      <c r="G67" s="1"/>
      <c r="H67" s="1">
        <v>6</v>
      </c>
      <c r="I67" s="1"/>
      <c r="J67" s="1"/>
      <c r="K67" s="1"/>
      <c r="L67" s="60">
        <f t="shared" si="24"/>
        <v>1</v>
      </c>
      <c r="M67" s="1"/>
      <c r="N67" s="1">
        <v>6</v>
      </c>
      <c r="O67" s="1"/>
      <c r="P67" s="14"/>
      <c r="Q67" s="13">
        <f t="shared" si="25"/>
        <v>1</v>
      </c>
      <c r="R67" s="15">
        <f t="shared" si="26"/>
        <v>0</v>
      </c>
      <c r="S67" s="1"/>
      <c r="T67" s="1">
        <v>6</v>
      </c>
      <c r="U67" s="1"/>
      <c r="V67" s="13">
        <f t="shared" si="27"/>
        <v>1</v>
      </c>
      <c r="W67" s="15">
        <f t="shared" si="28"/>
        <v>0</v>
      </c>
      <c r="X67" s="14"/>
      <c r="Z67" s="1"/>
      <c r="AA67" s="1"/>
      <c r="AB67" s="1"/>
      <c r="AC67" s="1"/>
      <c r="AD67" s="1"/>
      <c r="AE67" s="1"/>
      <c r="AF67" s="1"/>
      <c r="AG67" s="1"/>
    </row>
    <row r="68" spans="1:33">
      <c r="A68" s="1"/>
      <c r="B68" s="1"/>
      <c r="C68" s="1"/>
      <c r="D68" s="1"/>
      <c r="E68" s="1"/>
      <c r="F68" s="1"/>
      <c r="G68" s="1"/>
      <c r="H68" s="1">
        <v>7</v>
      </c>
      <c r="I68" s="1"/>
      <c r="J68" s="1"/>
      <c r="K68" s="1"/>
      <c r="L68" s="61">
        <f t="shared" si="24"/>
        <v>0</v>
      </c>
      <c r="M68" s="1"/>
      <c r="N68" s="1">
        <v>7</v>
      </c>
      <c r="O68" s="1"/>
      <c r="P68" s="14"/>
      <c r="Q68" s="16">
        <f t="shared" si="25"/>
        <v>0</v>
      </c>
      <c r="R68" s="18">
        <f t="shared" si="26"/>
        <v>0</v>
      </c>
      <c r="S68" s="14"/>
      <c r="T68" s="1">
        <v>7</v>
      </c>
      <c r="U68" s="1"/>
      <c r="V68" s="16">
        <f t="shared" si="27"/>
        <v>1</v>
      </c>
      <c r="W68" s="18">
        <f t="shared" si="28"/>
        <v>0</v>
      </c>
      <c r="X68" s="14"/>
      <c r="Z68" s="1"/>
      <c r="AA68" s="1"/>
      <c r="AB68" s="1"/>
      <c r="AC68" s="1"/>
      <c r="AD68" s="1"/>
      <c r="AE68" s="1"/>
      <c r="AF68" s="1"/>
      <c r="AG68" s="1"/>
    </row>
    <row r="69" spans="1:3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4"/>
      <c r="P69" s="14"/>
      <c r="Q69" s="14"/>
      <c r="R69" s="14"/>
      <c r="S69" s="14"/>
      <c r="T69" s="1"/>
      <c r="U69" s="14"/>
      <c r="V69" s="14"/>
      <c r="W69" s="14"/>
      <c r="X69" s="14"/>
      <c r="Z69" s="1"/>
      <c r="AA69" s="1"/>
      <c r="AB69" s="1"/>
      <c r="AC69" s="1"/>
      <c r="AD69" s="1"/>
      <c r="AE69" s="1"/>
      <c r="AF69" s="1"/>
      <c r="AG69" s="1"/>
    </row>
    <row r="70" spans="1:33" ht="18">
      <c r="A70" s="1"/>
      <c r="B70" s="1"/>
      <c r="C70" s="1"/>
      <c r="D70" s="30" t="s">
        <v>36</v>
      </c>
      <c r="E70" s="1"/>
      <c r="F70" s="1"/>
      <c r="G70" s="1"/>
      <c r="M70" s="1"/>
      <c r="N70" s="48"/>
      <c r="O70" s="48" t="s">
        <v>67</v>
      </c>
      <c r="P70" s="52"/>
      <c r="Q70" s="52"/>
      <c r="R70" s="52"/>
      <c r="S70" s="1"/>
      <c r="T70" s="48"/>
      <c r="U70" s="48" t="s">
        <v>67</v>
      </c>
      <c r="V70" s="52"/>
      <c r="W70" s="52"/>
      <c r="X70" s="52"/>
      <c r="Z70" s="1"/>
      <c r="AA70" s="1"/>
      <c r="AB70" s="1"/>
      <c r="AC70" s="1"/>
      <c r="AD70" s="1"/>
      <c r="AE70" s="1"/>
      <c r="AF70" s="1"/>
      <c r="AG70" s="1"/>
    </row>
    <row r="71" spans="1:33">
      <c r="A71" s="1"/>
      <c r="B71" s="1"/>
      <c r="C71" s="1"/>
      <c r="D71" s="1"/>
      <c r="E71" s="1"/>
      <c r="F71" s="1"/>
      <c r="G71" s="1"/>
      <c r="M71" s="1"/>
      <c r="N71" s="1" t="s">
        <v>52</v>
      </c>
      <c r="O71" s="1">
        <v>0</v>
      </c>
      <c r="P71" s="1">
        <v>1</v>
      </c>
      <c r="Q71" s="51">
        <v>2</v>
      </c>
      <c r="R71" s="53">
        <v>3</v>
      </c>
      <c r="S71" s="1"/>
      <c r="T71" s="1" t="s">
        <v>52</v>
      </c>
      <c r="U71" s="1">
        <v>0</v>
      </c>
      <c r="V71" s="51">
        <v>1</v>
      </c>
      <c r="W71" s="53">
        <v>2</v>
      </c>
      <c r="X71" s="53">
        <v>3</v>
      </c>
      <c r="Z71" s="1"/>
      <c r="AA71" s="1"/>
      <c r="AB71" s="1"/>
      <c r="AC71" s="1"/>
      <c r="AD71" s="1"/>
      <c r="AE71" s="1"/>
      <c r="AF71" s="1"/>
      <c r="AG71" s="1"/>
    </row>
    <row r="72" spans="1:33">
      <c r="A72" s="1"/>
      <c r="B72" s="1"/>
      <c r="C72" s="1"/>
      <c r="D72" s="1"/>
      <c r="E72" s="1"/>
      <c r="F72" s="1"/>
      <c r="G72" s="1"/>
      <c r="M72" s="1"/>
      <c r="N72" s="1">
        <v>0</v>
      </c>
      <c r="O72" s="1"/>
      <c r="P72" s="1"/>
      <c r="Q72" s="3">
        <f>Q4</f>
        <v>2.0000000000000018E-2</v>
      </c>
      <c r="R72" s="47">
        <f>Q15</f>
        <v>0</v>
      </c>
      <c r="S72" s="1"/>
      <c r="T72" s="1">
        <v>0</v>
      </c>
      <c r="U72" s="1"/>
      <c r="V72" s="3">
        <f>V4</f>
        <v>1.0000000000000009E-2</v>
      </c>
      <c r="W72" s="5">
        <f>V15</f>
        <v>0</v>
      </c>
      <c r="X72" s="47"/>
      <c r="Z72" s="1"/>
      <c r="AA72" s="1"/>
      <c r="AB72" s="1"/>
      <c r="AC72" s="1"/>
      <c r="AD72" s="1"/>
      <c r="AE72" s="1"/>
      <c r="AF72" s="1"/>
      <c r="AG72" s="1"/>
    </row>
    <row r="73" spans="1:33">
      <c r="A73" s="1"/>
      <c r="B73" s="1"/>
      <c r="C73" s="1"/>
      <c r="D73" s="1"/>
      <c r="E73" s="1"/>
      <c r="F73" s="1"/>
      <c r="G73" s="1"/>
      <c r="M73" s="1"/>
      <c r="N73" s="1">
        <v>1</v>
      </c>
      <c r="O73" s="1"/>
      <c r="P73" s="1"/>
      <c r="Q73" s="3">
        <f t="shared" ref="Q73:Q79" si="29">Q5</f>
        <v>0</v>
      </c>
      <c r="R73" s="47">
        <f t="shared" ref="R73:R79" si="30">Q16</f>
        <v>0</v>
      </c>
      <c r="S73" s="1"/>
      <c r="T73" s="1">
        <v>1</v>
      </c>
      <c r="U73" s="1"/>
      <c r="V73" s="3">
        <f t="shared" ref="V73:V79" si="31">V5</f>
        <v>0</v>
      </c>
      <c r="W73" s="5">
        <f t="shared" ref="W73:W79" si="32">V16</f>
        <v>0</v>
      </c>
      <c r="X73" s="47"/>
      <c r="Z73" s="1"/>
      <c r="AA73" s="1"/>
      <c r="AB73" s="1"/>
      <c r="AC73" s="1"/>
      <c r="AD73" s="1"/>
      <c r="AE73" s="1"/>
      <c r="AF73" s="1"/>
      <c r="AG73" s="1"/>
    </row>
    <row r="74" spans="1:33">
      <c r="A74" s="1"/>
      <c r="B74" s="1"/>
      <c r="C74" s="1"/>
      <c r="D74" s="1"/>
      <c r="E74" s="1"/>
      <c r="F74" s="1"/>
      <c r="G74" s="1"/>
      <c r="M74" s="1"/>
      <c r="N74" s="1">
        <v>2</v>
      </c>
      <c r="O74" s="1"/>
      <c r="P74" s="1"/>
      <c r="Q74" s="3">
        <f t="shared" si="29"/>
        <v>3.0000000000000027E-2</v>
      </c>
      <c r="R74" s="47">
        <f t="shared" si="30"/>
        <v>6.5923517350897465E-2</v>
      </c>
      <c r="S74" s="1"/>
      <c r="T74" s="1">
        <v>2</v>
      </c>
      <c r="U74" s="1"/>
      <c r="V74" s="3">
        <f t="shared" si="31"/>
        <v>0</v>
      </c>
      <c r="W74" s="5">
        <f t="shared" si="32"/>
        <v>6.2084430570201077E-2</v>
      </c>
      <c r="X74" s="47"/>
      <c r="Z74" s="1"/>
      <c r="AA74" s="1"/>
      <c r="AB74" s="1"/>
      <c r="AC74" s="1"/>
      <c r="AD74" s="1"/>
      <c r="AE74" s="1"/>
      <c r="AF74" s="1"/>
      <c r="AG74" s="1"/>
    </row>
    <row r="75" spans="1:33">
      <c r="A75" s="1"/>
      <c r="B75" s="1"/>
      <c r="C75" s="1"/>
      <c r="D75" s="1"/>
      <c r="E75" s="1"/>
      <c r="F75" s="1"/>
      <c r="G75" s="1"/>
      <c r="M75" s="1"/>
      <c r="N75" s="1">
        <v>3</v>
      </c>
      <c r="O75" s="1"/>
      <c r="P75" s="1"/>
      <c r="Q75" s="3">
        <f t="shared" si="29"/>
        <v>0.13000000000000012</v>
      </c>
      <c r="R75" s="47">
        <f t="shared" si="30"/>
        <v>0.16951761604516483</v>
      </c>
      <c r="S75" s="1"/>
      <c r="T75" s="1">
        <v>3</v>
      </c>
      <c r="U75" s="1"/>
      <c r="V75" s="3">
        <f t="shared" si="31"/>
        <v>0.17000000000000004</v>
      </c>
      <c r="W75" s="5">
        <f t="shared" si="32"/>
        <v>0.12242938936595245</v>
      </c>
      <c r="X75" s="47"/>
      <c r="Z75" s="1"/>
      <c r="AA75" s="1"/>
      <c r="AB75" s="1"/>
      <c r="AC75" s="1"/>
      <c r="AD75" s="1"/>
      <c r="AE75" s="1"/>
      <c r="AF75" s="1"/>
      <c r="AG75" s="1"/>
    </row>
    <row r="76" spans="1:33">
      <c r="A76" s="1"/>
      <c r="B76" s="1"/>
      <c r="C76" s="1"/>
      <c r="D76" s="1"/>
      <c r="E76" s="1"/>
      <c r="F76" s="1"/>
      <c r="G76" s="1"/>
      <c r="M76" s="1"/>
      <c r="N76" s="1">
        <v>4</v>
      </c>
      <c r="O76" s="1"/>
      <c r="P76" s="1"/>
      <c r="Q76" s="3">
        <f t="shared" si="29"/>
        <v>0</v>
      </c>
      <c r="R76" s="47">
        <f t="shared" si="30"/>
        <v>0</v>
      </c>
      <c r="S76" s="1"/>
      <c r="T76" s="1">
        <v>4</v>
      </c>
      <c r="U76" s="1"/>
      <c r="V76" s="3">
        <f t="shared" si="31"/>
        <v>0</v>
      </c>
      <c r="W76" s="5">
        <f t="shared" si="32"/>
        <v>0</v>
      </c>
      <c r="X76" s="47"/>
      <c r="Z76" s="1"/>
      <c r="AA76" s="1"/>
      <c r="AB76" s="1"/>
      <c r="AC76" s="1"/>
      <c r="AD76" s="1"/>
      <c r="AE76" s="1"/>
      <c r="AF76" s="1"/>
      <c r="AG76" s="1"/>
    </row>
    <row r="77" spans="1:33">
      <c r="A77" s="1"/>
      <c r="B77" s="1"/>
      <c r="C77" s="1"/>
      <c r="D77" s="1"/>
      <c r="E77" s="1"/>
      <c r="F77" s="1"/>
      <c r="G77" s="1"/>
      <c r="M77" s="1"/>
      <c r="N77" s="1">
        <v>5</v>
      </c>
      <c r="O77" s="1"/>
      <c r="P77" s="1"/>
      <c r="Q77" s="3">
        <f t="shared" si="29"/>
        <v>0.33000000000000007</v>
      </c>
      <c r="R77" s="47">
        <f t="shared" si="30"/>
        <v>0.18835290671684982</v>
      </c>
      <c r="S77" s="1"/>
      <c r="T77" s="1">
        <v>5</v>
      </c>
      <c r="U77" s="1"/>
      <c r="V77" s="3">
        <f t="shared" si="31"/>
        <v>0.34000000000000008</v>
      </c>
      <c r="W77" s="5">
        <f t="shared" si="32"/>
        <v>0.31078229608280217</v>
      </c>
      <c r="X77" s="47"/>
      <c r="Z77" s="1"/>
      <c r="AA77" s="1"/>
      <c r="AB77" s="1"/>
      <c r="AC77" s="1"/>
      <c r="AD77" s="1"/>
      <c r="AE77" s="1"/>
      <c r="AF77" s="1"/>
      <c r="AG77" s="1"/>
    </row>
    <row r="78" spans="1:33">
      <c r="A78" s="1"/>
      <c r="B78" s="1"/>
      <c r="C78" s="1"/>
      <c r="D78" s="1"/>
      <c r="E78" s="1"/>
      <c r="F78" s="1"/>
      <c r="G78" s="1"/>
      <c r="M78" s="1"/>
      <c r="N78" s="1">
        <v>6</v>
      </c>
      <c r="O78" s="1"/>
      <c r="P78" s="1"/>
      <c r="Q78" s="3">
        <f t="shared" si="29"/>
        <v>0.26000000000000012</v>
      </c>
      <c r="R78" s="47">
        <f t="shared" si="30"/>
        <v>8.4758808022582455E-2</v>
      </c>
      <c r="S78" s="1"/>
      <c r="T78" s="1">
        <v>6</v>
      </c>
      <c r="U78" s="1"/>
      <c r="V78" s="3">
        <f t="shared" si="31"/>
        <v>0.18000000000000005</v>
      </c>
      <c r="W78" s="5">
        <f t="shared" si="32"/>
        <v>0.24485877873190479</v>
      </c>
      <c r="X78" s="47"/>
      <c r="Z78" s="1"/>
      <c r="AA78" s="1"/>
      <c r="AB78" s="1"/>
      <c r="AC78" s="1"/>
      <c r="AD78" s="1"/>
      <c r="AE78" s="1"/>
      <c r="AF78" s="1"/>
      <c r="AG78" s="1"/>
    </row>
    <row r="79" spans="1:33">
      <c r="A79" s="1"/>
      <c r="B79" s="1"/>
      <c r="C79" s="1"/>
      <c r="D79" s="1"/>
      <c r="E79" s="1"/>
      <c r="F79" s="1"/>
      <c r="G79" s="1"/>
      <c r="M79" s="1"/>
      <c r="N79" s="1">
        <v>7</v>
      </c>
      <c r="O79" s="1"/>
      <c r="P79" s="1"/>
      <c r="Q79" s="3">
        <f t="shared" si="29"/>
        <v>0</v>
      </c>
      <c r="R79" s="47">
        <f t="shared" si="30"/>
        <v>0</v>
      </c>
      <c r="S79" s="1"/>
      <c r="T79" s="1">
        <v>7</v>
      </c>
      <c r="U79" s="1"/>
      <c r="V79" s="3">
        <f t="shared" si="31"/>
        <v>0.22000000000000008</v>
      </c>
      <c r="W79" s="5">
        <f t="shared" si="32"/>
        <v>0</v>
      </c>
      <c r="X79" s="47"/>
      <c r="Z79" s="1"/>
      <c r="AA79" s="1"/>
      <c r="AB79" s="1"/>
      <c r="AC79" s="1"/>
      <c r="AD79" s="1"/>
      <c r="AE79" s="1"/>
      <c r="AF79" s="1"/>
      <c r="AG79" s="1"/>
    </row>
    <row r="80" spans="1:33">
      <c r="A80" s="1"/>
      <c r="B80" s="1"/>
      <c r="C80" s="1"/>
      <c r="D80" s="1"/>
      <c r="E80" s="1"/>
      <c r="F80" s="1"/>
      <c r="G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/>
      <c r="B81" s="1"/>
      <c r="C81" s="1"/>
      <c r="D81" s="1"/>
      <c r="E81" s="1"/>
      <c r="F81" s="1"/>
      <c r="G81" s="1"/>
      <c r="H81" s="48"/>
      <c r="I81" s="48" t="s">
        <v>66</v>
      </c>
      <c r="J81" s="52"/>
      <c r="K81" s="52"/>
      <c r="L81" s="52"/>
      <c r="M81" s="1"/>
      <c r="N81" s="48"/>
      <c r="O81" s="48" t="s">
        <v>66</v>
      </c>
      <c r="P81" s="52"/>
      <c r="Q81" s="52"/>
      <c r="R81" s="52"/>
      <c r="S81" s="1"/>
      <c r="T81" s="48"/>
      <c r="U81" s="48" t="s">
        <v>66</v>
      </c>
      <c r="V81" s="52"/>
      <c r="W81" s="52"/>
      <c r="X81" s="52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/>
      <c r="B82" s="1"/>
      <c r="C82" s="1"/>
      <c r="D82" s="1"/>
      <c r="E82" s="1"/>
      <c r="F82" s="1"/>
      <c r="G82" s="1"/>
      <c r="H82" s="1" t="s">
        <v>52</v>
      </c>
      <c r="I82" s="1">
        <v>0</v>
      </c>
      <c r="J82" s="1">
        <v>1</v>
      </c>
      <c r="K82" s="1">
        <v>2</v>
      </c>
      <c r="L82" s="51">
        <v>3</v>
      </c>
      <c r="M82" s="1"/>
      <c r="N82" s="1" t="s">
        <v>52</v>
      </c>
      <c r="O82" s="1">
        <v>0</v>
      </c>
      <c r="P82" s="1">
        <v>1</v>
      </c>
      <c r="Q82" s="51">
        <v>2</v>
      </c>
      <c r="R82" s="53">
        <v>3</v>
      </c>
      <c r="S82" s="1"/>
      <c r="T82" s="1" t="s">
        <v>52</v>
      </c>
      <c r="U82" s="1">
        <v>0</v>
      </c>
      <c r="V82" s="51">
        <v>1</v>
      </c>
      <c r="W82" s="53">
        <v>2</v>
      </c>
      <c r="X82" s="53">
        <v>3</v>
      </c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/>
      <c r="B83" s="1"/>
      <c r="C83" s="1"/>
      <c r="D83" s="1"/>
      <c r="E83" s="1"/>
      <c r="F83" s="1"/>
      <c r="G83" s="1"/>
      <c r="H83" s="1">
        <v>0</v>
      </c>
      <c r="I83" s="1"/>
      <c r="J83" s="1"/>
      <c r="K83" s="1"/>
      <c r="L83" s="56">
        <f t="shared" ref="L83:L90" si="33">L4</f>
        <v>0</v>
      </c>
      <c r="M83" s="1"/>
      <c r="N83" s="1">
        <v>0</v>
      </c>
      <c r="O83" s="1"/>
      <c r="P83" s="1"/>
      <c r="Q83" s="21">
        <f>SUMPRODUCT(Q61:R61, Q72:R72)</f>
        <v>0</v>
      </c>
      <c r="R83" s="26"/>
      <c r="S83" s="1"/>
      <c r="T83" s="1">
        <v>0</v>
      </c>
      <c r="U83" s="1"/>
      <c r="V83" s="21">
        <f>SUMPRODUCT(V72:W72, V61:W61)</f>
        <v>0</v>
      </c>
      <c r="W83" s="47"/>
      <c r="X83" s="26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/>
      <c r="B84" s="1"/>
      <c r="C84" s="1"/>
      <c r="D84" s="1"/>
      <c r="E84" s="1"/>
      <c r="F84" s="1"/>
      <c r="G84" s="1"/>
      <c r="H84" s="1">
        <v>1</v>
      </c>
      <c r="I84" s="1"/>
      <c r="J84" s="1"/>
      <c r="K84" s="1"/>
      <c r="L84" s="57">
        <f t="shared" si="33"/>
        <v>0</v>
      </c>
      <c r="M84" s="1"/>
      <c r="N84" s="1">
        <v>1</v>
      </c>
      <c r="O84" s="1"/>
      <c r="P84" s="1"/>
      <c r="Q84" s="22">
        <f t="shared" ref="Q84:Q90" si="34">SUMPRODUCT(Q62:R62, Q73:R73)</f>
        <v>0</v>
      </c>
      <c r="R84" s="26"/>
      <c r="S84" s="1"/>
      <c r="T84" s="1">
        <v>1</v>
      </c>
      <c r="U84" s="1"/>
      <c r="V84" s="22">
        <f t="shared" ref="V84:V90" si="35">SUMPRODUCT(V73:W73, V62:W62)</f>
        <v>0</v>
      </c>
      <c r="W84" s="47"/>
      <c r="X84" s="26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/>
      <c r="B85" s="1"/>
      <c r="C85" s="1"/>
      <c r="D85" s="1"/>
      <c r="E85" s="1"/>
      <c r="F85" s="1"/>
      <c r="G85" s="1"/>
      <c r="H85" s="1">
        <v>2</v>
      </c>
      <c r="I85" s="1"/>
      <c r="J85" s="1"/>
      <c r="K85" s="1"/>
      <c r="L85" s="57">
        <f t="shared" si="33"/>
        <v>7.0000000000000062E-2</v>
      </c>
      <c r="M85" s="1"/>
      <c r="N85" s="1">
        <v>2</v>
      </c>
      <c r="O85" s="1"/>
      <c r="P85" s="1"/>
      <c r="Q85" s="22">
        <f t="shared" si="34"/>
        <v>6.5923517350897465E-2</v>
      </c>
      <c r="R85" s="26"/>
      <c r="S85" s="1"/>
      <c r="T85" s="1">
        <v>2</v>
      </c>
      <c r="U85" s="1"/>
      <c r="V85" s="22">
        <f t="shared" si="35"/>
        <v>6.2084430570201077E-2</v>
      </c>
      <c r="W85" s="47"/>
      <c r="X85" s="26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/>
      <c r="B86" s="1"/>
      <c r="C86" s="1"/>
      <c r="D86" s="1"/>
      <c r="E86" s="1"/>
      <c r="F86" s="1"/>
      <c r="G86" s="1"/>
      <c r="H86" s="1">
        <v>3</v>
      </c>
      <c r="I86" s="1"/>
      <c r="J86" s="1"/>
      <c r="K86" s="1"/>
      <c r="L86" s="57">
        <f t="shared" si="33"/>
        <v>0.18000000000000005</v>
      </c>
      <c r="M86" s="1"/>
      <c r="N86" s="1">
        <v>3</v>
      </c>
      <c r="O86" s="1"/>
      <c r="P86" s="1"/>
      <c r="Q86" s="22">
        <f t="shared" si="34"/>
        <v>0.13000000000000012</v>
      </c>
      <c r="R86" s="26"/>
      <c r="S86" s="1"/>
      <c r="T86" s="1">
        <v>3</v>
      </c>
      <c r="U86" s="1"/>
      <c r="V86" s="22">
        <f t="shared" si="35"/>
        <v>0.17000000000000004</v>
      </c>
      <c r="W86" s="47"/>
      <c r="X86" s="26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/>
      <c r="B87" s="1"/>
      <c r="C87" s="1"/>
      <c r="D87" s="1"/>
      <c r="E87" s="1"/>
      <c r="F87" s="1"/>
      <c r="G87" s="1"/>
      <c r="H87" s="1">
        <v>4</v>
      </c>
      <c r="I87" s="1"/>
      <c r="J87" s="1"/>
      <c r="K87" s="1"/>
      <c r="L87" s="57">
        <f t="shared" si="33"/>
        <v>0</v>
      </c>
      <c r="M87" s="1"/>
      <c r="N87" s="1">
        <v>4</v>
      </c>
      <c r="O87" s="1"/>
      <c r="P87" s="1"/>
      <c r="Q87" s="22">
        <f t="shared" si="34"/>
        <v>0</v>
      </c>
      <c r="R87" s="26"/>
      <c r="S87" s="1"/>
      <c r="T87" s="1">
        <v>4</v>
      </c>
      <c r="U87" s="1"/>
      <c r="V87" s="22">
        <f t="shared" si="35"/>
        <v>0</v>
      </c>
      <c r="W87" s="47"/>
      <c r="X87" s="26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/>
      <c r="B88" s="1"/>
      <c r="C88" s="1"/>
      <c r="D88" s="1"/>
      <c r="E88" s="1"/>
      <c r="F88" s="1"/>
      <c r="G88" s="1"/>
      <c r="H88" s="1">
        <v>5</v>
      </c>
      <c r="I88" s="1"/>
      <c r="J88" s="1"/>
      <c r="K88" s="1"/>
      <c r="L88" s="57">
        <f t="shared" si="33"/>
        <v>0.20000000000000007</v>
      </c>
      <c r="M88" s="1"/>
      <c r="N88" s="1">
        <v>5</v>
      </c>
      <c r="O88" s="1"/>
      <c r="P88" s="1"/>
      <c r="Q88" s="22">
        <f t="shared" si="34"/>
        <v>0.33000000000000007</v>
      </c>
      <c r="R88" s="26"/>
      <c r="S88" s="1"/>
      <c r="T88" s="1">
        <v>5</v>
      </c>
      <c r="U88" s="1"/>
      <c r="V88" s="22">
        <f t="shared" si="35"/>
        <v>0.34000000000000008</v>
      </c>
      <c r="W88" s="47"/>
      <c r="X88" s="26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/>
      <c r="B89" s="1"/>
      <c r="C89" s="1"/>
      <c r="D89" s="1"/>
      <c r="E89" s="1"/>
      <c r="F89" s="1"/>
      <c r="G89" s="1"/>
      <c r="H89" s="1">
        <v>6</v>
      </c>
      <c r="I89" s="1"/>
      <c r="J89" s="1"/>
      <c r="K89" s="1"/>
      <c r="L89" s="57">
        <f t="shared" si="33"/>
        <v>9.000000000000008E-2</v>
      </c>
      <c r="M89" s="1"/>
      <c r="N89" s="1">
        <v>6</v>
      </c>
      <c r="O89" s="1"/>
      <c r="P89" s="1"/>
      <c r="Q89" s="22">
        <f t="shared" si="34"/>
        <v>0.26000000000000012</v>
      </c>
      <c r="R89" s="26"/>
      <c r="S89" s="1"/>
      <c r="T89" s="1">
        <v>6</v>
      </c>
      <c r="U89" s="1"/>
      <c r="V89" s="22">
        <f t="shared" si="35"/>
        <v>0.18000000000000005</v>
      </c>
      <c r="W89" s="47"/>
      <c r="X89" s="26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/>
      <c r="B90" s="1"/>
      <c r="C90" s="1"/>
      <c r="D90" s="1"/>
      <c r="E90" s="1"/>
      <c r="F90" s="1"/>
      <c r="G90" s="1"/>
      <c r="H90" s="1">
        <v>7</v>
      </c>
      <c r="I90" s="1"/>
      <c r="J90" s="1"/>
      <c r="K90" s="1"/>
      <c r="L90" s="58">
        <f t="shared" si="33"/>
        <v>0</v>
      </c>
      <c r="M90" s="1"/>
      <c r="N90" s="1">
        <v>7</v>
      </c>
      <c r="O90" s="1"/>
      <c r="P90" s="1"/>
      <c r="Q90" s="23">
        <f t="shared" si="34"/>
        <v>0</v>
      </c>
      <c r="R90" s="26"/>
      <c r="S90" s="1"/>
      <c r="T90" s="1">
        <v>7</v>
      </c>
      <c r="U90" s="1"/>
      <c r="V90" s="23">
        <f t="shared" si="35"/>
        <v>0.22000000000000008</v>
      </c>
      <c r="W90" s="47"/>
      <c r="X90" s="26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/>
      <c r="B91" s="1"/>
      <c r="C91" s="1"/>
      <c r="D91" s="1"/>
      <c r="E91" s="1"/>
      <c r="F91" s="1"/>
      <c r="G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/>
      <c r="B92" s="1"/>
      <c r="C92" s="1"/>
      <c r="D92" s="1"/>
      <c r="E92" s="1"/>
      <c r="F92" s="1"/>
      <c r="G92" s="1"/>
      <c r="H92" s="48"/>
      <c r="I92" s="48" t="s">
        <v>69</v>
      </c>
      <c r="J92" s="52"/>
      <c r="K92" s="52"/>
      <c r="L92" s="52"/>
      <c r="N92" s="48"/>
      <c r="O92" s="48" t="s">
        <v>69</v>
      </c>
      <c r="P92" s="52"/>
      <c r="Q92" s="52"/>
      <c r="R92" s="52"/>
      <c r="S92" s="1"/>
      <c r="T92" s="48"/>
      <c r="U92" s="48" t="s">
        <v>69</v>
      </c>
      <c r="V92" s="52"/>
      <c r="W92" s="52"/>
      <c r="X92" s="52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/>
      <c r="B93" s="1"/>
      <c r="C93" s="1"/>
      <c r="D93" s="1"/>
      <c r="E93" s="1"/>
      <c r="F93" s="1"/>
      <c r="G93" s="1"/>
      <c r="H93" s="1" t="s">
        <v>52</v>
      </c>
      <c r="I93" s="1">
        <v>0</v>
      </c>
      <c r="J93" s="1">
        <v>1</v>
      </c>
      <c r="K93" s="1">
        <v>2</v>
      </c>
      <c r="L93" s="51">
        <v>3</v>
      </c>
      <c r="N93" s="1" t="s">
        <v>52</v>
      </c>
      <c r="O93" s="1">
        <v>0</v>
      </c>
      <c r="P93" s="1">
        <v>1</v>
      </c>
      <c r="Q93" s="1">
        <v>2</v>
      </c>
      <c r="R93" s="51">
        <v>3</v>
      </c>
      <c r="S93" s="1"/>
      <c r="T93" s="1" t="s">
        <v>52</v>
      </c>
      <c r="U93" s="1">
        <v>0</v>
      </c>
      <c r="V93" s="51">
        <v>1</v>
      </c>
      <c r="W93" s="53">
        <v>2</v>
      </c>
      <c r="X93" s="53">
        <v>3</v>
      </c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/>
      <c r="B94" s="1"/>
      <c r="C94" s="1"/>
      <c r="D94" s="1"/>
      <c r="E94" s="1"/>
      <c r="F94" s="1"/>
      <c r="G94" s="1"/>
      <c r="H94" s="1">
        <v>0</v>
      </c>
      <c r="I94" s="1"/>
      <c r="J94" s="1"/>
      <c r="K94" s="1"/>
      <c r="L94" s="59">
        <f>L61</f>
        <v>0</v>
      </c>
      <c r="N94" s="1">
        <v>0</v>
      </c>
      <c r="O94" s="1"/>
      <c r="P94" s="1"/>
      <c r="Q94" s="59">
        <f>SUM(Q61,R61)</f>
        <v>0</v>
      </c>
      <c r="R94" s="14"/>
      <c r="S94" s="1"/>
      <c r="T94" s="1">
        <v>0</v>
      </c>
      <c r="U94" s="1"/>
      <c r="V94" s="59">
        <f>SUM(V61,W61)</f>
        <v>0</v>
      </c>
      <c r="X94" s="14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/>
      <c r="B95" s="1"/>
      <c r="C95" s="1"/>
      <c r="D95" s="1"/>
      <c r="E95" s="1"/>
      <c r="F95" s="1"/>
      <c r="G95" s="1"/>
      <c r="H95" s="1">
        <v>1</v>
      </c>
      <c r="I95" s="1"/>
      <c r="J95" s="1"/>
      <c r="K95" s="1"/>
      <c r="L95" s="60">
        <f t="shared" ref="L95:L101" si="36">L62</f>
        <v>0</v>
      </c>
      <c r="N95" s="1">
        <v>1</v>
      </c>
      <c r="O95" s="1"/>
      <c r="P95" s="1"/>
      <c r="Q95" s="60">
        <f t="shared" ref="Q95:Q101" si="37">SUM(Q62,R62)</f>
        <v>0</v>
      </c>
      <c r="R95" s="14"/>
      <c r="S95" s="1"/>
      <c r="T95" s="1">
        <v>1</v>
      </c>
      <c r="U95" s="1"/>
      <c r="V95" s="60">
        <f t="shared" ref="V95:V101" si="38">SUM(V62,W62)</f>
        <v>0</v>
      </c>
      <c r="X95" s="14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/>
      <c r="B96" s="1"/>
      <c r="C96" s="1"/>
      <c r="D96" s="1"/>
      <c r="E96" s="1"/>
      <c r="F96" s="1"/>
      <c r="G96" s="1"/>
      <c r="H96" s="1">
        <v>2</v>
      </c>
      <c r="I96" s="1"/>
      <c r="J96" s="1"/>
      <c r="K96" s="1"/>
      <c r="L96" s="60">
        <f t="shared" si="36"/>
        <v>1</v>
      </c>
      <c r="N96" s="1">
        <v>2</v>
      </c>
      <c r="O96" s="1"/>
      <c r="P96" s="1"/>
      <c r="Q96" s="60">
        <f t="shared" si="37"/>
        <v>1</v>
      </c>
      <c r="R96" s="14"/>
      <c r="S96" s="1"/>
      <c r="T96" s="1">
        <v>2</v>
      </c>
      <c r="U96" s="1"/>
      <c r="V96" s="60">
        <f t="shared" si="38"/>
        <v>1</v>
      </c>
      <c r="X96" s="14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>
        <v>3</v>
      </c>
      <c r="I97" s="1"/>
      <c r="J97" s="1"/>
      <c r="K97" s="1"/>
      <c r="L97" s="60">
        <f t="shared" si="36"/>
        <v>1</v>
      </c>
      <c r="N97" s="1">
        <v>3</v>
      </c>
      <c r="O97" s="1"/>
      <c r="P97" s="1"/>
      <c r="Q97" s="60">
        <f t="shared" si="37"/>
        <v>1</v>
      </c>
      <c r="R97" s="14"/>
      <c r="S97" s="1"/>
      <c r="T97" s="1">
        <v>3</v>
      </c>
      <c r="U97" s="1"/>
      <c r="V97" s="60">
        <f t="shared" si="38"/>
        <v>1</v>
      </c>
      <c r="X97" s="14"/>
      <c r="Y97" s="1"/>
      <c r="Z97" s="1"/>
      <c r="AA97" s="1"/>
      <c r="AB97" s="1"/>
      <c r="AC97" s="1"/>
      <c r="AD97" s="1"/>
      <c r="AE97" s="1"/>
      <c r="AF97" s="1"/>
      <c r="AG97" s="1"/>
    </row>
    <row r="98" spans="1:33">
      <c r="A98" s="1"/>
      <c r="B98" s="1"/>
      <c r="C98" s="1"/>
      <c r="D98" s="1"/>
      <c r="E98" s="1"/>
      <c r="F98" s="1"/>
      <c r="G98" s="1"/>
      <c r="H98" s="1">
        <v>4</v>
      </c>
      <c r="I98" s="1"/>
      <c r="J98" s="1"/>
      <c r="K98" s="1"/>
      <c r="L98" s="60">
        <f t="shared" si="36"/>
        <v>0</v>
      </c>
      <c r="N98" s="1">
        <v>4</v>
      </c>
      <c r="O98" s="1"/>
      <c r="P98" s="1"/>
      <c r="Q98" s="60">
        <f t="shared" si="37"/>
        <v>0</v>
      </c>
      <c r="R98" s="14"/>
      <c r="S98" s="1"/>
      <c r="T98" s="1">
        <v>4</v>
      </c>
      <c r="U98" s="1"/>
      <c r="V98" s="60">
        <f t="shared" si="38"/>
        <v>0</v>
      </c>
      <c r="X98" s="14"/>
      <c r="Y98" s="1"/>
      <c r="Z98" s="1"/>
      <c r="AA98" s="1"/>
      <c r="AB98" s="1"/>
      <c r="AC98" s="1"/>
      <c r="AD98" s="1"/>
      <c r="AE98" s="1"/>
      <c r="AF98" s="1"/>
      <c r="AG98" s="1"/>
    </row>
    <row r="99" spans="1:33">
      <c r="A99" s="1"/>
      <c r="B99" s="1"/>
      <c r="C99" s="1"/>
      <c r="D99" s="1"/>
      <c r="E99" s="1"/>
      <c r="F99" s="1"/>
      <c r="G99" s="1"/>
      <c r="H99" s="1">
        <v>5</v>
      </c>
      <c r="I99" s="1"/>
      <c r="J99" s="1"/>
      <c r="K99" s="1"/>
      <c r="L99" s="60">
        <f t="shared" si="36"/>
        <v>1</v>
      </c>
      <c r="N99" s="1">
        <v>5</v>
      </c>
      <c r="O99" s="1"/>
      <c r="P99" s="1"/>
      <c r="Q99" s="60">
        <f t="shared" si="37"/>
        <v>1</v>
      </c>
      <c r="R99" s="14"/>
      <c r="S99" s="1"/>
      <c r="T99" s="1">
        <v>5</v>
      </c>
      <c r="U99" s="1"/>
      <c r="V99" s="60">
        <f t="shared" si="38"/>
        <v>1</v>
      </c>
      <c r="X99" s="14"/>
      <c r="Y99" s="1"/>
      <c r="Z99" s="1"/>
      <c r="AA99" s="1"/>
      <c r="AB99" s="1"/>
      <c r="AC99" s="1"/>
      <c r="AD99" s="1"/>
      <c r="AE99" s="1"/>
      <c r="AF99" s="1"/>
      <c r="AG99" s="1"/>
    </row>
    <row r="100" spans="1:33">
      <c r="A100" s="1"/>
      <c r="B100" s="1"/>
      <c r="C100" s="1"/>
      <c r="D100" s="1"/>
      <c r="E100" s="1"/>
      <c r="F100" s="1"/>
      <c r="G100" s="1"/>
      <c r="H100" s="1">
        <v>6</v>
      </c>
      <c r="I100" s="1"/>
      <c r="J100" s="1"/>
      <c r="K100" s="1"/>
      <c r="L100" s="60">
        <f t="shared" si="36"/>
        <v>1</v>
      </c>
      <c r="N100" s="1">
        <v>6</v>
      </c>
      <c r="O100" s="1"/>
      <c r="P100" s="1"/>
      <c r="Q100" s="60">
        <f t="shared" si="37"/>
        <v>1</v>
      </c>
      <c r="R100" s="14"/>
      <c r="S100" s="1"/>
      <c r="T100" s="1">
        <v>6</v>
      </c>
      <c r="U100" s="1"/>
      <c r="V100" s="60">
        <f t="shared" si="38"/>
        <v>1</v>
      </c>
      <c r="X100" s="14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>
      <c r="A101" s="1"/>
      <c r="B101" s="1"/>
      <c r="C101" s="1"/>
      <c r="D101" s="1"/>
      <c r="E101" s="1"/>
      <c r="F101" s="1"/>
      <c r="G101" s="1"/>
      <c r="H101" s="1">
        <v>7</v>
      </c>
      <c r="I101" s="1"/>
      <c r="J101" s="1"/>
      <c r="K101" s="1"/>
      <c r="L101" s="61">
        <f t="shared" si="36"/>
        <v>0</v>
      </c>
      <c r="N101" s="1">
        <v>7</v>
      </c>
      <c r="O101" s="1"/>
      <c r="P101" s="1"/>
      <c r="Q101" s="61">
        <f t="shared" si="37"/>
        <v>0</v>
      </c>
      <c r="R101" s="14"/>
      <c r="S101" s="1"/>
      <c r="T101" s="1">
        <v>7</v>
      </c>
      <c r="U101" s="1"/>
      <c r="V101" s="61">
        <f t="shared" si="38"/>
        <v>1</v>
      </c>
      <c r="X101" s="14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>
      <c r="A102" s="1"/>
      <c r="B102" s="1"/>
      <c r="C102" s="1"/>
      <c r="D102" s="1"/>
      <c r="E102" s="1"/>
      <c r="F102" s="1"/>
      <c r="G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>
      <c r="A103" s="1"/>
      <c r="B103" s="1"/>
      <c r="C103" s="1"/>
      <c r="D103" s="1"/>
      <c r="E103" s="1"/>
      <c r="F103" s="1"/>
      <c r="G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>
      <c r="A104" s="1"/>
      <c r="B104" s="1"/>
      <c r="C104" s="1"/>
      <c r="D104" s="1"/>
      <c r="E104" s="1"/>
      <c r="F104" s="1"/>
      <c r="G104" s="1"/>
      <c r="H104" s="1" t="s">
        <v>65</v>
      </c>
      <c r="I104" s="1"/>
      <c r="J104" s="1"/>
      <c r="K104" s="1"/>
      <c r="L104" s="1"/>
      <c r="M104" s="1"/>
      <c r="N104" s="1" t="s">
        <v>65</v>
      </c>
      <c r="O104" s="1"/>
      <c r="P104" s="1"/>
      <c r="Q104" s="1"/>
      <c r="R104" s="1"/>
      <c r="S104" s="1"/>
      <c r="T104" s="1" t="s">
        <v>65</v>
      </c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>
      <c r="A105" s="1"/>
      <c r="B105" s="1"/>
      <c r="C105" s="1"/>
      <c r="D105" s="1"/>
      <c r="E105" s="1"/>
      <c r="F105" s="1"/>
      <c r="G105" s="1"/>
      <c r="H105" s="48"/>
      <c r="I105" s="48" t="s">
        <v>54</v>
      </c>
      <c r="J105" s="52">
        <f>$E$1^J106</f>
        <v>0.94176453358424872</v>
      </c>
      <c r="K105" s="52">
        <f>$E$1^K106</f>
        <v>0.88692043671715759</v>
      </c>
      <c r="L105" s="52">
        <f>$E$1^L106</f>
        <v>0.83527021141127211</v>
      </c>
      <c r="M105" s="1"/>
      <c r="N105" s="48"/>
      <c r="O105" s="48" t="s">
        <v>54</v>
      </c>
      <c r="P105" s="52">
        <f>$E$1^P106</f>
        <v>0.94176453358424872</v>
      </c>
      <c r="Q105" s="52">
        <f>$E$1^Q106</f>
        <v>0.88692043671715759</v>
      </c>
      <c r="R105" s="52">
        <f>$E$1^R106</f>
        <v>0.83527021141127211</v>
      </c>
      <c r="S105" s="1"/>
      <c r="T105" s="48"/>
      <c r="U105" s="48" t="s">
        <v>54</v>
      </c>
      <c r="V105" s="52">
        <f>$E$1^V106</f>
        <v>0.94176453358424872</v>
      </c>
      <c r="W105" s="52">
        <f>$E$1^W106</f>
        <v>0.88692043671715759</v>
      </c>
      <c r="X105" s="52">
        <f>$E$1^X106</f>
        <v>0.83527021141127211</v>
      </c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>
      <c r="A106" s="1"/>
      <c r="B106" s="1"/>
      <c r="C106" s="1"/>
      <c r="D106" s="1"/>
      <c r="E106" s="1"/>
      <c r="F106" s="1"/>
      <c r="G106" s="1"/>
      <c r="H106" s="1" t="s">
        <v>52</v>
      </c>
      <c r="I106" s="1">
        <v>0</v>
      </c>
      <c r="J106" s="1">
        <v>1</v>
      </c>
      <c r="K106" s="1">
        <v>2</v>
      </c>
      <c r="L106" s="51">
        <v>3</v>
      </c>
      <c r="M106" s="1"/>
      <c r="N106" s="1" t="s">
        <v>52</v>
      </c>
      <c r="O106" s="1">
        <v>0</v>
      </c>
      <c r="P106" s="1">
        <v>1</v>
      </c>
      <c r="Q106" s="51">
        <v>2</v>
      </c>
      <c r="R106" s="53">
        <v>3</v>
      </c>
      <c r="S106" s="1"/>
      <c r="T106" s="1" t="s">
        <v>52</v>
      </c>
      <c r="U106" s="1">
        <v>0</v>
      </c>
      <c r="V106" s="51">
        <v>1</v>
      </c>
      <c r="W106" s="53">
        <v>2</v>
      </c>
      <c r="X106" s="53">
        <v>3</v>
      </c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>
      <c r="A107" s="1"/>
      <c r="B107" s="1"/>
      <c r="C107" s="1"/>
      <c r="D107" s="1"/>
      <c r="E107" s="1"/>
      <c r="F107" s="1"/>
      <c r="G107" s="1"/>
      <c r="H107" s="1">
        <v>0</v>
      </c>
      <c r="I107" s="5">
        <f>L107*L$105</f>
        <v>0</v>
      </c>
      <c r="J107" s="3"/>
      <c r="K107" s="3"/>
      <c r="L107" s="3">
        <f t="shared" ref="L107:L114" si="39">$E16*L61</f>
        <v>0</v>
      </c>
      <c r="M107" s="1"/>
      <c r="N107" s="1">
        <v>0</v>
      </c>
      <c r="O107" s="5">
        <f>Q107*Q$105</f>
        <v>0</v>
      </c>
      <c r="P107" s="3"/>
      <c r="Q107" s="5">
        <f t="shared" ref="Q107:Q114" si="40">Q83</f>
        <v>0</v>
      </c>
      <c r="R107" s="3"/>
      <c r="S107" s="1"/>
      <c r="T107" s="1">
        <v>0</v>
      </c>
      <c r="U107" s="5">
        <f>V107*V$105</f>
        <v>0</v>
      </c>
      <c r="V107" s="5">
        <f>V83</f>
        <v>0</v>
      </c>
      <c r="W107" s="5"/>
      <c r="X107" s="3"/>
      <c r="Y107" s="1"/>
      <c r="Z107" s="62"/>
      <c r="AA107" s="1"/>
      <c r="AB107" s="1"/>
      <c r="AC107" s="1"/>
      <c r="AD107" s="1"/>
      <c r="AE107" s="1"/>
      <c r="AF107" s="1"/>
      <c r="AG107" s="1"/>
    </row>
    <row r="108" spans="1:33">
      <c r="A108" s="1"/>
      <c r="B108" s="1"/>
      <c r="C108" s="1"/>
      <c r="D108" s="1"/>
      <c r="E108" s="1"/>
      <c r="F108" s="1"/>
      <c r="G108" s="1"/>
      <c r="H108" s="1">
        <v>1</v>
      </c>
      <c r="I108" s="5">
        <f t="shared" ref="I108:I114" si="41">L108*L$105</f>
        <v>0</v>
      </c>
      <c r="J108" s="3"/>
      <c r="K108" s="3"/>
      <c r="L108" s="3">
        <f t="shared" si="39"/>
        <v>0</v>
      </c>
      <c r="M108" s="1"/>
      <c r="N108" s="1">
        <v>1</v>
      </c>
      <c r="O108" s="5">
        <f t="shared" ref="O108:O114" si="42">Q108*Q$105</f>
        <v>0</v>
      </c>
      <c r="P108" s="3"/>
      <c r="Q108" s="5">
        <f t="shared" si="40"/>
        <v>0</v>
      </c>
      <c r="R108" s="3"/>
      <c r="S108" s="1"/>
      <c r="T108" s="1">
        <v>1</v>
      </c>
      <c r="U108" s="5">
        <f t="shared" ref="U108:U114" si="43">V108*V$105</f>
        <v>0</v>
      </c>
      <c r="V108" s="5">
        <f t="shared" ref="V108:V114" si="44">V84</f>
        <v>0</v>
      </c>
      <c r="W108" s="5"/>
      <c r="X108" s="3"/>
      <c r="Y108" s="1"/>
      <c r="Z108" s="62"/>
      <c r="AA108" s="1"/>
      <c r="AB108" s="1"/>
      <c r="AC108" s="1"/>
      <c r="AD108" s="1"/>
      <c r="AE108" s="1"/>
      <c r="AF108" s="1"/>
      <c r="AG108" s="1"/>
    </row>
    <row r="109" spans="1:33">
      <c r="A109" s="1"/>
      <c r="B109" s="1"/>
      <c r="C109" s="1"/>
      <c r="D109" s="1"/>
      <c r="E109" s="1"/>
      <c r="F109" s="1"/>
      <c r="G109" s="1"/>
      <c r="H109" s="1">
        <v>2</v>
      </c>
      <c r="I109" s="5">
        <f t="shared" si="41"/>
        <v>5.8468914798789101E-2</v>
      </c>
      <c r="J109" s="3"/>
      <c r="K109" s="3"/>
      <c r="L109" s="3">
        <f t="shared" si="39"/>
        <v>7.0000000000000062E-2</v>
      </c>
      <c r="M109" s="1"/>
      <c r="N109" s="1">
        <v>2</v>
      </c>
      <c r="O109" s="5">
        <f t="shared" si="42"/>
        <v>5.8468914798789094E-2</v>
      </c>
      <c r="P109" s="3"/>
      <c r="Q109" s="5">
        <f t="shared" si="40"/>
        <v>6.5923517350897465E-2</v>
      </c>
      <c r="R109" s="3"/>
      <c r="S109" s="1"/>
      <c r="T109" s="1">
        <v>2</v>
      </c>
      <c r="U109" s="5">
        <f t="shared" si="43"/>
        <v>5.8468914798789087E-2</v>
      </c>
      <c r="V109" s="5">
        <f t="shared" si="44"/>
        <v>6.2084430570201077E-2</v>
      </c>
      <c r="W109" s="5"/>
      <c r="X109" s="3"/>
      <c r="Y109" s="1"/>
      <c r="Z109" s="62"/>
      <c r="AA109" s="1"/>
      <c r="AB109" s="1"/>
      <c r="AC109" s="1"/>
      <c r="AD109" s="1"/>
      <c r="AE109" s="1"/>
      <c r="AF109" s="1"/>
      <c r="AG109" s="1"/>
    </row>
    <row r="110" spans="1:33">
      <c r="A110" s="1"/>
      <c r="B110" s="1"/>
      <c r="C110" s="1"/>
      <c r="D110" s="1"/>
      <c r="E110" s="1"/>
      <c r="F110" s="1"/>
      <c r="G110" s="1"/>
      <c r="H110" s="1">
        <v>3</v>
      </c>
      <c r="I110" s="5">
        <f t="shared" si="41"/>
        <v>0.15034863805402901</v>
      </c>
      <c r="J110" s="3"/>
      <c r="K110" s="3"/>
      <c r="L110" s="3">
        <f t="shared" si="39"/>
        <v>0.18000000000000005</v>
      </c>
      <c r="M110" s="1"/>
      <c r="N110" s="1">
        <v>3</v>
      </c>
      <c r="O110" s="5">
        <f t="shared" si="42"/>
        <v>0.11529965677323059</v>
      </c>
      <c r="P110" s="3"/>
      <c r="Q110" s="5">
        <f t="shared" si="40"/>
        <v>0.13000000000000012</v>
      </c>
      <c r="R110" s="3"/>
      <c r="S110" s="1"/>
      <c r="T110" s="1">
        <v>3</v>
      </c>
      <c r="U110" s="5">
        <f t="shared" si="43"/>
        <v>0.16009997070932233</v>
      </c>
      <c r="V110" s="5">
        <f t="shared" si="44"/>
        <v>0.17000000000000004</v>
      </c>
      <c r="W110" s="5"/>
      <c r="X110" s="3"/>
      <c r="Y110" s="1"/>
      <c r="Z110" s="62"/>
      <c r="AA110" s="1"/>
      <c r="AB110" s="1"/>
      <c r="AC110" s="1"/>
      <c r="AD110" s="1"/>
      <c r="AE110" s="1"/>
      <c r="AF110" s="1"/>
      <c r="AG110" s="1"/>
    </row>
    <row r="111" spans="1:33">
      <c r="A111" s="1"/>
      <c r="B111" s="1"/>
      <c r="C111" s="1"/>
      <c r="D111" s="1"/>
      <c r="E111" s="1"/>
      <c r="F111" s="1"/>
      <c r="G111" s="1"/>
      <c r="H111" s="1">
        <v>4</v>
      </c>
      <c r="I111" s="5">
        <f t="shared" si="41"/>
        <v>0</v>
      </c>
      <c r="J111" s="3"/>
      <c r="K111" s="3"/>
      <c r="L111" s="3">
        <f t="shared" si="39"/>
        <v>0</v>
      </c>
      <c r="M111" s="1"/>
      <c r="N111" s="1">
        <v>4</v>
      </c>
      <c r="O111" s="5">
        <f t="shared" si="42"/>
        <v>0</v>
      </c>
      <c r="P111" s="3"/>
      <c r="Q111" s="5">
        <f t="shared" si="40"/>
        <v>0</v>
      </c>
      <c r="R111" s="3"/>
      <c r="S111" s="1"/>
      <c r="T111" s="1">
        <v>4</v>
      </c>
      <c r="U111" s="5">
        <f t="shared" si="43"/>
        <v>0</v>
      </c>
      <c r="V111" s="5">
        <f t="shared" si="44"/>
        <v>0</v>
      </c>
      <c r="W111" s="5"/>
      <c r="X111" s="3"/>
      <c r="Y111" s="1"/>
      <c r="Z111" s="62"/>
      <c r="AA111" s="1"/>
      <c r="AB111" s="1"/>
      <c r="AC111" s="1"/>
      <c r="AD111" s="1"/>
      <c r="AE111" s="1"/>
      <c r="AF111" s="1"/>
      <c r="AG111" s="1"/>
    </row>
    <row r="112" spans="1:33">
      <c r="A112" s="1"/>
      <c r="B112" s="1"/>
      <c r="C112" s="1"/>
      <c r="D112" s="1"/>
      <c r="E112" s="1"/>
      <c r="F112" s="1"/>
      <c r="G112" s="1"/>
      <c r="H112" s="1">
        <v>5</v>
      </c>
      <c r="I112" s="5">
        <f t="shared" si="41"/>
        <v>0.16705404228225448</v>
      </c>
      <c r="J112" s="3"/>
      <c r="K112" s="3"/>
      <c r="L112" s="3">
        <f t="shared" si="39"/>
        <v>0.20000000000000007</v>
      </c>
      <c r="M112" s="1"/>
      <c r="N112" s="1">
        <v>5</v>
      </c>
      <c r="O112" s="5">
        <f t="shared" si="42"/>
        <v>0.29268374411666209</v>
      </c>
      <c r="P112" s="3"/>
      <c r="Q112" s="5">
        <f t="shared" si="40"/>
        <v>0.33000000000000007</v>
      </c>
      <c r="R112" s="3"/>
      <c r="S112" s="1"/>
      <c r="T112" s="1">
        <v>5</v>
      </c>
      <c r="U112" s="5">
        <f t="shared" si="43"/>
        <v>0.32019994141864466</v>
      </c>
      <c r="V112" s="5">
        <f t="shared" si="44"/>
        <v>0.34000000000000008</v>
      </c>
      <c r="W112" s="5"/>
      <c r="X112" s="3"/>
      <c r="Y112" s="1"/>
      <c r="Z112" s="62"/>
      <c r="AA112" s="1"/>
      <c r="AB112" s="1"/>
      <c r="AC112" s="1"/>
      <c r="AD112" s="1"/>
      <c r="AE112" s="1"/>
      <c r="AF112" s="1"/>
      <c r="AG112" s="1"/>
    </row>
    <row r="113" spans="1:33">
      <c r="A113" s="1"/>
      <c r="B113" s="1"/>
      <c r="C113" s="1"/>
      <c r="D113" s="1"/>
      <c r="E113" s="1"/>
      <c r="F113" s="1"/>
      <c r="G113" s="1"/>
      <c r="H113" s="1">
        <v>6</v>
      </c>
      <c r="I113" s="5">
        <f t="shared" si="41"/>
        <v>7.5174319027014561E-2</v>
      </c>
      <c r="J113" s="3"/>
      <c r="K113" s="3"/>
      <c r="L113" s="3">
        <f t="shared" si="39"/>
        <v>9.000000000000008E-2</v>
      </c>
      <c r="M113" s="1"/>
      <c r="N113" s="1">
        <v>6</v>
      </c>
      <c r="O113" s="5">
        <f t="shared" si="42"/>
        <v>0.23059931354646107</v>
      </c>
      <c r="P113" s="3"/>
      <c r="Q113" s="5">
        <f t="shared" si="40"/>
        <v>0.26000000000000012</v>
      </c>
      <c r="R113" s="3"/>
      <c r="S113" s="1"/>
      <c r="T113" s="1">
        <v>6</v>
      </c>
      <c r="U113" s="5">
        <f t="shared" si="43"/>
        <v>0.16951761604516483</v>
      </c>
      <c r="V113" s="5">
        <f t="shared" si="44"/>
        <v>0.18000000000000005</v>
      </c>
      <c r="W113" s="5"/>
      <c r="X113" s="3"/>
      <c r="Y113" s="1"/>
      <c r="Z113" s="62"/>
      <c r="AA113" s="1"/>
      <c r="AB113" s="1"/>
      <c r="AC113" s="1"/>
      <c r="AD113" s="1"/>
      <c r="AE113" s="1"/>
      <c r="AF113" s="1"/>
      <c r="AG113" s="1"/>
    </row>
    <row r="114" spans="1:33">
      <c r="A114" s="1"/>
      <c r="B114" s="1"/>
      <c r="C114" s="1"/>
      <c r="D114" s="1"/>
      <c r="E114" s="1"/>
      <c r="F114" s="1"/>
      <c r="G114" s="1"/>
      <c r="H114" s="1">
        <v>7</v>
      </c>
      <c r="I114" s="5">
        <f t="shared" si="41"/>
        <v>0</v>
      </c>
      <c r="J114" s="3"/>
      <c r="K114" s="3"/>
      <c r="L114" s="3">
        <f t="shared" si="39"/>
        <v>0</v>
      </c>
      <c r="M114" s="1"/>
      <c r="N114" s="1">
        <v>7</v>
      </c>
      <c r="O114" s="5">
        <f t="shared" si="42"/>
        <v>0</v>
      </c>
      <c r="P114" s="3"/>
      <c r="Q114" s="5">
        <f t="shared" si="40"/>
        <v>0</v>
      </c>
      <c r="R114" s="3"/>
      <c r="S114" s="1"/>
      <c r="T114" s="1">
        <v>7</v>
      </c>
      <c r="U114" s="5">
        <f t="shared" si="43"/>
        <v>0.20718819738853481</v>
      </c>
      <c r="V114" s="5">
        <f t="shared" si="44"/>
        <v>0.22000000000000008</v>
      </c>
      <c r="W114" s="5"/>
      <c r="X114" s="3"/>
      <c r="Y114" s="1"/>
      <c r="Z114" s="62"/>
      <c r="AA114" s="1"/>
      <c r="AB114" s="1"/>
      <c r="AC114" s="1"/>
      <c r="AD114" s="1"/>
      <c r="AE114" s="1"/>
      <c r="AF114" s="1"/>
      <c r="AG114" s="1"/>
    </row>
    <row r="115" spans="1:33">
      <c r="A115" s="1"/>
      <c r="B115" s="1"/>
      <c r="C115" s="1"/>
      <c r="D115" s="1"/>
      <c r="E115" s="1"/>
      <c r="F115" s="1"/>
      <c r="G115" s="1"/>
      <c r="H115" s="1" t="s">
        <v>56</v>
      </c>
      <c r="I115" s="54">
        <f>AVERAGE(I107:I114)</f>
        <v>5.6380739270260896E-2</v>
      </c>
      <c r="J115" s="1"/>
      <c r="K115" s="1"/>
      <c r="L115" s="1"/>
      <c r="M115" s="1"/>
      <c r="N115" s="1" t="s">
        <v>56</v>
      </c>
      <c r="O115" s="54">
        <f>AVERAGE(O107:O114)</f>
        <v>8.7131453654392857E-2</v>
      </c>
      <c r="P115" s="1"/>
      <c r="Q115" s="1"/>
      <c r="R115" s="1"/>
      <c r="S115" s="1"/>
      <c r="T115" s="1" t="s">
        <v>56</v>
      </c>
      <c r="U115" s="54">
        <f>AVERAGE(U107:U114)</f>
        <v>0.11443433004505696</v>
      </c>
      <c r="V115" s="1"/>
      <c r="W115" s="1"/>
      <c r="X115" s="1"/>
      <c r="Y115" s="1"/>
      <c r="Z115" s="63"/>
      <c r="AA115" s="1"/>
      <c r="AB115" s="1"/>
      <c r="AC115" s="1"/>
      <c r="AD115" s="1"/>
      <c r="AE115" s="1"/>
      <c r="AF115" s="1"/>
      <c r="AG115" s="1"/>
    </row>
    <row r="116" spans="1:3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63"/>
      <c r="AA116" s="1"/>
      <c r="AB116" s="1"/>
      <c r="AC116" s="1"/>
      <c r="AD116" s="1"/>
      <c r="AE116" s="1"/>
      <c r="AF116" s="1"/>
      <c r="AG116" s="1"/>
    </row>
    <row r="117" spans="1:33">
      <c r="A117" s="1"/>
      <c r="B117" s="1"/>
      <c r="C117" s="1"/>
      <c r="D117" s="1"/>
      <c r="E117" s="1"/>
      <c r="F117" s="1"/>
      <c r="G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  <row r="1001" spans="1:3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</row>
    <row r="1002" spans="1:3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</row>
  </sheetData>
  <conditionalFormatting sqref="W15:W22">
    <cfRule type="cellIs" dxfId="87" priority="53" operator="greaterThan">
      <formula>0</formula>
    </cfRule>
    <cfRule type="cellIs" dxfId="86" priority="54" operator="equal">
      <formula>0</formula>
    </cfRule>
  </conditionalFormatting>
  <conditionalFormatting sqref="R15:R22">
    <cfRule type="cellIs" dxfId="85" priority="51" operator="greaterThan">
      <formula>0</formula>
    </cfRule>
    <cfRule type="cellIs" dxfId="84" priority="52" operator="equal">
      <formula>0</formula>
    </cfRule>
  </conditionalFormatting>
  <conditionalFormatting sqref="Q50:R57 W50:Y57">
    <cfRule type="containsText" dxfId="83" priority="48" operator="containsText" text="Y">
      <formula>NOT(ISERROR(SEARCH("Y",Q50)))</formula>
    </cfRule>
  </conditionalFormatting>
  <conditionalFormatting sqref="AB4:AD11">
    <cfRule type="cellIs" dxfId="82" priority="44" operator="greaterThan">
      <formula>0</formula>
    </cfRule>
    <cfRule type="cellIs" dxfId="81" priority="45" operator="equal">
      <formula>0</formula>
    </cfRule>
  </conditionalFormatting>
  <conditionalFormatting sqref="H4:H11">
    <cfRule type="expression" dxfId="80" priority="43">
      <formula>$L$4:$L$11&gt;0</formula>
    </cfRule>
  </conditionalFormatting>
  <conditionalFormatting sqref="L4:L11">
    <cfRule type="cellIs" dxfId="79" priority="42" operator="greaterThan">
      <formula>0</formula>
    </cfRule>
  </conditionalFormatting>
  <conditionalFormatting sqref="H61:H68">
    <cfRule type="expression" dxfId="78" priority="41">
      <formula>$L$4:$L$11&gt;0</formula>
    </cfRule>
  </conditionalFormatting>
  <conditionalFormatting sqref="H107:H114">
    <cfRule type="expression" dxfId="77" priority="40">
      <formula>$L$4:$L$11&gt;0</formula>
    </cfRule>
  </conditionalFormatting>
  <conditionalFormatting sqref="N4:N11">
    <cfRule type="expression" dxfId="76" priority="39">
      <formula>$L$4:$L$11&gt;0</formula>
    </cfRule>
  </conditionalFormatting>
  <conditionalFormatting sqref="Q4:Q11">
    <cfRule type="cellIs" dxfId="75" priority="37" operator="greaterThan">
      <formula>0</formula>
    </cfRule>
  </conditionalFormatting>
  <conditionalFormatting sqref="Q15:Q22">
    <cfRule type="cellIs" dxfId="74" priority="35" operator="greaterThan">
      <formula>0</formula>
    </cfRule>
  </conditionalFormatting>
  <conditionalFormatting sqref="H83:H90">
    <cfRule type="expression" dxfId="73" priority="34">
      <formula>$L$4:$L$11&gt;0</formula>
    </cfRule>
  </conditionalFormatting>
  <conditionalFormatting sqref="N61:N68">
    <cfRule type="expression" dxfId="72" priority="33">
      <formula>$L$4:$L$11&gt;0</formula>
    </cfRule>
  </conditionalFormatting>
  <conditionalFormatting sqref="Q61:R68">
    <cfRule type="cellIs" dxfId="71" priority="32" operator="equal">
      <formula>1</formula>
    </cfRule>
  </conditionalFormatting>
  <conditionalFormatting sqref="L61:L68">
    <cfRule type="cellIs" dxfId="70" priority="31" operator="equal">
      <formula>1</formula>
    </cfRule>
  </conditionalFormatting>
  <conditionalFormatting sqref="N72:N79">
    <cfRule type="expression" dxfId="69" priority="29">
      <formula>$L$4:$L$11&gt;0</formula>
    </cfRule>
  </conditionalFormatting>
  <conditionalFormatting sqref="R72:R79">
    <cfRule type="cellIs" dxfId="68" priority="28" operator="greaterThan">
      <formula>0</formula>
    </cfRule>
  </conditionalFormatting>
  <conditionalFormatting sqref="N83:N90">
    <cfRule type="expression" dxfId="67" priority="27">
      <formula>$L$4:$L$11&gt;0</formula>
    </cfRule>
  </conditionalFormatting>
  <conditionalFormatting sqref="R83:R90">
    <cfRule type="cellIs" dxfId="66" priority="26" operator="greaterThan">
      <formula>0</formula>
    </cfRule>
  </conditionalFormatting>
  <conditionalFormatting sqref="N107:N114">
    <cfRule type="expression" dxfId="65" priority="25">
      <formula>$L$4:$L$11&gt;0</formula>
    </cfRule>
  </conditionalFormatting>
  <conditionalFormatting sqref="T4:T11">
    <cfRule type="expression" dxfId="64" priority="24">
      <formula>$L$4:$L$11&gt;0</formula>
    </cfRule>
  </conditionalFormatting>
  <conditionalFormatting sqref="V4:V11">
    <cfRule type="cellIs" dxfId="63" priority="22" operator="greaterThan">
      <formula>0</formula>
    </cfRule>
  </conditionalFormatting>
  <conditionalFormatting sqref="V15:V22">
    <cfRule type="cellIs" dxfId="62" priority="18" operator="greaterThan">
      <formula>0</formula>
    </cfRule>
  </conditionalFormatting>
  <conditionalFormatting sqref="T61:T68">
    <cfRule type="expression" dxfId="61" priority="17">
      <formula>$L$4:$L$11&gt;0</formula>
    </cfRule>
  </conditionalFormatting>
  <conditionalFormatting sqref="V61:X68">
    <cfRule type="cellIs" dxfId="60" priority="15" operator="equal">
      <formula>1</formula>
    </cfRule>
  </conditionalFormatting>
  <conditionalFormatting sqref="T72:T79">
    <cfRule type="expression" dxfId="59" priority="14">
      <formula>$L$4:$L$11&gt;0</formula>
    </cfRule>
  </conditionalFormatting>
  <conditionalFormatting sqref="X72:X79">
    <cfRule type="cellIs" dxfId="58" priority="13" operator="greaterThan">
      <formula>0</formula>
    </cfRule>
  </conditionalFormatting>
  <conditionalFormatting sqref="H94:H101">
    <cfRule type="expression" dxfId="57" priority="12">
      <formula>$L$4:$L$11&gt;0</formula>
    </cfRule>
  </conditionalFormatting>
  <conditionalFormatting sqref="L94:L101">
    <cfRule type="cellIs" dxfId="56" priority="11" operator="equal">
      <formula>1</formula>
    </cfRule>
  </conditionalFormatting>
  <conditionalFormatting sqref="N94:N101">
    <cfRule type="expression" dxfId="55" priority="10">
      <formula>$L$4:$L$11&gt;0</formula>
    </cfRule>
  </conditionalFormatting>
  <conditionalFormatting sqref="R94:R101">
    <cfRule type="cellIs" dxfId="54" priority="9" operator="equal">
      <formula>1</formula>
    </cfRule>
  </conditionalFormatting>
  <conditionalFormatting sqref="Q94:Q101">
    <cfRule type="cellIs" dxfId="53" priority="8" operator="equal">
      <formula>1</formula>
    </cfRule>
  </conditionalFormatting>
  <conditionalFormatting sqref="T83:T90">
    <cfRule type="expression" dxfId="52" priority="7">
      <formula>$L$4:$L$11&gt;0</formula>
    </cfRule>
  </conditionalFormatting>
  <conditionalFormatting sqref="X83:X90">
    <cfRule type="cellIs" dxfId="51" priority="6" operator="greaterThan">
      <formula>0</formula>
    </cfRule>
  </conditionalFormatting>
  <conditionalFormatting sqref="T94:T101">
    <cfRule type="expression" dxfId="50" priority="5">
      <formula>$L$4:$L$11&gt;0</formula>
    </cfRule>
  </conditionalFormatting>
  <conditionalFormatting sqref="X94:X101">
    <cfRule type="cellIs" dxfId="49" priority="4" operator="equal">
      <formula>1</formula>
    </cfRule>
  </conditionalFormatting>
  <conditionalFormatting sqref="V94:V101">
    <cfRule type="cellIs" dxfId="48" priority="3" operator="equal">
      <formula>1</formula>
    </cfRule>
  </conditionalFormatting>
  <conditionalFormatting sqref="T107:T114">
    <cfRule type="expression" dxfId="47" priority="2">
      <formula>$L$4:$L$11&gt;0</formula>
    </cfRule>
  </conditionalFormatting>
  <conditionalFormatting sqref="AG13">
    <cfRule type="cellIs" dxfId="46" priority="1" operator="greaterThan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Text" priority="49" operator="notContains" id="{6FDD5222-6928-C14D-AA77-5755B3BFAF18}">
            <xm:f>ISERROR(SEARCH("-",O26))</xm:f>
            <xm:f>"-"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50" operator="containsText" id="{2BBFF61E-24C7-DE49-8745-2A1DD099782F}">
            <xm:f>NOT(ISERROR(SEARCH("-",O26)))</xm:f>
            <xm:f>"-"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O50:P57 U50:V57 O26:P33 U26:V33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72922-DA9A-3F4D-8131-7CC4C020DD19}">
  <dimension ref="A1:Z1002"/>
  <sheetViews>
    <sheetView tabSelected="1" topLeftCell="A26" zoomScale="140" zoomScaleNormal="140" workbookViewId="0">
      <selection activeCell="H39" sqref="H39"/>
    </sheetView>
  </sheetViews>
  <sheetFormatPr baseColWidth="10" defaultRowHeight="16"/>
  <cols>
    <col min="6" max="6" width="20.33203125" customWidth="1"/>
  </cols>
  <sheetData>
    <row r="1" spans="1:26">
      <c r="A1" s="1" t="s">
        <v>0</v>
      </c>
      <c r="B1" s="2">
        <v>0.06</v>
      </c>
      <c r="C1" s="1"/>
      <c r="D1" s="1" t="s">
        <v>1</v>
      </c>
      <c r="E1" s="4">
        <f>EXP(-B1)</f>
        <v>0.94176453358424872</v>
      </c>
      <c r="F1" s="1"/>
      <c r="G1" s="9" t="s">
        <v>2</v>
      </c>
      <c r="H1" s="1"/>
      <c r="I1" s="1"/>
      <c r="J1" s="1"/>
      <c r="K1" s="1"/>
      <c r="L1" s="1"/>
      <c r="M1" s="9" t="s">
        <v>3</v>
      </c>
      <c r="N1" s="1"/>
      <c r="O1" s="1"/>
      <c r="P1" s="1"/>
      <c r="Q1" s="1"/>
      <c r="R1" s="1"/>
      <c r="S1" s="9" t="s">
        <v>4</v>
      </c>
      <c r="T1" s="1"/>
      <c r="U1" s="1"/>
      <c r="V1" s="1"/>
      <c r="W1" s="1"/>
      <c r="X1" s="1"/>
      <c r="Y1" s="1"/>
      <c r="Z1" s="1"/>
    </row>
    <row r="2" spans="1:26">
      <c r="A2" s="1"/>
      <c r="B2" s="1" t="s">
        <v>5</v>
      </c>
      <c r="C2" s="1"/>
      <c r="D2" s="1"/>
      <c r="E2" s="1"/>
      <c r="F2" s="1"/>
      <c r="G2" s="1"/>
      <c r="H2" s="1" t="s">
        <v>6</v>
      </c>
      <c r="I2" s="1"/>
      <c r="J2" s="1"/>
      <c r="K2" s="1"/>
      <c r="L2" s="1"/>
      <c r="M2" s="1"/>
      <c r="N2" s="1" t="s">
        <v>7</v>
      </c>
      <c r="O2" s="1"/>
      <c r="P2" s="1"/>
      <c r="Q2" s="1"/>
      <c r="R2" s="1"/>
      <c r="S2" s="1"/>
      <c r="T2" s="1" t="s">
        <v>39</v>
      </c>
      <c r="U2" s="1"/>
      <c r="V2" s="1"/>
      <c r="W2" s="1"/>
      <c r="X2" s="1"/>
      <c r="Y2" s="1"/>
      <c r="Z2" s="1"/>
    </row>
    <row r="3" spans="1:26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/>
      <c r="G3" s="1" t="s">
        <v>8</v>
      </c>
      <c r="H3" s="1" t="s">
        <v>9</v>
      </c>
      <c r="I3" s="1">
        <v>1</v>
      </c>
      <c r="J3" s="1">
        <v>2</v>
      </c>
      <c r="K3" s="1">
        <v>3</v>
      </c>
      <c r="L3" s="1"/>
      <c r="M3" s="1" t="s">
        <v>8</v>
      </c>
      <c r="N3" s="1" t="s">
        <v>9</v>
      </c>
      <c r="O3" s="1">
        <v>1</v>
      </c>
      <c r="P3" s="1">
        <v>2</v>
      </c>
      <c r="Q3" s="1">
        <v>3</v>
      </c>
      <c r="R3" s="1"/>
      <c r="S3" s="1" t="s">
        <v>8</v>
      </c>
      <c r="T3" s="1" t="s">
        <v>9</v>
      </c>
      <c r="U3" s="1">
        <v>1</v>
      </c>
      <c r="V3" s="1">
        <v>2</v>
      </c>
      <c r="W3" s="1">
        <v>3</v>
      </c>
      <c r="X3" s="1"/>
      <c r="Y3" s="1"/>
      <c r="Z3" s="1"/>
    </row>
    <row r="4" spans="1:26">
      <c r="A4" s="1">
        <v>0</v>
      </c>
      <c r="B4" s="10">
        <v>1</v>
      </c>
      <c r="C4" s="11">
        <v>1.0900000000000001</v>
      </c>
      <c r="D4" s="11">
        <v>1.08</v>
      </c>
      <c r="E4" s="12">
        <v>1.34</v>
      </c>
      <c r="F4" s="1"/>
      <c r="G4" s="1">
        <v>0</v>
      </c>
      <c r="H4" s="1" t="s">
        <v>13</v>
      </c>
      <c r="I4" s="1" t="s">
        <v>13</v>
      </c>
      <c r="J4" s="19">
        <f>K4*$E$1</f>
        <v>0</v>
      </c>
      <c r="K4" s="3">
        <f>IF((E$12-E4)&gt;0, E$12-E4,0)</f>
        <v>0</v>
      </c>
      <c r="L4" s="1"/>
      <c r="M4" s="1">
        <v>0</v>
      </c>
      <c r="N4" s="1" t="s">
        <v>13</v>
      </c>
      <c r="O4" s="19">
        <f>IF(P4=0, Q4*$E$1^(Q$3-O$3), P4*$E$1^(P$3-O$3))</f>
        <v>0</v>
      </c>
      <c r="P4" s="3">
        <f>IF(J41="Y", D$12-D4, 0)</f>
        <v>0</v>
      </c>
      <c r="Q4" s="3">
        <f>IF(K41="Y", E$12-E4, 0)</f>
        <v>0</v>
      </c>
      <c r="R4" s="1"/>
      <c r="S4" s="1">
        <v>0</v>
      </c>
      <c r="T4" s="28">
        <f>U4*$E$1^U$3+V4*$E$1^V$3+W4*$E$1^W$3</f>
        <v>0</v>
      </c>
      <c r="U4" s="29">
        <f>IF(P41="Y", C$12-C4, 0)</f>
        <v>0</v>
      </c>
      <c r="V4" s="3">
        <f>IF(Q41="Y", D$12-D4, 0)</f>
        <v>0</v>
      </c>
      <c r="W4" s="29">
        <f>IF(R41="Y", E$12-E4, 0)</f>
        <v>0</v>
      </c>
      <c r="X4" s="1"/>
      <c r="Y4" s="1"/>
      <c r="Z4" s="1"/>
    </row>
    <row r="5" spans="1:26">
      <c r="A5" s="1">
        <v>1</v>
      </c>
      <c r="B5" s="13">
        <v>1</v>
      </c>
      <c r="C5" s="14">
        <v>1.1599999999999999</v>
      </c>
      <c r="D5" s="14">
        <v>1.26</v>
      </c>
      <c r="E5" s="15">
        <v>1.54</v>
      </c>
      <c r="F5" s="1"/>
      <c r="G5" s="1">
        <v>1</v>
      </c>
      <c r="H5" s="1" t="s">
        <v>13</v>
      </c>
      <c r="I5" s="1" t="s">
        <v>13</v>
      </c>
      <c r="J5" s="19">
        <f t="shared" ref="J5:J11" si="0">K5*$E$1</f>
        <v>0</v>
      </c>
      <c r="K5" s="3">
        <f t="shared" ref="K5:K11" si="1">IF((E$12-E5)&gt;0, E$12-E5,0)</f>
        <v>0</v>
      </c>
      <c r="L5" s="1"/>
      <c r="M5" s="1">
        <v>1</v>
      </c>
      <c r="N5" s="1" t="s">
        <v>13</v>
      </c>
      <c r="O5" s="19">
        <f t="shared" ref="O5:O11" si="2">IF(P5=0, Q5*$E$1^(Q$3-O$3), P5*$E$1^(P$3-O$3))</f>
        <v>0</v>
      </c>
      <c r="P5" s="3">
        <f t="shared" ref="P5:P11" si="3">IF(J42="Y", D$12-D5, 0)</f>
        <v>0</v>
      </c>
      <c r="Q5" s="3">
        <f t="shared" ref="Q5:Q11" si="4">IF(K42="Y", E$12-E5, 0)</f>
        <v>0</v>
      </c>
      <c r="R5" s="1"/>
      <c r="S5" s="1">
        <v>1</v>
      </c>
      <c r="T5" s="28">
        <f t="shared" ref="T5:T11" si="5">U5*$E$1^U$3+V5*$E$1^V$3+W5*$E$1^W$3</f>
        <v>0</v>
      </c>
      <c r="U5" s="29">
        <f t="shared" ref="U5:U11" si="6">IF(P42="Y", C$12-C5, 0)</f>
        <v>0</v>
      </c>
      <c r="V5" s="3">
        <f t="shared" ref="V5:V11" si="7">IF(Q42="Y", D$12-D5, 0)</f>
        <v>0</v>
      </c>
      <c r="W5" s="29">
        <f t="shared" ref="W5:W11" si="8">IF(R42="Y", E$12-E5, 0)</f>
        <v>0</v>
      </c>
      <c r="X5" s="1"/>
      <c r="Y5" s="1"/>
      <c r="Z5" s="1"/>
    </row>
    <row r="6" spans="1:26">
      <c r="A6" s="1">
        <v>2</v>
      </c>
      <c r="B6" s="13">
        <v>1</v>
      </c>
      <c r="C6" s="14">
        <v>1.22</v>
      </c>
      <c r="D6" s="14">
        <v>1.07</v>
      </c>
      <c r="E6" s="15">
        <v>1.03</v>
      </c>
      <c r="F6" s="1"/>
      <c r="G6" s="1">
        <v>2</v>
      </c>
      <c r="H6" s="1" t="s">
        <v>13</v>
      </c>
      <c r="I6" s="1" t="s">
        <v>13</v>
      </c>
      <c r="J6" s="19">
        <f t="shared" si="0"/>
        <v>6.5923517350897465E-2</v>
      </c>
      <c r="K6" s="3">
        <f t="shared" si="1"/>
        <v>7.0000000000000062E-2</v>
      </c>
      <c r="L6" s="1"/>
      <c r="M6" s="1">
        <v>2</v>
      </c>
      <c r="N6" s="1" t="s">
        <v>13</v>
      </c>
      <c r="O6" s="19">
        <f t="shared" si="2"/>
        <v>6.2084430570201084E-2</v>
      </c>
      <c r="P6" s="3">
        <f t="shared" si="3"/>
        <v>0</v>
      </c>
      <c r="Q6" s="3">
        <f t="shared" si="4"/>
        <v>7.0000000000000062E-2</v>
      </c>
      <c r="R6" s="1"/>
      <c r="S6" s="1">
        <v>2</v>
      </c>
      <c r="T6" s="28">
        <f>U6*$E$1^U$3+V6*$E$1^V$3+W6*$E$1^W$3</f>
        <v>5.8468914798789101E-2</v>
      </c>
      <c r="U6" s="29">
        <f t="shared" si="6"/>
        <v>0</v>
      </c>
      <c r="V6" s="3">
        <f t="shared" si="7"/>
        <v>0</v>
      </c>
      <c r="W6" s="29">
        <f t="shared" si="8"/>
        <v>7.0000000000000062E-2</v>
      </c>
      <c r="X6" s="1"/>
      <c r="Y6" s="1"/>
      <c r="Z6" s="1"/>
    </row>
    <row r="7" spans="1:26">
      <c r="A7" s="1">
        <v>3</v>
      </c>
      <c r="B7" s="13">
        <v>1</v>
      </c>
      <c r="C7" s="14">
        <v>0.93</v>
      </c>
      <c r="D7" s="14">
        <v>0.97</v>
      </c>
      <c r="E7" s="15">
        <v>0.92</v>
      </c>
      <c r="F7" s="1"/>
      <c r="G7" s="1">
        <v>3</v>
      </c>
      <c r="H7" s="1" t="s">
        <v>13</v>
      </c>
      <c r="I7" s="1" t="s">
        <v>13</v>
      </c>
      <c r="J7" s="19">
        <f t="shared" si="0"/>
        <v>0.16951761604516483</v>
      </c>
      <c r="K7" s="3">
        <f t="shared" si="1"/>
        <v>0.18000000000000005</v>
      </c>
      <c r="L7" s="1"/>
      <c r="M7" s="1">
        <v>3</v>
      </c>
      <c r="N7" s="1" t="s">
        <v>13</v>
      </c>
      <c r="O7" s="19">
        <f t="shared" si="2"/>
        <v>0.12242938936595245</v>
      </c>
      <c r="P7" s="3">
        <f t="shared" si="3"/>
        <v>0.13000000000000012</v>
      </c>
      <c r="Q7" s="3">
        <f t="shared" si="4"/>
        <v>0</v>
      </c>
      <c r="R7" s="1"/>
      <c r="S7" s="1">
        <v>3</v>
      </c>
      <c r="T7" s="28">
        <f t="shared" si="5"/>
        <v>0.16009997070932233</v>
      </c>
      <c r="U7" s="29">
        <f t="shared" si="6"/>
        <v>0.17000000000000004</v>
      </c>
      <c r="V7" s="3">
        <f t="shared" si="7"/>
        <v>0</v>
      </c>
      <c r="W7" s="29">
        <f t="shared" si="8"/>
        <v>0</v>
      </c>
      <c r="X7" s="1"/>
      <c r="Y7" s="1"/>
      <c r="Z7" s="1"/>
    </row>
    <row r="8" spans="1:26">
      <c r="A8" s="1">
        <v>4</v>
      </c>
      <c r="B8" s="13">
        <v>1</v>
      </c>
      <c r="C8" s="14">
        <v>1.1100000000000001</v>
      </c>
      <c r="D8" s="14">
        <v>1.56</v>
      </c>
      <c r="E8" s="15">
        <v>1.52</v>
      </c>
      <c r="F8" s="1"/>
      <c r="G8" s="1">
        <v>4</v>
      </c>
      <c r="H8" s="1" t="s">
        <v>14</v>
      </c>
      <c r="I8" s="1" t="s">
        <v>13</v>
      </c>
      <c r="J8" s="19">
        <f t="shared" si="0"/>
        <v>0</v>
      </c>
      <c r="K8" s="3">
        <f t="shared" si="1"/>
        <v>0</v>
      </c>
      <c r="L8" s="1"/>
      <c r="M8" s="1">
        <v>4</v>
      </c>
      <c r="N8" s="1" t="s">
        <v>14</v>
      </c>
      <c r="O8" s="19">
        <f t="shared" si="2"/>
        <v>0</v>
      </c>
      <c r="P8" s="3">
        <f t="shared" si="3"/>
        <v>0</v>
      </c>
      <c r="Q8" s="3">
        <f t="shared" si="4"/>
        <v>0</v>
      </c>
      <c r="R8" s="1"/>
      <c r="S8" s="1">
        <v>4</v>
      </c>
      <c r="T8" s="28">
        <f t="shared" si="5"/>
        <v>0</v>
      </c>
      <c r="U8" s="29">
        <f t="shared" si="6"/>
        <v>0</v>
      </c>
      <c r="V8" s="3">
        <f t="shared" si="7"/>
        <v>0</v>
      </c>
      <c r="W8" s="29">
        <f t="shared" si="8"/>
        <v>0</v>
      </c>
      <c r="X8" s="1"/>
      <c r="Y8" s="1"/>
      <c r="Z8" s="1"/>
    </row>
    <row r="9" spans="1:26">
      <c r="A9" s="1">
        <v>5</v>
      </c>
      <c r="B9" s="13">
        <v>1</v>
      </c>
      <c r="C9" s="14">
        <v>0.76</v>
      </c>
      <c r="D9" s="14">
        <v>0.77</v>
      </c>
      <c r="E9" s="15">
        <v>0.9</v>
      </c>
      <c r="F9" s="1"/>
      <c r="G9" s="1">
        <v>5</v>
      </c>
      <c r="H9" s="1" t="s">
        <v>13</v>
      </c>
      <c r="I9" s="1" t="s">
        <v>13</v>
      </c>
      <c r="J9" s="19">
        <f t="shared" si="0"/>
        <v>0.18835290671684982</v>
      </c>
      <c r="K9" s="3">
        <f t="shared" si="1"/>
        <v>0.20000000000000007</v>
      </c>
      <c r="L9" s="1"/>
      <c r="M9" s="1">
        <v>5</v>
      </c>
      <c r="N9" s="1" t="s">
        <v>13</v>
      </c>
      <c r="O9" s="19">
        <f t="shared" si="2"/>
        <v>0.31078229608280217</v>
      </c>
      <c r="P9" s="3">
        <f t="shared" si="3"/>
        <v>0.33000000000000007</v>
      </c>
      <c r="Q9" s="3">
        <f t="shared" si="4"/>
        <v>0</v>
      </c>
      <c r="R9" s="1"/>
      <c r="S9" s="1">
        <v>5</v>
      </c>
      <c r="T9" s="28">
        <f t="shared" si="5"/>
        <v>0.32019994141864466</v>
      </c>
      <c r="U9" s="29">
        <f t="shared" si="6"/>
        <v>0.34000000000000008</v>
      </c>
      <c r="V9" s="3">
        <f t="shared" si="7"/>
        <v>0</v>
      </c>
      <c r="W9" s="29">
        <f t="shared" si="8"/>
        <v>0</v>
      </c>
      <c r="X9" s="1"/>
      <c r="Y9" s="1"/>
      <c r="Z9" s="1"/>
    </row>
    <row r="10" spans="1:26">
      <c r="A10" s="1">
        <v>6</v>
      </c>
      <c r="B10" s="13">
        <v>1</v>
      </c>
      <c r="C10" s="14">
        <v>0.92</v>
      </c>
      <c r="D10" s="14">
        <v>0.84</v>
      </c>
      <c r="E10" s="15">
        <v>1.01</v>
      </c>
      <c r="F10" s="1"/>
      <c r="G10" s="1">
        <v>6</v>
      </c>
      <c r="H10" s="1" t="s">
        <v>13</v>
      </c>
      <c r="I10" s="1" t="s">
        <v>13</v>
      </c>
      <c r="J10" s="19">
        <f t="shared" si="0"/>
        <v>8.4758808022582455E-2</v>
      </c>
      <c r="K10" s="3">
        <f t="shared" si="1"/>
        <v>9.000000000000008E-2</v>
      </c>
      <c r="L10" s="1"/>
      <c r="M10" s="1">
        <v>6</v>
      </c>
      <c r="N10" s="1" t="s">
        <v>13</v>
      </c>
      <c r="O10" s="19">
        <f t="shared" si="2"/>
        <v>0.24485877873190479</v>
      </c>
      <c r="P10" s="3">
        <f t="shared" si="3"/>
        <v>0.26000000000000012</v>
      </c>
      <c r="Q10" s="3">
        <f t="shared" si="4"/>
        <v>0</v>
      </c>
      <c r="R10" s="1"/>
      <c r="S10" s="1">
        <v>6</v>
      </c>
      <c r="T10" s="28">
        <f t="shared" si="5"/>
        <v>0.16951761604516483</v>
      </c>
      <c r="U10" s="29">
        <f t="shared" si="6"/>
        <v>0.18000000000000005</v>
      </c>
      <c r="V10" s="3">
        <f t="shared" si="7"/>
        <v>0</v>
      </c>
      <c r="W10" s="29">
        <f t="shared" si="8"/>
        <v>0</v>
      </c>
      <c r="X10" s="1"/>
      <c r="Y10" s="1"/>
      <c r="Z10" s="1"/>
    </row>
    <row r="11" spans="1:26">
      <c r="A11" s="1">
        <v>7</v>
      </c>
      <c r="B11" s="16">
        <v>1</v>
      </c>
      <c r="C11" s="17">
        <v>0.88</v>
      </c>
      <c r="D11" s="17">
        <v>1.22</v>
      </c>
      <c r="E11" s="18">
        <v>1.34</v>
      </c>
      <c r="F11" s="1"/>
      <c r="G11" s="1">
        <v>7</v>
      </c>
      <c r="H11" s="1" t="s">
        <v>13</v>
      </c>
      <c r="I11" s="1" t="s">
        <v>13</v>
      </c>
      <c r="J11" s="19">
        <f t="shared" si="0"/>
        <v>0</v>
      </c>
      <c r="K11" s="3">
        <f t="shared" si="1"/>
        <v>0</v>
      </c>
      <c r="L11" s="1"/>
      <c r="M11" s="1">
        <v>7</v>
      </c>
      <c r="N11" s="1" t="s">
        <v>13</v>
      </c>
      <c r="O11" s="19">
        <f t="shared" si="2"/>
        <v>0</v>
      </c>
      <c r="P11" s="3">
        <f t="shared" si="3"/>
        <v>0</v>
      </c>
      <c r="Q11" s="3">
        <f t="shared" si="4"/>
        <v>0</v>
      </c>
      <c r="R11" s="1"/>
      <c r="S11" s="1">
        <v>7</v>
      </c>
      <c r="T11" s="28">
        <f t="shared" si="5"/>
        <v>0.20718819738853481</v>
      </c>
      <c r="U11" s="29">
        <f t="shared" si="6"/>
        <v>0.22000000000000008</v>
      </c>
      <c r="V11" s="3">
        <f t="shared" si="7"/>
        <v>0</v>
      </c>
      <c r="W11" s="29">
        <f t="shared" si="8"/>
        <v>0</v>
      </c>
      <c r="X11" s="1"/>
      <c r="Y11" s="1"/>
      <c r="Z11" s="1"/>
    </row>
    <row r="12" spans="1:26">
      <c r="A12" s="1" t="s">
        <v>15</v>
      </c>
      <c r="B12" s="1">
        <v>1.1000000000000001</v>
      </c>
      <c r="C12" s="1">
        <v>1.1000000000000001</v>
      </c>
      <c r="D12" s="1">
        <v>1.1000000000000001</v>
      </c>
      <c r="E12" s="1">
        <v>1.1000000000000001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 t="s">
        <v>16</v>
      </c>
      <c r="T13" s="43">
        <f>AVERAGE(T4:T11)</f>
        <v>0.11443433004505696</v>
      </c>
      <c r="U13" s="1"/>
      <c r="V13" s="1"/>
      <c r="W13" s="1"/>
      <c r="X13" s="1"/>
      <c r="Y13" s="1"/>
      <c r="Z13" s="1"/>
    </row>
    <row r="14" spans="1:26">
      <c r="A14" s="1"/>
      <c r="B14" s="1" t="s">
        <v>43</v>
      </c>
      <c r="C14" s="1"/>
      <c r="D14" s="1"/>
      <c r="E14" s="1"/>
      <c r="F14" s="1"/>
      <c r="G14" s="1"/>
      <c r="H14" s="1" t="s">
        <v>17</v>
      </c>
      <c r="I14" s="1"/>
      <c r="J14" s="1"/>
      <c r="K14" s="1"/>
      <c r="L14" s="1"/>
      <c r="M14" s="1"/>
      <c r="N14" s="1" t="s">
        <v>18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 t="s">
        <v>8</v>
      </c>
      <c r="B15" s="1" t="s">
        <v>9</v>
      </c>
      <c r="C15" s="1" t="s">
        <v>10</v>
      </c>
      <c r="D15" s="1" t="s">
        <v>11</v>
      </c>
      <c r="E15" s="1" t="s">
        <v>12</v>
      </c>
      <c r="F15" s="1"/>
      <c r="G15" s="1" t="s">
        <v>8</v>
      </c>
      <c r="H15" s="1" t="s">
        <v>19</v>
      </c>
      <c r="I15" s="1" t="s">
        <v>20</v>
      </c>
      <c r="J15" s="1"/>
      <c r="K15" s="1"/>
      <c r="L15" s="1"/>
      <c r="M15" s="1" t="s">
        <v>8</v>
      </c>
      <c r="N15" s="1" t="s">
        <v>19</v>
      </c>
      <c r="O15" s="1" t="s">
        <v>21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>
        <v>0</v>
      </c>
      <c r="B16" s="10"/>
      <c r="C16" s="12">
        <f>IF(C$12&gt;C4, C$12-C4, 0)</f>
        <v>1.0000000000000009E-2</v>
      </c>
      <c r="D16" s="12">
        <f>IF(D$12&gt;D4, D$12-D4, 0)</f>
        <v>2.0000000000000018E-2</v>
      </c>
      <c r="E16" s="12">
        <f>IF(E$12&gt;E4, E$12-E4, 0)</f>
        <v>0</v>
      </c>
      <c r="F16" s="1"/>
      <c r="G16" s="1">
        <v>0</v>
      </c>
      <c r="H16" s="19">
        <f>IF(I16&lt;&gt;"-", J4, I16)</f>
        <v>0</v>
      </c>
      <c r="I16" s="8">
        <f>IF((D$12-D4)&gt;0, D4, "-")</f>
        <v>1.08</v>
      </c>
      <c r="J16" s="1"/>
      <c r="K16" s="1"/>
      <c r="L16" s="1"/>
      <c r="M16" s="1">
        <v>0</v>
      </c>
      <c r="N16" s="19">
        <f>IF(O16&lt;&gt;"-", O4, O16)</f>
        <v>0</v>
      </c>
      <c r="O16" s="6">
        <f>IF((C$12-C4)&gt;0, C4, "-")</f>
        <v>1.0900000000000001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>
        <v>1</v>
      </c>
      <c r="B17" s="13"/>
      <c r="C17" s="12">
        <f t="shared" ref="C17:E23" si="9">IF(C$12&gt;C5, C$12-C5, 0)</f>
        <v>0</v>
      </c>
      <c r="D17" s="12">
        <f t="shared" si="9"/>
        <v>0</v>
      </c>
      <c r="E17" s="12">
        <f t="shared" si="9"/>
        <v>0</v>
      </c>
      <c r="F17" s="1"/>
      <c r="G17" s="1">
        <v>1</v>
      </c>
      <c r="H17" s="7" t="str">
        <f t="shared" ref="H17:H23" si="10">IF(I17&lt;&gt;"-", J5, I17)</f>
        <v>-</v>
      </c>
      <c r="I17" s="8" t="str">
        <f t="shared" ref="I17:I23" si="11">IF((D$12-D5)&gt;0, D5, "-")</f>
        <v>-</v>
      </c>
      <c r="J17" s="1"/>
      <c r="K17" s="1"/>
      <c r="L17" s="1"/>
      <c r="M17" s="1">
        <v>1</v>
      </c>
      <c r="N17" s="19" t="str">
        <f t="shared" ref="N17:N23" si="12">IF(O17&lt;&gt;"-", O5, O17)</f>
        <v>-</v>
      </c>
      <c r="O17" s="6" t="str">
        <f t="shared" ref="O17:O23" si="13">IF((C$12-C5)&gt;0, C5, "-")</f>
        <v>-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>
        <v>2</v>
      </c>
      <c r="B18" s="13"/>
      <c r="C18" s="12">
        <f t="shared" si="9"/>
        <v>0</v>
      </c>
      <c r="D18" s="12">
        <f t="shared" si="9"/>
        <v>3.0000000000000027E-2</v>
      </c>
      <c r="E18" s="12">
        <f t="shared" si="9"/>
        <v>7.0000000000000062E-2</v>
      </c>
      <c r="F18" s="1"/>
      <c r="G18" s="1">
        <v>2</v>
      </c>
      <c r="H18" s="19">
        <f t="shared" si="10"/>
        <v>6.5923517350897465E-2</v>
      </c>
      <c r="I18" s="8">
        <f t="shared" si="11"/>
        <v>1.07</v>
      </c>
      <c r="J18" s="1"/>
      <c r="K18" s="1"/>
      <c r="L18" s="1"/>
      <c r="M18" s="1">
        <v>2</v>
      </c>
      <c r="N18" s="19" t="str">
        <f t="shared" si="12"/>
        <v>-</v>
      </c>
      <c r="O18" s="6" t="str">
        <f t="shared" si="13"/>
        <v>-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>
        <v>3</v>
      </c>
      <c r="B19" s="13"/>
      <c r="C19" s="12">
        <f t="shared" si="9"/>
        <v>0.17000000000000004</v>
      </c>
      <c r="D19" s="12">
        <f t="shared" si="9"/>
        <v>0.13000000000000012</v>
      </c>
      <c r="E19" s="12">
        <f t="shared" si="9"/>
        <v>0.18000000000000005</v>
      </c>
      <c r="F19" s="1"/>
      <c r="G19" s="1">
        <v>3</v>
      </c>
      <c r="H19" s="19">
        <f t="shared" si="10"/>
        <v>0.16951761604516483</v>
      </c>
      <c r="I19" s="8">
        <f t="shared" si="11"/>
        <v>0.97</v>
      </c>
      <c r="J19" s="1"/>
      <c r="K19" s="1"/>
      <c r="L19" s="1"/>
      <c r="M19" s="1">
        <v>3</v>
      </c>
      <c r="N19" s="19">
        <f t="shared" si="12"/>
        <v>0.12242938936595245</v>
      </c>
      <c r="O19" s="6">
        <f t="shared" si="13"/>
        <v>0.93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>
        <v>4</v>
      </c>
      <c r="B20" s="13"/>
      <c r="C20" s="12">
        <f t="shared" si="9"/>
        <v>0</v>
      </c>
      <c r="D20" s="12">
        <f t="shared" si="9"/>
        <v>0</v>
      </c>
      <c r="E20" s="12">
        <f t="shared" si="9"/>
        <v>0</v>
      </c>
      <c r="F20" s="1"/>
      <c r="G20" s="1">
        <v>4</v>
      </c>
      <c r="H20" s="7" t="str">
        <f t="shared" si="10"/>
        <v>-</v>
      </c>
      <c r="I20" s="8" t="str">
        <f t="shared" si="11"/>
        <v>-</v>
      </c>
      <c r="J20" s="1"/>
      <c r="K20" s="1"/>
      <c r="L20" s="1"/>
      <c r="M20" s="1">
        <v>4</v>
      </c>
      <c r="N20" s="19" t="str">
        <f t="shared" si="12"/>
        <v>-</v>
      </c>
      <c r="O20" s="6" t="str">
        <f t="shared" si="13"/>
        <v>-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>
        <v>5</v>
      </c>
      <c r="B21" s="13"/>
      <c r="C21" s="12">
        <f t="shared" si="9"/>
        <v>0.34000000000000008</v>
      </c>
      <c r="D21" s="12">
        <f t="shared" si="9"/>
        <v>0.33000000000000007</v>
      </c>
      <c r="E21" s="12">
        <f t="shared" si="9"/>
        <v>0.20000000000000007</v>
      </c>
      <c r="F21" s="1"/>
      <c r="G21" s="1">
        <v>5</v>
      </c>
      <c r="H21" s="19">
        <f t="shared" si="10"/>
        <v>0.18835290671684982</v>
      </c>
      <c r="I21" s="8">
        <f t="shared" si="11"/>
        <v>0.77</v>
      </c>
      <c r="J21" s="1"/>
      <c r="K21" s="1"/>
      <c r="L21" s="1"/>
      <c r="M21" s="1">
        <v>5</v>
      </c>
      <c r="N21" s="19">
        <f t="shared" si="12"/>
        <v>0.31078229608280217</v>
      </c>
      <c r="O21" s="6">
        <f t="shared" si="13"/>
        <v>0.76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>
        <v>6</v>
      </c>
      <c r="B22" s="13"/>
      <c r="C22" s="12">
        <f t="shared" si="9"/>
        <v>0.18000000000000005</v>
      </c>
      <c r="D22" s="12">
        <f t="shared" si="9"/>
        <v>0.26000000000000012</v>
      </c>
      <c r="E22" s="12">
        <f t="shared" si="9"/>
        <v>9.000000000000008E-2</v>
      </c>
      <c r="F22" s="1"/>
      <c r="G22" s="1">
        <v>6</v>
      </c>
      <c r="H22" s="19">
        <f t="shared" si="10"/>
        <v>8.4758808022582455E-2</v>
      </c>
      <c r="I22" s="8">
        <f t="shared" si="11"/>
        <v>0.84</v>
      </c>
      <c r="J22" s="1"/>
      <c r="K22" s="1"/>
      <c r="L22" s="1"/>
      <c r="M22" s="1">
        <v>6</v>
      </c>
      <c r="N22" s="19">
        <f t="shared" si="12"/>
        <v>0.24485877873190479</v>
      </c>
      <c r="O22" s="6">
        <f t="shared" si="13"/>
        <v>0.92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>
        <v>7</v>
      </c>
      <c r="B23" s="16"/>
      <c r="C23" s="12">
        <f t="shared" si="9"/>
        <v>0.22000000000000008</v>
      </c>
      <c r="D23" s="12">
        <f t="shared" si="9"/>
        <v>0</v>
      </c>
      <c r="E23" s="12">
        <f t="shared" si="9"/>
        <v>0</v>
      </c>
      <c r="F23" s="1"/>
      <c r="G23" s="1">
        <v>7</v>
      </c>
      <c r="H23" s="7" t="str">
        <f t="shared" si="10"/>
        <v>-</v>
      </c>
      <c r="I23" s="8" t="str">
        <f t="shared" si="11"/>
        <v>-</v>
      </c>
      <c r="J23" s="1"/>
      <c r="K23" s="1"/>
      <c r="L23" s="1"/>
      <c r="M23" s="1">
        <v>7</v>
      </c>
      <c r="N23" s="19">
        <f t="shared" si="12"/>
        <v>0</v>
      </c>
      <c r="O23" s="6">
        <f t="shared" si="13"/>
        <v>0.88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 t="s">
        <v>22</v>
      </c>
      <c r="I26" s="1"/>
      <c r="J26" s="1" t="s">
        <v>23</v>
      </c>
      <c r="K26" s="1"/>
      <c r="L26" s="1"/>
      <c r="M26" s="1"/>
      <c r="N26" s="1" t="s">
        <v>22</v>
      </c>
      <c r="O26" s="1"/>
      <c r="P26" s="1" t="s">
        <v>23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21">
        <f>H16</f>
        <v>0</v>
      </c>
      <c r="I27" s="11">
        <v>1</v>
      </c>
      <c r="J27" s="11">
        <f>I16</f>
        <v>1.08</v>
      </c>
      <c r="K27" s="12">
        <f>J27^2</f>
        <v>1.1664000000000001</v>
      </c>
      <c r="L27" s="1"/>
      <c r="M27" s="1"/>
      <c r="N27" s="21">
        <f>N16</f>
        <v>0</v>
      </c>
      <c r="O27" s="11">
        <v>1</v>
      </c>
      <c r="P27" s="25">
        <f>O16</f>
        <v>1.0900000000000001</v>
      </c>
      <c r="Q27" s="12">
        <f>P27^2</f>
        <v>1.1881000000000002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22">
        <f>H18</f>
        <v>6.5923517350897465E-2</v>
      </c>
      <c r="I28" s="14">
        <v>1</v>
      </c>
      <c r="J28" s="14">
        <f>I18</f>
        <v>1.07</v>
      </c>
      <c r="K28" s="15">
        <f>J28^2</f>
        <v>1.1449</v>
      </c>
      <c r="L28" s="1"/>
      <c r="M28" s="1"/>
      <c r="N28" s="22">
        <f>N19</f>
        <v>0.12242938936595245</v>
      </c>
      <c r="O28" s="14">
        <v>1</v>
      </c>
      <c r="P28" s="26">
        <f>O19</f>
        <v>0.93</v>
      </c>
      <c r="Q28" s="15">
        <f>P28^2</f>
        <v>0.86490000000000011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22">
        <f>H19</f>
        <v>0.16951761604516483</v>
      </c>
      <c r="I29" s="14">
        <v>1</v>
      </c>
      <c r="J29" s="14">
        <f>I19</f>
        <v>0.97</v>
      </c>
      <c r="K29" s="15">
        <f>J29^2</f>
        <v>0.94089999999999996</v>
      </c>
      <c r="L29" s="1"/>
      <c r="M29" s="1"/>
      <c r="N29" s="22">
        <f>N21</f>
        <v>0.31078229608280217</v>
      </c>
      <c r="O29" s="14">
        <v>1</v>
      </c>
      <c r="P29" s="26">
        <f>O21</f>
        <v>0.76</v>
      </c>
      <c r="Q29" s="15">
        <f>P29^2</f>
        <v>0.5776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22">
        <f>H21</f>
        <v>0.18835290671684982</v>
      </c>
      <c r="I30" s="14">
        <v>1</v>
      </c>
      <c r="J30" s="14">
        <f>I21</f>
        <v>0.77</v>
      </c>
      <c r="K30" s="15">
        <f>J30^2</f>
        <v>0.59289999999999998</v>
      </c>
      <c r="L30" s="1"/>
      <c r="M30" s="1"/>
      <c r="N30" s="22">
        <f>N22</f>
        <v>0.24485877873190479</v>
      </c>
      <c r="O30" s="14">
        <v>1</v>
      </c>
      <c r="P30" s="26">
        <f>O22</f>
        <v>0.92</v>
      </c>
      <c r="Q30" s="15">
        <f>P30^2</f>
        <v>0.84640000000000004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23">
        <f>H22</f>
        <v>8.4758808022582455E-2</v>
      </c>
      <c r="I31" s="17">
        <v>1</v>
      </c>
      <c r="J31" s="17">
        <f>I22</f>
        <v>0.84</v>
      </c>
      <c r="K31" s="18">
        <f>J31^2</f>
        <v>0.70559999999999989</v>
      </c>
      <c r="L31" s="1"/>
      <c r="M31" s="1"/>
      <c r="N31" s="23">
        <f>N23</f>
        <v>0</v>
      </c>
      <c r="O31" s="17">
        <v>1</v>
      </c>
      <c r="P31" s="27">
        <f>O23</f>
        <v>0.88</v>
      </c>
      <c r="Q31" s="18">
        <f>P31^2</f>
        <v>0.77439999999999998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 t="s">
        <v>37</v>
      </c>
      <c r="I33" s="1"/>
      <c r="J33" s="1"/>
      <c r="K33" s="1"/>
      <c r="L33" s="1"/>
      <c r="M33" s="1"/>
      <c r="N33" s="1" t="s">
        <v>38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>
      <c r="A34" s="1" t="s">
        <v>24</v>
      </c>
      <c r="B34" s="1"/>
      <c r="C34" s="1"/>
      <c r="D34" s="31" t="s">
        <v>70</v>
      </c>
      <c r="E34" s="1"/>
      <c r="F34" s="1"/>
      <c r="G34" s="1"/>
      <c r="H34" s="1" t="s">
        <v>25</v>
      </c>
      <c r="I34" s="24">
        <f t="array" ref="I34:I36">MMULT( MINVERSE(MMULT(TRANSPOSE(I27:K31), I27:K31)), MMULT(TRANSPOSE(I27:K31), H27:H31))</f>
        <v>-1.0699876552821479</v>
      </c>
      <c r="J34" s="1"/>
      <c r="K34" s="71">
        <f t="array" ref="K34:K36">MMULT( MMULT(MINVERSE(MMULT(TRANSPOSE(I27:K31), I27:K31)), TRANSPOSE(I27:K31)), H27:H31)</f>
        <v>-1.0699876552825613</v>
      </c>
      <c r="L34" s="1"/>
      <c r="M34" s="1"/>
      <c r="N34" s="1" t="s">
        <v>25</v>
      </c>
      <c r="O34" s="24">
        <f t="array" ref="O34:O36">MMULT( MINVERSE(MMULT(TRANSPOSE(O27:Q31), O27:Q31)), MMULT(TRANSPOSE(O27:Q31), N27:N31))</f>
        <v>2.0375123423771129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 t="s">
        <v>26</v>
      </c>
      <c r="I35" s="24">
        <v>2.983410625839042</v>
      </c>
      <c r="J35" s="1"/>
      <c r="K35" s="71">
        <v>2.9834106258395288</v>
      </c>
      <c r="L35" s="1"/>
      <c r="M35" s="1" t="s">
        <v>71</v>
      </c>
      <c r="N35" s="1" t="s">
        <v>26</v>
      </c>
      <c r="O35" s="24">
        <v>-3.3354434031348319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 t="s">
        <v>27</v>
      </c>
      <c r="I36" s="24">
        <v>-1.8135761829327066</v>
      </c>
      <c r="J36" s="1"/>
      <c r="K36" s="71">
        <v>-1.8135761829328181</v>
      </c>
      <c r="L36" s="1"/>
      <c r="M36" s="1"/>
      <c r="N36" s="1" t="s">
        <v>27</v>
      </c>
      <c r="O36" s="24">
        <v>1.3564565881014232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 t="s">
        <v>28</v>
      </c>
      <c r="I39" s="1"/>
      <c r="J39" s="1"/>
      <c r="K39" s="1"/>
      <c r="L39" s="1"/>
      <c r="M39" s="1"/>
      <c r="N39" s="1" t="s">
        <v>29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 t="s">
        <v>8</v>
      </c>
      <c r="H40" s="1" t="s">
        <v>30</v>
      </c>
      <c r="I40" s="1" t="s">
        <v>31</v>
      </c>
      <c r="J40" s="1" t="s">
        <v>32</v>
      </c>
      <c r="K40" s="1" t="s">
        <v>33</v>
      </c>
      <c r="L40" s="1"/>
      <c r="M40" s="1" t="s">
        <v>8</v>
      </c>
      <c r="N40" s="1" t="s">
        <v>30</v>
      </c>
      <c r="O40" s="1" t="s">
        <v>31</v>
      </c>
      <c r="P40" s="1" t="s">
        <v>32</v>
      </c>
      <c r="Q40" s="1" t="s">
        <v>34</v>
      </c>
      <c r="R40" s="1" t="s">
        <v>35</v>
      </c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>
        <v>0</v>
      </c>
      <c r="H41" s="1">
        <f>IF(I16&lt;&gt;"-", D$12-I16, I16)</f>
        <v>2.0000000000000018E-2</v>
      </c>
      <c r="I41" s="5">
        <f>IF(I16&lt;&gt;"-", I$34+I$35*I16+I$36*I16^2, I16)</f>
        <v>3.6740560851308501E-2</v>
      </c>
      <c r="J41" s="1" t="str">
        <f>IF(H41&gt;I41, "Y", "N")</f>
        <v>N</v>
      </c>
      <c r="K41" s="1" t="str">
        <f>IF(J41="Y", "N", IF(K4&gt;0, "Y","N"))</f>
        <v>N</v>
      </c>
      <c r="L41" s="1"/>
      <c r="M41" s="1">
        <v>0</v>
      </c>
      <c r="N41" s="1">
        <f>IF(O16&lt;&gt;"-", C$12-O16, O16)</f>
        <v>1.0000000000000009E-2</v>
      </c>
      <c r="O41" s="5">
        <f>IF(O16&lt;&gt;"-", O$34+O$35*O16+O$36*O16^2, O16)</f>
        <v>1.3485105283447041E-2</v>
      </c>
      <c r="P41" s="1" t="str">
        <f>IF(N41&gt;O41, "Y", "N")</f>
        <v>N</v>
      </c>
      <c r="Q41" s="1" t="str">
        <f>IF(P41="Y", "N", IF(P4&gt;0, "Y","N"))</f>
        <v>N</v>
      </c>
      <c r="R41" s="1" t="str">
        <f>IF(Q41="Y", "N", IF(Q4&gt;0, "Y","N"))</f>
        <v>N</v>
      </c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>
        <v>1</v>
      </c>
      <c r="H42" s="1" t="str">
        <f t="shared" ref="H42:H48" si="14">IF(I17&lt;&gt;"-", D$12-I17, I17)</f>
        <v>-</v>
      </c>
      <c r="I42" s="5" t="str">
        <f t="shared" ref="I42:I48" si="15">IF(I17&lt;&gt;"-", I$34+I$35*I17+I$36*I17^2, I17)</f>
        <v>-</v>
      </c>
      <c r="J42" s="1" t="str">
        <f>IF(H42&gt;I42, "Y", "N")</f>
        <v>N</v>
      </c>
      <c r="K42" s="1" t="str">
        <f t="shared" ref="K42:K48" si="16">IF(J42="Y", "N", IF(K5&gt;0, "Y","N"))</f>
        <v>N</v>
      </c>
      <c r="L42" s="1"/>
      <c r="M42" s="1">
        <v>1</v>
      </c>
      <c r="N42" s="1" t="str">
        <f t="shared" ref="N42:N48" si="17">IF(O17&lt;&gt;"-", C$12-O17, O17)</f>
        <v>-</v>
      </c>
      <c r="O42" s="5" t="str">
        <f t="shared" ref="O42:O48" si="18">IF(O17&lt;&gt;"-", O$34+O$35*O17+O$36*O17^2, O17)</f>
        <v>-</v>
      </c>
      <c r="P42" s="1" t="str">
        <f t="shared" ref="P42:P48" si="19">IF(N42&gt;O42, "Y", "N")</f>
        <v>N</v>
      </c>
      <c r="Q42" s="1" t="str">
        <f t="shared" ref="Q42:R48" si="20">IF(P42="Y", "N", IF(P5&gt;0, "Y","N"))</f>
        <v>N</v>
      </c>
      <c r="R42" s="1" t="str">
        <f t="shared" si="20"/>
        <v>N</v>
      </c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>
        <v>2</v>
      </c>
      <c r="H43" s="1">
        <f t="shared" si="14"/>
        <v>3.0000000000000027E-2</v>
      </c>
      <c r="I43" s="5">
        <f t="shared" si="15"/>
        <v>4.5898342525971358E-2</v>
      </c>
      <c r="J43" s="1" t="str">
        <f t="shared" ref="J43:J48" si="21">IF(H43&gt;I43, "Y", "N")</f>
        <v>N</v>
      </c>
      <c r="K43" s="1" t="str">
        <f t="shared" si="16"/>
        <v>Y</v>
      </c>
      <c r="L43" s="1"/>
      <c r="M43" s="1">
        <v>2</v>
      </c>
      <c r="N43" s="1" t="str">
        <f t="shared" si="17"/>
        <v>-</v>
      </c>
      <c r="O43" s="5" t="str">
        <f t="shared" si="18"/>
        <v>-</v>
      </c>
      <c r="P43" s="1" t="str">
        <f t="shared" si="19"/>
        <v>N</v>
      </c>
      <c r="Q43" s="1" t="str">
        <f t="shared" si="20"/>
        <v>N</v>
      </c>
      <c r="R43" s="1" t="str">
        <f t="shared" si="20"/>
        <v>Y</v>
      </c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>
        <v>3</v>
      </c>
      <c r="H44" s="1">
        <f t="shared" si="14"/>
        <v>0.13000000000000012</v>
      </c>
      <c r="I44" s="5">
        <f t="shared" si="15"/>
        <v>0.11752682126033953</v>
      </c>
      <c r="J44" s="1" t="str">
        <f t="shared" si="21"/>
        <v>Y</v>
      </c>
      <c r="K44" s="1" t="str">
        <f t="shared" si="16"/>
        <v>N</v>
      </c>
      <c r="L44" s="1"/>
      <c r="M44" s="1">
        <v>3</v>
      </c>
      <c r="N44" s="1">
        <f t="shared" si="17"/>
        <v>0.17000000000000004</v>
      </c>
      <c r="O44" s="5">
        <f t="shared" si="18"/>
        <v>0.10874928051064026</v>
      </c>
      <c r="P44" s="1" t="str">
        <f t="shared" si="19"/>
        <v>Y</v>
      </c>
      <c r="Q44" s="1" t="str">
        <f t="shared" si="20"/>
        <v>N</v>
      </c>
      <c r="R44" s="1" t="str">
        <f t="shared" si="20"/>
        <v>N</v>
      </c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>
        <v>4</v>
      </c>
      <c r="H45" s="1" t="str">
        <f t="shared" si="14"/>
        <v>-</v>
      </c>
      <c r="I45" s="5" t="str">
        <f t="shared" si="15"/>
        <v>-</v>
      </c>
      <c r="J45" s="1" t="str">
        <f t="shared" si="21"/>
        <v>N</v>
      </c>
      <c r="K45" s="1" t="str">
        <f t="shared" si="16"/>
        <v>N</v>
      </c>
      <c r="L45" s="1"/>
      <c r="M45" s="1">
        <v>4</v>
      </c>
      <c r="N45" s="1" t="str">
        <f t="shared" si="17"/>
        <v>-</v>
      </c>
      <c r="O45" s="5" t="str">
        <f t="shared" si="18"/>
        <v>-</v>
      </c>
      <c r="P45" s="1" t="str">
        <f t="shared" si="19"/>
        <v>N</v>
      </c>
      <c r="Q45" s="1" t="str">
        <f t="shared" si="20"/>
        <v>N</v>
      </c>
      <c r="R45" s="1" t="str">
        <f t="shared" si="20"/>
        <v>N</v>
      </c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>
        <v>5</v>
      </c>
      <c r="H46" s="1">
        <f t="shared" si="14"/>
        <v>0.33000000000000007</v>
      </c>
      <c r="I46" s="5">
        <f t="shared" si="15"/>
        <v>0.15196920775311273</v>
      </c>
      <c r="J46" s="1" t="str">
        <f t="shared" si="21"/>
        <v>Y</v>
      </c>
      <c r="K46" s="1" t="str">
        <f t="shared" si="16"/>
        <v>N</v>
      </c>
      <c r="L46" s="1"/>
      <c r="M46" s="1">
        <v>5</v>
      </c>
      <c r="N46" s="1">
        <f t="shared" si="17"/>
        <v>0.34000000000000008</v>
      </c>
      <c r="O46" s="5">
        <f t="shared" si="18"/>
        <v>0.28606468128202267</v>
      </c>
      <c r="P46" s="1" t="str">
        <f t="shared" si="19"/>
        <v>Y</v>
      </c>
      <c r="Q46" s="1" t="str">
        <f t="shared" si="20"/>
        <v>N</v>
      </c>
      <c r="R46" s="1" t="str">
        <f t="shared" si="20"/>
        <v>N</v>
      </c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>
        <v>6</v>
      </c>
      <c r="H47" s="1">
        <f t="shared" si="14"/>
        <v>0.26000000000000012</v>
      </c>
      <c r="I47" s="5">
        <f t="shared" si="15"/>
        <v>0.15641791574532982</v>
      </c>
      <c r="J47" s="1" t="str">
        <f t="shared" si="21"/>
        <v>Y</v>
      </c>
      <c r="K47" s="1" t="str">
        <f t="shared" si="16"/>
        <v>N</v>
      </c>
      <c r="L47" s="1"/>
      <c r="M47" s="1">
        <v>6</v>
      </c>
      <c r="N47" s="1">
        <f t="shared" si="17"/>
        <v>0.18000000000000005</v>
      </c>
      <c r="O47" s="5">
        <f t="shared" si="18"/>
        <v>0.11700926766211195</v>
      </c>
      <c r="P47" s="1" t="str">
        <f t="shared" si="19"/>
        <v>Y</v>
      </c>
      <c r="Q47" s="1" t="str">
        <f t="shared" si="20"/>
        <v>N</v>
      </c>
      <c r="R47" s="1" t="str">
        <f t="shared" si="20"/>
        <v>N</v>
      </c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>
        <v>7</v>
      </c>
      <c r="H48" s="1" t="str">
        <f t="shared" si="14"/>
        <v>-</v>
      </c>
      <c r="I48" s="5" t="str">
        <f t="shared" si="15"/>
        <v>-</v>
      </c>
      <c r="J48" s="1" t="str">
        <f t="shared" si="21"/>
        <v>N</v>
      </c>
      <c r="K48" s="1" t="str">
        <f t="shared" si="16"/>
        <v>N</v>
      </c>
      <c r="L48" s="1"/>
      <c r="M48" s="1">
        <v>7</v>
      </c>
      <c r="N48" s="1">
        <f t="shared" si="17"/>
        <v>0.22000000000000008</v>
      </c>
      <c r="O48" s="5">
        <f t="shared" si="18"/>
        <v>0.15276212944420275</v>
      </c>
      <c r="P48" s="1" t="str">
        <f t="shared" si="19"/>
        <v>Y</v>
      </c>
      <c r="Q48" s="1" t="str">
        <f t="shared" si="20"/>
        <v>N</v>
      </c>
      <c r="R48" s="1" t="str">
        <f t="shared" si="20"/>
        <v>N</v>
      </c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44">
        <f>H16</f>
        <v>0</v>
      </c>
      <c r="I52" s="11">
        <v>1</v>
      </c>
      <c r="J52" s="11">
        <f>D4</f>
        <v>1.08</v>
      </c>
      <c r="K52" s="12">
        <f>J52^2</f>
        <v>1.1664000000000001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45">
        <v>0</v>
      </c>
      <c r="I53" s="14">
        <v>1</v>
      </c>
      <c r="J53" s="14">
        <f t="shared" ref="J53:J59" si="22">D5</f>
        <v>1.26</v>
      </c>
      <c r="K53" s="15">
        <f t="shared" ref="K53:K59" si="23">J53^2</f>
        <v>1.5876000000000001</v>
      </c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45">
        <f>H18</f>
        <v>6.5923517350897465E-2</v>
      </c>
      <c r="I54" s="14">
        <v>1</v>
      </c>
      <c r="J54" s="14">
        <f t="shared" si="22"/>
        <v>1.07</v>
      </c>
      <c r="K54" s="15">
        <f t="shared" si="23"/>
        <v>1.1449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45">
        <f>H19</f>
        <v>0.16951761604516483</v>
      </c>
      <c r="I55" s="14">
        <v>1</v>
      </c>
      <c r="J55" s="14">
        <f t="shared" si="22"/>
        <v>0.97</v>
      </c>
      <c r="K55" s="15">
        <f t="shared" si="23"/>
        <v>0.94089999999999996</v>
      </c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45">
        <v>0</v>
      </c>
      <c r="I56" s="14">
        <v>1</v>
      </c>
      <c r="J56" s="14">
        <f t="shared" si="22"/>
        <v>1.56</v>
      </c>
      <c r="K56" s="15">
        <f t="shared" si="23"/>
        <v>2.4336000000000002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45">
        <f>H21</f>
        <v>0.18835290671684982</v>
      </c>
      <c r="I57" s="14">
        <v>1</v>
      </c>
      <c r="J57" s="14">
        <f t="shared" si="22"/>
        <v>0.77</v>
      </c>
      <c r="K57" s="15">
        <f t="shared" si="23"/>
        <v>0.59289999999999998</v>
      </c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45">
        <f>H22</f>
        <v>8.4758808022582455E-2</v>
      </c>
      <c r="I58" s="14">
        <v>1</v>
      </c>
      <c r="J58" s="14">
        <f t="shared" si="22"/>
        <v>0.84</v>
      </c>
      <c r="K58" s="15">
        <f t="shared" si="23"/>
        <v>0.70559999999999989</v>
      </c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">
      <c r="A59" s="1"/>
      <c r="B59" s="1"/>
      <c r="C59" s="1"/>
      <c r="D59" s="30" t="s">
        <v>36</v>
      </c>
      <c r="E59" s="1"/>
      <c r="F59" s="1"/>
      <c r="G59" s="1"/>
      <c r="H59" s="46">
        <v>0</v>
      </c>
      <c r="I59" s="17">
        <v>1</v>
      </c>
      <c r="J59" s="17">
        <f t="shared" si="22"/>
        <v>1.22</v>
      </c>
      <c r="K59" s="18">
        <f t="shared" si="23"/>
        <v>1.4883999999999999</v>
      </c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5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 t="s">
        <v>25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 t="s">
        <v>26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 t="s">
        <v>27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conditionalFormatting sqref="P4:P11">
    <cfRule type="cellIs" dxfId="43" priority="10" operator="greaterThan">
      <formula>0</formula>
    </cfRule>
    <cfRule type="cellIs" dxfId="42" priority="11" operator="equal">
      <formula>0</formula>
    </cfRule>
  </conditionalFormatting>
  <conditionalFormatting sqref="K4:K11">
    <cfRule type="cellIs" dxfId="41" priority="8" operator="greaterThan">
      <formula>0</formula>
    </cfRule>
    <cfRule type="cellIs" dxfId="40" priority="9" operator="equal">
      <formula>0</formula>
    </cfRule>
  </conditionalFormatting>
  <conditionalFormatting sqref="J41:K48 P41:R48">
    <cfRule type="containsText" dxfId="39" priority="5" operator="containsText" text="Y">
      <formula>NOT(ISERROR(SEARCH("Y",J41)))</formula>
    </cfRule>
  </conditionalFormatting>
  <conditionalFormatting sqref="Q4:Q11">
    <cfRule type="cellIs" dxfId="38" priority="3" operator="greaterThan">
      <formula>0</formula>
    </cfRule>
    <cfRule type="cellIs" dxfId="37" priority="4" operator="equal">
      <formula>0</formula>
    </cfRule>
  </conditionalFormatting>
  <conditionalFormatting sqref="U4:W11">
    <cfRule type="cellIs" dxfId="36" priority="1" operator="greaterThan">
      <formula>0</formula>
    </cfRule>
    <cfRule type="cellIs" dxfId="35" priority="2" operator="equal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Text" priority="6" operator="notContains" id="{9E5643C3-003A-624E-BE51-9B23C9376073}">
            <xm:f>ISERROR(SEARCH("-",H16))</xm:f>
            <xm:f>"-"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" operator="containsText" id="{4E21F403-363C-BD4B-A284-31DEA999C4C7}">
            <xm:f>NOT(ISERROR(SEARCH("-",H16)))</xm:f>
            <xm:f>"-"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H41:I48 N16:O23 N41:O48 H16:I23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0918E-9623-F34E-A235-E46D6249BE25}">
  <dimension ref="A1:Z1002"/>
  <sheetViews>
    <sheetView zoomScale="120" zoomScaleNormal="120" workbookViewId="0">
      <selection activeCell="D34" sqref="D34"/>
    </sheetView>
  </sheetViews>
  <sheetFormatPr baseColWidth="10" defaultRowHeight="16"/>
  <cols>
    <col min="6" max="6" width="20.33203125" customWidth="1"/>
  </cols>
  <sheetData>
    <row r="1" spans="1:26">
      <c r="A1" s="1" t="s">
        <v>0</v>
      </c>
      <c r="B1" s="2">
        <v>0.06</v>
      </c>
      <c r="C1" s="1"/>
      <c r="D1" s="1" t="s">
        <v>1</v>
      </c>
      <c r="E1" s="4">
        <f>EXP(-B1)</f>
        <v>0.94176453358424872</v>
      </c>
      <c r="F1" s="1"/>
      <c r="G1" s="9" t="s">
        <v>2</v>
      </c>
      <c r="H1" s="1"/>
      <c r="I1" s="1"/>
      <c r="J1" s="1"/>
      <c r="K1" s="1"/>
      <c r="L1" s="1"/>
      <c r="M1" s="9" t="s">
        <v>3</v>
      </c>
      <c r="N1" s="1"/>
      <c r="O1" s="1"/>
      <c r="P1" s="1"/>
      <c r="Q1" s="1"/>
      <c r="R1" s="1"/>
      <c r="S1" s="9" t="s">
        <v>4</v>
      </c>
      <c r="T1" s="1"/>
      <c r="U1" s="1"/>
      <c r="V1" s="1"/>
      <c r="W1" s="1"/>
      <c r="X1" s="1"/>
      <c r="Y1" s="1"/>
      <c r="Z1" s="1"/>
    </row>
    <row r="2" spans="1:26">
      <c r="A2" s="1"/>
      <c r="B2" s="1" t="s">
        <v>5</v>
      </c>
      <c r="C2" s="1"/>
      <c r="D2" s="1"/>
      <c r="E2" s="1"/>
      <c r="F2" s="1"/>
      <c r="G2" s="1"/>
      <c r="H2" s="1" t="s">
        <v>6</v>
      </c>
      <c r="I2" s="1"/>
      <c r="J2" s="1"/>
      <c r="K2" s="1"/>
      <c r="L2" s="1"/>
      <c r="M2" s="1"/>
      <c r="N2" s="1" t="s">
        <v>7</v>
      </c>
      <c r="O2" s="1"/>
      <c r="P2" s="1"/>
      <c r="Q2" s="1"/>
      <c r="R2" s="1"/>
      <c r="S2" s="1"/>
      <c r="T2" s="1" t="s">
        <v>39</v>
      </c>
      <c r="U2" s="1"/>
      <c r="V2" s="1"/>
      <c r="W2" s="1"/>
      <c r="X2" s="1"/>
      <c r="Y2" s="1"/>
      <c r="Z2" s="1"/>
    </row>
    <row r="3" spans="1:26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/>
      <c r="G3" s="1" t="s">
        <v>8</v>
      </c>
      <c r="H3" s="1" t="s">
        <v>9</v>
      </c>
      <c r="I3" s="1">
        <v>1</v>
      </c>
      <c r="J3" s="1">
        <v>2</v>
      </c>
      <c r="K3" s="1">
        <v>3</v>
      </c>
      <c r="L3" s="1"/>
      <c r="M3" s="1" t="s">
        <v>8</v>
      </c>
      <c r="N3" s="1" t="s">
        <v>9</v>
      </c>
      <c r="O3" s="1">
        <v>1</v>
      </c>
      <c r="P3" s="1">
        <v>2</v>
      </c>
      <c r="Q3" s="1">
        <v>3</v>
      </c>
      <c r="R3" s="1"/>
      <c r="S3" s="1" t="s">
        <v>8</v>
      </c>
      <c r="T3" s="1" t="s">
        <v>9</v>
      </c>
      <c r="U3" s="1">
        <v>1</v>
      </c>
      <c r="V3" s="1">
        <v>2</v>
      </c>
      <c r="W3" s="1">
        <v>3</v>
      </c>
      <c r="X3" s="1"/>
      <c r="Y3" s="1"/>
      <c r="Z3" s="1"/>
    </row>
    <row r="4" spans="1:26">
      <c r="A4" s="1">
        <v>0</v>
      </c>
      <c r="B4" s="10">
        <v>100</v>
      </c>
      <c r="C4" s="11">
        <v>108.97016397</v>
      </c>
      <c r="D4" s="11">
        <v>134.16575372</v>
      </c>
      <c r="E4" s="12">
        <v>120.06364035</v>
      </c>
      <c r="F4" s="1"/>
      <c r="G4" s="1">
        <v>0</v>
      </c>
      <c r="H4" s="1" t="s">
        <v>13</v>
      </c>
      <c r="I4" s="1" t="s">
        <v>13</v>
      </c>
      <c r="J4" s="19">
        <f>K4*$E$1</f>
        <v>0</v>
      </c>
      <c r="K4" s="3">
        <f>IF((E$12-E4)&gt;0, E$12-E4,0)</f>
        <v>0</v>
      </c>
      <c r="L4" s="1"/>
      <c r="M4" s="1">
        <v>0</v>
      </c>
      <c r="N4" s="1" t="s">
        <v>13</v>
      </c>
      <c r="O4" s="19">
        <f>IF(P4=0, Q4*$E$1^(Q$3-O$3), P4*$E$1^(P$3-O$3))</f>
        <v>0</v>
      </c>
      <c r="P4" s="3">
        <f>IF(J41="Y", D$12-D4, 0)</f>
        <v>0</v>
      </c>
      <c r="Q4" s="3">
        <f>IF(K41="Y", E$12-E4, 0)</f>
        <v>0</v>
      </c>
      <c r="R4" s="1"/>
      <c r="S4" s="1">
        <v>0</v>
      </c>
      <c r="T4" s="28">
        <f>U4*$E$1^U$3+V4*$E$1^V$3+W4*$E$1^W$3</f>
        <v>0.96986304846120297</v>
      </c>
      <c r="U4" s="29">
        <f>IF(P41="Y", C$12-C4, 0)</f>
        <v>1.0298360299999985</v>
      </c>
      <c r="V4" s="3">
        <f>IF(Q41="Y", D$12-D4, 0)</f>
        <v>0</v>
      </c>
      <c r="W4" s="29">
        <f>IF(R41="Y", E$12-E4, 0)</f>
        <v>0</v>
      </c>
      <c r="X4" s="1"/>
      <c r="Y4" s="1"/>
      <c r="Z4" s="1"/>
    </row>
    <row r="5" spans="1:26">
      <c r="A5" s="1">
        <v>1</v>
      </c>
      <c r="B5" s="13">
        <v>100</v>
      </c>
      <c r="C5" s="14">
        <v>113.93567294</v>
      </c>
      <c r="D5" s="14">
        <v>132.57065061</v>
      </c>
      <c r="E5" s="15">
        <v>100.00304139000001</v>
      </c>
      <c r="F5" s="1"/>
      <c r="G5" s="1">
        <v>1</v>
      </c>
      <c r="H5" s="1" t="s">
        <v>13</v>
      </c>
      <c r="I5" s="1" t="s">
        <v>13</v>
      </c>
      <c r="J5" s="19">
        <f t="shared" ref="J5:J11" si="0">K5*$E$1</f>
        <v>9.4147810626076822</v>
      </c>
      <c r="K5" s="3">
        <f t="shared" ref="K5:K11" si="1">IF((E$12-E5)&gt;0, E$12-E5,0)</f>
        <v>9.996958609999993</v>
      </c>
      <c r="L5" s="1"/>
      <c r="M5" s="1">
        <v>1</v>
      </c>
      <c r="N5" s="1" t="s">
        <v>13</v>
      </c>
      <c r="O5" s="19">
        <f t="shared" ref="O5:O11" si="2">IF(P5=0, Q5*$E$1^(Q$3-O$3), P5*$E$1^(P$3-O$3))</f>
        <v>8.8665068962245428</v>
      </c>
      <c r="P5" s="3">
        <f t="shared" ref="P5:Q11" si="3">IF(J42="Y", D$12-D5, 0)</f>
        <v>0</v>
      </c>
      <c r="Q5" s="3">
        <f t="shared" si="3"/>
        <v>9.996958609999993</v>
      </c>
      <c r="R5" s="1"/>
      <c r="S5" s="1">
        <v>1</v>
      </c>
      <c r="T5" s="28">
        <f t="shared" ref="T5:T11" si="4">U5*$E$1^U$3+V5*$E$1^V$3+W5*$E$1^W$3</f>
        <v>8.3501617316444303</v>
      </c>
      <c r="U5" s="29">
        <f t="shared" ref="U5:W11" si="5">IF(P42="Y", C$12-C5, 0)</f>
        <v>0</v>
      </c>
      <c r="V5" s="3">
        <f t="shared" si="5"/>
        <v>0</v>
      </c>
      <c r="W5" s="29">
        <f t="shared" si="5"/>
        <v>9.996958609999993</v>
      </c>
      <c r="X5" s="1"/>
      <c r="Y5" s="1"/>
      <c r="Z5" s="1"/>
    </row>
    <row r="6" spans="1:26">
      <c r="A6" s="1">
        <v>2</v>
      </c>
      <c r="B6" s="13">
        <v>100</v>
      </c>
      <c r="C6" s="14">
        <v>92.998004069999993</v>
      </c>
      <c r="D6" s="14">
        <v>91.497024890000006</v>
      </c>
      <c r="E6" s="15">
        <v>75.974207730000003</v>
      </c>
      <c r="F6" s="1"/>
      <c r="G6" s="1">
        <v>2</v>
      </c>
      <c r="H6" s="1" t="s">
        <v>13</v>
      </c>
      <c r="I6" s="1" t="s">
        <v>13</v>
      </c>
      <c r="J6" s="19">
        <f t="shared" si="0"/>
        <v>32.04428438699108</v>
      </c>
      <c r="K6" s="3">
        <f t="shared" si="1"/>
        <v>34.025792269999997</v>
      </c>
      <c r="L6" s="1"/>
      <c r="M6" s="1">
        <v>2</v>
      </c>
      <c r="N6" s="1" t="s">
        <v>13</v>
      </c>
      <c r="O6" s="19">
        <f t="shared" si="2"/>
        <v>17.425445724390109</v>
      </c>
      <c r="P6" s="3">
        <f t="shared" si="3"/>
        <v>18.502975109999994</v>
      </c>
      <c r="Q6" s="3">
        <f t="shared" si="3"/>
        <v>0</v>
      </c>
      <c r="R6" s="1"/>
      <c r="S6" s="1">
        <v>2</v>
      </c>
      <c r="T6" s="28">
        <f t="shared" si="4"/>
        <v>16.410666765127893</v>
      </c>
      <c r="U6" s="29">
        <f t="shared" si="5"/>
        <v>0</v>
      </c>
      <c r="V6" s="3">
        <f t="shared" si="5"/>
        <v>18.502975109999994</v>
      </c>
      <c r="W6" s="29">
        <f t="shared" si="5"/>
        <v>0</v>
      </c>
      <c r="X6" s="1"/>
      <c r="Y6" s="1"/>
      <c r="Z6" s="1"/>
    </row>
    <row r="7" spans="1:26">
      <c r="A7" s="1">
        <v>3</v>
      </c>
      <c r="B7" s="13">
        <v>100</v>
      </c>
      <c r="C7" s="14">
        <v>141.57038372</v>
      </c>
      <c r="D7" s="14">
        <v>118.23377051999999</v>
      </c>
      <c r="E7" s="15">
        <v>114.67334588</v>
      </c>
      <c r="F7" s="1"/>
      <c r="G7" s="1">
        <v>3</v>
      </c>
      <c r="H7" s="1" t="s">
        <v>13</v>
      </c>
      <c r="I7" s="1" t="s">
        <v>13</v>
      </c>
      <c r="J7" s="19">
        <f t="shared" si="0"/>
        <v>0</v>
      </c>
      <c r="K7" s="3">
        <f t="shared" si="1"/>
        <v>0</v>
      </c>
      <c r="L7" s="1"/>
      <c r="M7" s="1">
        <v>3</v>
      </c>
      <c r="N7" s="1" t="s">
        <v>13</v>
      </c>
      <c r="O7" s="19">
        <f t="shared" si="2"/>
        <v>0</v>
      </c>
      <c r="P7" s="3">
        <f t="shared" si="3"/>
        <v>0</v>
      </c>
      <c r="Q7" s="3">
        <f t="shared" si="3"/>
        <v>0</v>
      </c>
      <c r="R7" s="1"/>
      <c r="S7" s="1">
        <v>3</v>
      </c>
      <c r="T7" s="28">
        <f t="shared" si="4"/>
        <v>0</v>
      </c>
      <c r="U7" s="29">
        <f t="shared" si="5"/>
        <v>0</v>
      </c>
      <c r="V7" s="3">
        <f t="shared" si="5"/>
        <v>0</v>
      </c>
      <c r="W7" s="29">
        <f t="shared" si="5"/>
        <v>0</v>
      </c>
      <c r="X7" s="1"/>
      <c r="Y7" s="1"/>
      <c r="Z7" s="1"/>
    </row>
    <row r="8" spans="1:26">
      <c r="A8" s="1">
        <v>4</v>
      </c>
      <c r="B8" s="13">
        <v>100</v>
      </c>
      <c r="C8" s="14">
        <v>92.853714139999994</v>
      </c>
      <c r="D8" s="14">
        <v>81.701987610000003</v>
      </c>
      <c r="E8" s="15">
        <v>101.93516077</v>
      </c>
      <c r="F8" s="1"/>
      <c r="G8" s="1">
        <v>4</v>
      </c>
      <c r="H8" s="1" t="s">
        <v>14</v>
      </c>
      <c r="I8" s="1" t="s">
        <v>13</v>
      </c>
      <c r="J8" s="19">
        <f t="shared" si="0"/>
        <v>7.5951795558729049</v>
      </c>
      <c r="K8" s="3">
        <f t="shared" si="1"/>
        <v>8.064839230000004</v>
      </c>
      <c r="L8" s="1"/>
      <c r="M8" s="1">
        <v>4</v>
      </c>
      <c r="N8" s="1" t="s">
        <v>14</v>
      </c>
      <c r="O8" s="19">
        <f t="shared" si="2"/>
        <v>26.650064439829638</v>
      </c>
      <c r="P8" s="3">
        <f t="shared" si="3"/>
        <v>28.298012389999997</v>
      </c>
      <c r="Q8" s="3">
        <f t="shared" si="3"/>
        <v>0</v>
      </c>
      <c r="R8" s="1"/>
      <c r="S8" s="1">
        <v>4</v>
      </c>
      <c r="T8" s="28">
        <f t="shared" si="4"/>
        <v>25.098085507166335</v>
      </c>
      <c r="U8" s="29">
        <f t="shared" si="5"/>
        <v>0</v>
      </c>
      <c r="V8" s="3">
        <f t="shared" si="5"/>
        <v>28.298012389999997</v>
      </c>
      <c r="W8" s="29">
        <f t="shared" si="5"/>
        <v>0</v>
      </c>
      <c r="X8" s="1"/>
      <c r="Y8" s="1"/>
      <c r="Z8" s="1"/>
    </row>
    <row r="9" spans="1:26">
      <c r="A9" s="1">
        <v>5</v>
      </c>
      <c r="B9" s="13">
        <v>100</v>
      </c>
      <c r="C9" s="14">
        <v>122.35098401</v>
      </c>
      <c r="D9" s="14">
        <v>102.95232763999999</v>
      </c>
      <c r="E9" s="15">
        <v>106.57651002</v>
      </c>
      <c r="F9" s="1"/>
      <c r="G9" s="1">
        <v>5</v>
      </c>
      <c r="H9" s="1" t="s">
        <v>13</v>
      </c>
      <c r="I9" s="1" t="s">
        <v>13</v>
      </c>
      <c r="J9" s="19">
        <f t="shared" si="0"/>
        <v>3.2241214442450485</v>
      </c>
      <c r="K9" s="3">
        <f t="shared" si="1"/>
        <v>3.4234899799999994</v>
      </c>
      <c r="L9" s="1"/>
      <c r="M9" s="1">
        <v>5</v>
      </c>
      <c r="N9" s="1" t="s">
        <v>13</v>
      </c>
      <c r="O9" s="19">
        <f t="shared" si="2"/>
        <v>3.0363632281584128</v>
      </c>
      <c r="P9" s="3">
        <f t="shared" si="3"/>
        <v>0</v>
      </c>
      <c r="Q9" s="3">
        <f t="shared" si="3"/>
        <v>3.4234899799999994</v>
      </c>
      <c r="R9" s="1"/>
      <c r="S9" s="1">
        <v>5</v>
      </c>
      <c r="T9" s="28">
        <f t="shared" si="4"/>
        <v>2.8595391993589714</v>
      </c>
      <c r="U9" s="29">
        <f t="shared" si="5"/>
        <v>0</v>
      </c>
      <c r="V9" s="3">
        <f t="shared" si="5"/>
        <v>0</v>
      </c>
      <c r="W9" s="29">
        <f t="shared" si="5"/>
        <v>3.4234899799999994</v>
      </c>
      <c r="X9" s="1"/>
      <c r="Y9" s="1"/>
      <c r="Z9" s="1"/>
    </row>
    <row r="10" spans="1:26">
      <c r="A10" s="1">
        <v>6</v>
      </c>
      <c r="B10" s="13">
        <v>100</v>
      </c>
      <c r="C10" s="14">
        <v>131.35599984999999</v>
      </c>
      <c r="D10" s="14">
        <v>165.14152666999999</v>
      </c>
      <c r="E10" s="15">
        <v>230.08789411000001</v>
      </c>
      <c r="F10" s="1"/>
      <c r="G10" s="1">
        <v>6</v>
      </c>
      <c r="H10" s="1" t="s">
        <v>13</v>
      </c>
      <c r="I10" s="1" t="s">
        <v>13</v>
      </c>
      <c r="J10" s="19">
        <f t="shared" si="0"/>
        <v>0</v>
      </c>
      <c r="K10" s="3">
        <f t="shared" si="1"/>
        <v>0</v>
      </c>
      <c r="L10" s="1"/>
      <c r="M10" s="1">
        <v>6</v>
      </c>
      <c r="N10" s="1" t="s">
        <v>13</v>
      </c>
      <c r="O10" s="19">
        <f t="shared" si="2"/>
        <v>0</v>
      </c>
      <c r="P10" s="3">
        <f t="shared" si="3"/>
        <v>0</v>
      </c>
      <c r="Q10" s="3">
        <f t="shared" si="3"/>
        <v>0</v>
      </c>
      <c r="R10" s="1"/>
      <c r="S10" s="1">
        <v>6</v>
      </c>
      <c r="T10" s="28">
        <f t="shared" si="4"/>
        <v>0</v>
      </c>
      <c r="U10" s="29">
        <f t="shared" si="5"/>
        <v>0</v>
      </c>
      <c r="V10" s="3">
        <f t="shared" si="5"/>
        <v>0</v>
      </c>
      <c r="W10" s="29">
        <f t="shared" si="5"/>
        <v>0</v>
      </c>
      <c r="X10" s="1"/>
      <c r="Y10" s="1"/>
      <c r="Z10" s="1"/>
    </row>
    <row r="11" spans="1:26">
      <c r="A11" s="1">
        <v>7</v>
      </c>
      <c r="B11" s="16">
        <v>100</v>
      </c>
      <c r="C11" s="17">
        <v>85.870431379999999</v>
      </c>
      <c r="D11" s="17">
        <v>61.701408489999999</v>
      </c>
      <c r="E11" s="18">
        <v>66.610179799999997</v>
      </c>
      <c r="F11" s="1"/>
      <c r="G11" s="1">
        <v>7</v>
      </c>
      <c r="H11" s="1" t="s">
        <v>13</v>
      </c>
      <c r="I11" s="1" t="s">
        <v>13</v>
      </c>
      <c r="J11" s="19">
        <f t="shared" si="0"/>
        <v>40.862993782957417</v>
      </c>
      <c r="K11" s="3">
        <f t="shared" si="1"/>
        <v>43.389820200000003</v>
      </c>
      <c r="L11" s="1"/>
      <c r="M11" s="1">
        <v>7</v>
      </c>
      <c r="N11" s="1" t="s">
        <v>13</v>
      </c>
      <c r="O11" s="19">
        <f t="shared" si="2"/>
        <v>45.485900506191307</v>
      </c>
      <c r="P11" s="3">
        <f t="shared" si="3"/>
        <v>48.298591510000001</v>
      </c>
      <c r="Q11" s="3">
        <f t="shared" si="3"/>
        <v>0</v>
      </c>
      <c r="R11" s="1"/>
      <c r="S11" s="1">
        <v>7</v>
      </c>
      <c r="T11" s="28">
        <f t="shared" si="4"/>
        <v>42.837007874872803</v>
      </c>
      <c r="U11" s="29">
        <f t="shared" si="5"/>
        <v>0</v>
      </c>
      <c r="V11" s="3">
        <f t="shared" si="5"/>
        <v>48.298591510000001</v>
      </c>
      <c r="W11" s="29">
        <f t="shared" si="5"/>
        <v>0</v>
      </c>
      <c r="X11" s="1"/>
      <c r="Y11" s="1"/>
      <c r="Z11" s="1"/>
    </row>
    <row r="12" spans="1:26">
      <c r="A12" s="1" t="s">
        <v>15</v>
      </c>
      <c r="B12" s="1">
        <v>110</v>
      </c>
      <c r="C12" s="1">
        <v>110</v>
      </c>
      <c r="D12" s="1">
        <v>110</v>
      </c>
      <c r="E12" s="1">
        <v>110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 t="s">
        <v>16</v>
      </c>
      <c r="T13" s="20">
        <f>AVERAGE(T4:T11)</f>
        <v>12.065665515828954</v>
      </c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 t="s">
        <v>17</v>
      </c>
      <c r="I14" s="1"/>
      <c r="J14" s="1"/>
      <c r="K14" s="1"/>
      <c r="L14" s="1"/>
      <c r="M14" s="1"/>
      <c r="N14" s="1" t="s">
        <v>18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 t="s">
        <v>8</v>
      </c>
      <c r="H15" s="1" t="s">
        <v>19</v>
      </c>
      <c r="I15" s="1" t="s">
        <v>20</v>
      </c>
      <c r="J15" s="1"/>
      <c r="K15" s="1"/>
      <c r="L15" s="1"/>
      <c r="M15" s="1" t="s">
        <v>8</v>
      </c>
      <c r="N15" s="1" t="s">
        <v>19</v>
      </c>
      <c r="O15" s="1" t="s">
        <v>21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>
        <v>0</v>
      </c>
      <c r="H16" s="19" t="str">
        <f>IF(I16&lt;&gt;"-", J4, I16)</f>
        <v>-</v>
      </c>
      <c r="I16" s="8" t="str">
        <f>IF((D$12-D4)&gt;0, D4, "-")</f>
        <v>-</v>
      </c>
      <c r="J16" s="1"/>
      <c r="K16" s="1"/>
      <c r="L16" s="1"/>
      <c r="M16" s="1">
        <v>0</v>
      </c>
      <c r="N16" s="19">
        <f>IF(O16&lt;&gt;"-", O4, O16)</f>
        <v>0</v>
      </c>
      <c r="O16" s="6">
        <f>IF((C$12-C4)&gt;0, C4, "-")</f>
        <v>108.97016397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>
        <v>1</v>
      </c>
      <c r="H17" s="7" t="str">
        <f t="shared" ref="H17:H23" si="6">IF(I17&lt;&gt;"-", J5, I17)</f>
        <v>-</v>
      </c>
      <c r="I17" s="8" t="str">
        <f t="shared" ref="I17:I23" si="7">IF((D$12-D5)&gt;0, D5, "-")</f>
        <v>-</v>
      </c>
      <c r="J17" s="1"/>
      <c r="K17" s="1"/>
      <c r="L17" s="1"/>
      <c r="M17" s="1">
        <v>1</v>
      </c>
      <c r="N17" s="19" t="str">
        <f t="shared" ref="N17:N23" si="8">IF(O17&lt;&gt;"-", O5, O17)</f>
        <v>-</v>
      </c>
      <c r="O17" s="6" t="str">
        <f>IF((C$12-C5)&gt;0, C5, "-")</f>
        <v>-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>
        <v>2</v>
      </c>
      <c r="H18" s="19">
        <f t="shared" si="6"/>
        <v>32.04428438699108</v>
      </c>
      <c r="I18" s="8">
        <f t="shared" si="7"/>
        <v>91.497024890000006</v>
      </c>
      <c r="J18" s="1"/>
      <c r="K18" s="1"/>
      <c r="L18" s="1"/>
      <c r="M18" s="1">
        <v>2</v>
      </c>
      <c r="N18" s="19">
        <f t="shared" si="8"/>
        <v>17.425445724390109</v>
      </c>
      <c r="O18" s="6">
        <f t="shared" ref="O18:O23" si="9">IF((C$12-C6)&gt;0, C6, "-")</f>
        <v>92.998004069999993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>
        <v>3</v>
      </c>
      <c r="H19" s="19" t="str">
        <f t="shared" si="6"/>
        <v>-</v>
      </c>
      <c r="I19" s="8" t="str">
        <f t="shared" si="7"/>
        <v>-</v>
      </c>
      <c r="J19" s="1"/>
      <c r="K19" s="1"/>
      <c r="L19" s="1"/>
      <c r="M19" s="1">
        <v>3</v>
      </c>
      <c r="N19" s="19" t="str">
        <f t="shared" si="8"/>
        <v>-</v>
      </c>
      <c r="O19" s="6" t="str">
        <f t="shared" si="9"/>
        <v>-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>
        <v>4</v>
      </c>
      <c r="H20" s="7">
        <f t="shared" si="6"/>
        <v>7.5951795558729049</v>
      </c>
      <c r="I20" s="8">
        <f t="shared" si="7"/>
        <v>81.701987610000003</v>
      </c>
      <c r="J20" s="1"/>
      <c r="K20" s="1"/>
      <c r="L20" s="1"/>
      <c r="M20" s="1">
        <v>4</v>
      </c>
      <c r="N20" s="19">
        <f t="shared" si="8"/>
        <v>26.650064439829638</v>
      </c>
      <c r="O20" s="6">
        <f t="shared" si="9"/>
        <v>92.853714139999994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>
        <v>5</v>
      </c>
      <c r="H21" s="19">
        <f t="shared" si="6"/>
        <v>3.2241214442450485</v>
      </c>
      <c r="I21" s="8">
        <f t="shared" si="7"/>
        <v>102.95232763999999</v>
      </c>
      <c r="J21" s="1"/>
      <c r="K21" s="1"/>
      <c r="L21" s="1"/>
      <c r="M21" s="1">
        <v>5</v>
      </c>
      <c r="N21" s="19" t="str">
        <f t="shared" si="8"/>
        <v>-</v>
      </c>
      <c r="O21" s="6" t="str">
        <f t="shared" si="9"/>
        <v>-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>
        <v>6</v>
      </c>
      <c r="H22" s="19" t="str">
        <f t="shared" si="6"/>
        <v>-</v>
      </c>
      <c r="I22" s="8" t="str">
        <f t="shared" si="7"/>
        <v>-</v>
      </c>
      <c r="J22" s="1"/>
      <c r="K22" s="1"/>
      <c r="L22" s="1"/>
      <c r="M22" s="1">
        <v>6</v>
      </c>
      <c r="N22" s="19" t="str">
        <f t="shared" si="8"/>
        <v>-</v>
      </c>
      <c r="O22" s="6" t="str">
        <f t="shared" si="9"/>
        <v>-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>
        <v>7</v>
      </c>
      <c r="H23" s="7">
        <f t="shared" si="6"/>
        <v>40.862993782957417</v>
      </c>
      <c r="I23" s="8">
        <f t="shared" si="7"/>
        <v>61.701408489999999</v>
      </c>
      <c r="J23" s="1"/>
      <c r="K23" s="1"/>
      <c r="L23" s="1"/>
      <c r="M23" s="1">
        <v>7</v>
      </c>
      <c r="N23" s="19">
        <f t="shared" si="8"/>
        <v>45.485900506191307</v>
      </c>
      <c r="O23" s="6">
        <f t="shared" si="9"/>
        <v>85.870431379999999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 t="s">
        <v>22</v>
      </c>
      <c r="I26" s="1"/>
      <c r="J26" s="1" t="s">
        <v>23</v>
      </c>
      <c r="K26" s="1"/>
      <c r="L26" s="1"/>
      <c r="M26" s="1"/>
      <c r="N26" s="1" t="s">
        <v>22</v>
      </c>
      <c r="O26" s="1"/>
      <c r="P26" s="1" t="s">
        <v>23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22">
        <f>H18</f>
        <v>32.04428438699108</v>
      </c>
      <c r="I27" s="14">
        <v>1</v>
      </c>
      <c r="J27" s="14">
        <f>I18</f>
        <v>91.497024890000006</v>
      </c>
      <c r="K27" s="15">
        <f>J27^2</f>
        <v>8371.7055637212798</v>
      </c>
      <c r="L27" s="1"/>
      <c r="M27" s="1"/>
      <c r="N27" s="21">
        <f>N16</f>
        <v>0</v>
      </c>
      <c r="O27" s="11">
        <v>1</v>
      </c>
      <c r="P27" s="25">
        <f>O16</f>
        <v>108.97016397</v>
      </c>
      <c r="Q27" s="12">
        <f>P27^2</f>
        <v>11874.496635648686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22">
        <f>H20</f>
        <v>7.5951795558729049</v>
      </c>
      <c r="I28" s="14">
        <v>1</v>
      </c>
      <c r="J28" s="14">
        <f>I20</f>
        <v>81.701987610000003</v>
      </c>
      <c r="K28" s="15">
        <f>J28^2</f>
        <v>6675.2147794245939</v>
      </c>
      <c r="L28" s="1"/>
      <c r="M28" s="1"/>
      <c r="N28" s="22">
        <f>N18</f>
        <v>17.425445724390109</v>
      </c>
      <c r="O28" s="14">
        <v>1</v>
      </c>
      <c r="P28" s="26">
        <f>O18</f>
        <v>92.998004069999993</v>
      </c>
      <c r="Q28" s="15">
        <f>P28^2</f>
        <v>8648.6287610037361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22">
        <f>H21</f>
        <v>3.2241214442450485</v>
      </c>
      <c r="I29" s="14">
        <v>1</v>
      </c>
      <c r="J29" s="14">
        <f>I21</f>
        <v>102.95232763999999</v>
      </c>
      <c r="K29" s="15">
        <f>J29^2</f>
        <v>10599.181766493906</v>
      </c>
      <c r="L29" s="1"/>
      <c r="M29" s="1"/>
      <c r="N29" s="22">
        <f>N20</f>
        <v>26.650064439829638</v>
      </c>
      <c r="O29" s="14">
        <v>1</v>
      </c>
      <c r="P29" s="26">
        <f>O20</f>
        <v>92.853714139999994</v>
      </c>
      <c r="Q29" s="15">
        <f>P29^2</f>
        <v>8621.8122295928351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23">
        <f>H23</f>
        <v>40.862993782957417</v>
      </c>
      <c r="I30" s="17">
        <v>1</v>
      </c>
      <c r="J30" s="17">
        <f>I23</f>
        <v>61.701408489999999</v>
      </c>
      <c r="K30" s="18">
        <f>J30^2</f>
        <v>3807.0638096498437</v>
      </c>
      <c r="L30" s="1"/>
      <c r="M30" s="1"/>
      <c r="N30" s="23">
        <f>N23</f>
        <v>45.485900506191307</v>
      </c>
      <c r="O30" s="17">
        <v>1</v>
      </c>
      <c r="P30" s="27">
        <f>O23</f>
        <v>85.870431379999999</v>
      </c>
      <c r="Q30" s="18">
        <f>P30^2</f>
        <v>7373.7309853872885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L31" s="1"/>
      <c r="M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1" t="s">
        <v>37</v>
      </c>
      <c r="I33" s="1"/>
      <c r="J33" s="1"/>
      <c r="K33" s="1"/>
      <c r="L33" s="1"/>
      <c r="M33" s="1"/>
      <c r="N33" s="1" t="s">
        <v>38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4">
      <c r="A34" s="1" t="s">
        <v>24</v>
      </c>
      <c r="B34" s="1"/>
      <c r="C34" s="1"/>
      <c r="D34" s="31" t="s">
        <v>70</v>
      </c>
      <c r="E34" s="1"/>
      <c r="F34" s="1"/>
      <c r="G34" s="1"/>
      <c r="H34" s="1" t="s">
        <v>25</v>
      </c>
      <c r="I34" s="24">
        <f t="array" ref="I34:I36">MMULT( MINVERSE(MMULT(TRANSPOSE(I27:K30), I27:K30)), MMULT(TRANSPOSE(I27:K30), H27:H30))</f>
        <v>124.83905324473744</v>
      </c>
      <c r="J34" s="1"/>
      <c r="K34" s="1"/>
      <c r="L34" s="1"/>
      <c r="M34" s="1"/>
      <c r="N34" s="1" t="s">
        <v>25</v>
      </c>
      <c r="O34" s="24">
        <f t="array" ref="O34:O36">MMULT( MINVERSE(MMULT(TRANSPOSE(O27:Q30), O27:Q30)), MMULT(TRANSPOSE(O27:Q30), N27:N30))</f>
        <v>1010.1938762775389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 t="s">
        <v>26</v>
      </c>
      <c r="I35" s="24">
        <v>-1.8071448518712714</v>
      </c>
      <c r="J35" s="1"/>
      <c r="K35" s="1"/>
      <c r="L35" s="1"/>
      <c r="M35" s="1"/>
      <c r="N35" s="1" t="s">
        <v>26</v>
      </c>
      <c r="O35" s="24">
        <v>-18.531863556696408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 t="s">
        <v>27</v>
      </c>
      <c r="I36" s="24">
        <v>6.6179378509763076E-3</v>
      </c>
      <c r="J36" s="1"/>
      <c r="K36" s="1"/>
      <c r="L36" s="1"/>
      <c r="M36" s="1"/>
      <c r="N36" s="1" t="s">
        <v>27</v>
      </c>
      <c r="O36" s="24">
        <v>8.4990062221180551E-2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 t="s">
        <v>28</v>
      </c>
      <c r="I39" s="1"/>
      <c r="J39" s="1"/>
      <c r="K39" s="1"/>
      <c r="L39" s="1"/>
      <c r="M39" s="1"/>
      <c r="N39" s="1" t="s">
        <v>29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 t="s">
        <v>8</v>
      </c>
      <c r="H40" s="1" t="s">
        <v>30</v>
      </c>
      <c r="I40" s="1" t="s">
        <v>31</v>
      </c>
      <c r="J40" s="1" t="s">
        <v>32</v>
      </c>
      <c r="K40" s="1" t="s">
        <v>33</v>
      </c>
      <c r="L40" s="1"/>
      <c r="M40" s="1" t="s">
        <v>8</v>
      </c>
      <c r="N40" s="1" t="s">
        <v>30</v>
      </c>
      <c r="O40" s="1" t="s">
        <v>31</v>
      </c>
      <c r="P40" s="1" t="s">
        <v>32</v>
      </c>
      <c r="Q40" s="1" t="s">
        <v>34</v>
      </c>
      <c r="R40" s="1" t="s">
        <v>35</v>
      </c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>
        <v>0</v>
      </c>
      <c r="H41" s="1" t="str">
        <f>IF(I16&lt;&gt;"-", D$12-I16, I16)</f>
        <v>-</v>
      </c>
      <c r="I41" s="5" t="str">
        <f>IF(I16&lt;&gt;"-", I$34+I$35*I16+I$36*I16^2, I16)</f>
        <v>-</v>
      </c>
      <c r="J41" s="1" t="str">
        <f>IF(H41&gt;I41, "Y", "N")</f>
        <v>N</v>
      </c>
      <c r="K41" s="1" t="str">
        <f>IF(J41="Y", "N", IF(K4&gt;0, "Y","N"))</f>
        <v>N</v>
      </c>
      <c r="L41" s="1"/>
      <c r="M41" s="1">
        <v>0</v>
      </c>
      <c r="N41" s="1">
        <f>IF(O16&lt;&gt;"-", C$12-O16, O16)</f>
        <v>1.0298360299999985</v>
      </c>
      <c r="O41" s="5">
        <f t="shared" ref="O41:O48" si="10">IF(O16&lt;&gt;"-", O$34+O$35*O16+O$36*O16^2, O16)</f>
        <v>-1.2126256355145415E-2</v>
      </c>
      <c r="P41" s="1" t="str">
        <f>IF(N41&gt;O41, "Y", "N")</f>
        <v>Y</v>
      </c>
      <c r="Q41" s="1" t="str">
        <f>IF(P41="Y", "N", IF(P4&gt;0, "Y","N"))</f>
        <v>N</v>
      </c>
      <c r="R41" s="1" t="str">
        <f>IF(Q41="Y", "N", IF(Q4&gt;0, "Y","N"))</f>
        <v>N</v>
      </c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>
        <v>1</v>
      </c>
      <c r="H42" s="1" t="str">
        <f t="shared" ref="H42:H48" si="11">IF(I17&lt;&gt;"-", D$12-I17, I17)</f>
        <v>-</v>
      </c>
      <c r="I42" s="5" t="str">
        <f t="shared" ref="I42:I48" si="12">IF(I17&lt;&gt;"-", I$34+I$35*I17+I$36*I17^2, I17)</f>
        <v>-</v>
      </c>
      <c r="J42" s="1" t="str">
        <f t="shared" ref="J42:J48" si="13">IF(H42&gt;I42, "Y", "N")</f>
        <v>N</v>
      </c>
      <c r="K42" s="1" t="str">
        <f t="shared" ref="K42:K48" si="14">IF(J42="Y", "N", IF(K5&gt;0, "Y","N"))</f>
        <v>Y</v>
      </c>
      <c r="L42" s="1"/>
      <c r="M42" s="1">
        <v>1</v>
      </c>
      <c r="N42" s="1" t="str">
        <f t="shared" ref="N42:N48" si="15">IF(O17&lt;&gt;"-", C$12-O17, O17)</f>
        <v>-</v>
      </c>
      <c r="O42" s="5" t="str">
        <f t="shared" si="10"/>
        <v>-</v>
      </c>
      <c r="P42" s="1" t="str">
        <f t="shared" ref="P42:P48" si="16">IF(N42&gt;O42, "Y", "N")</f>
        <v>N</v>
      </c>
      <c r="Q42" s="1" t="str">
        <f t="shared" ref="Q42:R48" si="17">IF(P42="Y", "N", IF(P5&gt;0, "Y","N"))</f>
        <v>N</v>
      </c>
      <c r="R42" s="1" t="str">
        <f t="shared" si="17"/>
        <v>Y</v>
      </c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>
        <v>2</v>
      </c>
      <c r="H43" s="1">
        <f t="shared" si="11"/>
        <v>18.502975109999994</v>
      </c>
      <c r="I43" s="5">
        <f t="shared" si="12"/>
        <v>14.894102880616366</v>
      </c>
      <c r="J43" s="1" t="str">
        <f t="shared" si="13"/>
        <v>Y</v>
      </c>
      <c r="K43" s="1" t="str">
        <f t="shared" si="14"/>
        <v>N</v>
      </c>
      <c r="L43" s="1"/>
      <c r="M43" s="1">
        <v>2</v>
      </c>
      <c r="N43" s="1">
        <f t="shared" si="15"/>
        <v>17.001995930000007</v>
      </c>
      <c r="O43" s="5">
        <f t="shared" si="10"/>
        <v>21.815050332801093</v>
      </c>
      <c r="P43" s="1" t="str">
        <f t="shared" si="16"/>
        <v>N</v>
      </c>
      <c r="Q43" s="1" t="str">
        <f t="shared" si="17"/>
        <v>Y</v>
      </c>
      <c r="R43" s="1" t="str">
        <f t="shared" si="17"/>
        <v>N</v>
      </c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>
        <v>3</v>
      </c>
      <c r="H44" s="1" t="str">
        <f t="shared" si="11"/>
        <v>-</v>
      </c>
      <c r="I44" s="5" t="str">
        <f t="shared" si="12"/>
        <v>-</v>
      </c>
      <c r="J44" s="1" t="str">
        <f t="shared" si="13"/>
        <v>N</v>
      </c>
      <c r="K44" s="1" t="str">
        <f t="shared" si="14"/>
        <v>N</v>
      </c>
      <c r="L44" s="1"/>
      <c r="M44" s="1">
        <v>3</v>
      </c>
      <c r="N44" s="1" t="str">
        <f t="shared" si="15"/>
        <v>-</v>
      </c>
      <c r="O44" s="5" t="str">
        <f t="shared" si="10"/>
        <v>-</v>
      </c>
      <c r="P44" s="1" t="str">
        <f t="shared" si="16"/>
        <v>N</v>
      </c>
      <c r="Q44" s="1" t="str">
        <f t="shared" si="17"/>
        <v>N</v>
      </c>
      <c r="R44" s="1" t="str">
        <f t="shared" si="17"/>
        <v>N</v>
      </c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>
        <v>4</v>
      </c>
      <c r="H45" s="1">
        <f t="shared" si="11"/>
        <v>28.298012389999997</v>
      </c>
      <c r="I45" s="5">
        <f t="shared" si="12"/>
        <v>21.367883499826014</v>
      </c>
      <c r="J45" s="1" t="str">
        <f t="shared" si="13"/>
        <v>Y</v>
      </c>
      <c r="K45" s="1" t="str">
        <f t="shared" si="14"/>
        <v>N</v>
      </c>
      <c r="L45" s="1"/>
      <c r="M45" s="1">
        <v>4</v>
      </c>
      <c r="N45" s="1">
        <f t="shared" si="15"/>
        <v>17.146285860000006</v>
      </c>
      <c r="O45" s="5">
        <f t="shared" si="10"/>
        <v>22.209872954997536</v>
      </c>
      <c r="P45" s="1" t="str">
        <f t="shared" si="16"/>
        <v>N</v>
      </c>
      <c r="Q45" s="1" t="str">
        <f t="shared" si="17"/>
        <v>Y</v>
      </c>
      <c r="R45" s="1" t="str">
        <f t="shared" si="17"/>
        <v>N</v>
      </c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>
        <v>5</v>
      </c>
      <c r="H46" s="1">
        <f t="shared" si="11"/>
        <v>7.0476723600000071</v>
      </c>
      <c r="I46" s="5">
        <f t="shared" si="12"/>
        <v>8.9340105638050176</v>
      </c>
      <c r="J46" s="1" t="str">
        <f t="shared" si="13"/>
        <v>N</v>
      </c>
      <c r="K46" s="1" t="str">
        <f t="shared" si="14"/>
        <v>Y</v>
      </c>
      <c r="L46" s="1"/>
      <c r="M46" s="1">
        <v>5</v>
      </c>
      <c r="N46" s="1" t="str">
        <f t="shared" si="15"/>
        <v>-</v>
      </c>
      <c r="O46" s="5" t="str">
        <f t="shared" si="10"/>
        <v>-</v>
      </c>
      <c r="P46" s="1" t="str">
        <f t="shared" si="16"/>
        <v>N</v>
      </c>
      <c r="Q46" s="1" t="str">
        <f t="shared" si="17"/>
        <v>N</v>
      </c>
      <c r="R46" s="1" t="str">
        <f t="shared" si="17"/>
        <v>Y</v>
      </c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>
        <v>6</v>
      </c>
      <c r="H47" s="1" t="str">
        <f t="shared" si="11"/>
        <v>-</v>
      </c>
      <c r="I47" s="5" t="str">
        <f t="shared" si="12"/>
        <v>-</v>
      </c>
      <c r="J47" s="1" t="str">
        <f t="shared" si="13"/>
        <v>N</v>
      </c>
      <c r="K47" s="1" t="str">
        <f t="shared" si="14"/>
        <v>N</v>
      </c>
      <c r="L47" s="1"/>
      <c r="M47" s="1">
        <v>6</v>
      </c>
      <c r="N47" s="1" t="str">
        <f t="shared" si="15"/>
        <v>-</v>
      </c>
      <c r="O47" s="5" t="str">
        <f t="shared" si="10"/>
        <v>-</v>
      </c>
      <c r="P47" s="1" t="str">
        <f t="shared" si="16"/>
        <v>N</v>
      </c>
      <c r="Q47" s="1" t="str">
        <f t="shared" si="17"/>
        <v>N</v>
      </c>
      <c r="R47" s="1" t="str">
        <f t="shared" si="17"/>
        <v>N</v>
      </c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>
        <v>7</v>
      </c>
      <c r="H48" s="1">
        <f t="shared" si="11"/>
        <v>48.298591510000001</v>
      </c>
      <c r="I48" s="5">
        <f t="shared" si="12"/>
        <v>38.530582225791349</v>
      </c>
      <c r="J48" s="1" t="str">
        <f t="shared" si="13"/>
        <v>Y</v>
      </c>
      <c r="K48" s="1" t="str">
        <f t="shared" si="14"/>
        <v>N</v>
      </c>
      <c r="L48" s="1"/>
      <c r="M48" s="1">
        <v>7</v>
      </c>
      <c r="N48" s="1">
        <f t="shared" si="15"/>
        <v>24.129568620000001</v>
      </c>
      <c r="O48" s="5">
        <f t="shared" si="10"/>
        <v>45.548613639029895</v>
      </c>
      <c r="P48" s="1" t="str">
        <f t="shared" si="16"/>
        <v>N</v>
      </c>
      <c r="Q48" s="1" t="str">
        <f t="shared" si="17"/>
        <v>Y</v>
      </c>
      <c r="R48" s="1" t="str">
        <f t="shared" si="17"/>
        <v>N</v>
      </c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">
      <c r="A59" s="1"/>
      <c r="B59" s="1"/>
      <c r="C59" s="1"/>
      <c r="D59" s="30" t="s">
        <v>36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 t="s">
        <v>40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8</v>
      </c>
      <c r="B64" s="1" t="s">
        <v>9</v>
      </c>
      <c r="C64" s="1" t="s">
        <v>10</v>
      </c>
      <c r="D64" s="1" t="s">
        <v>11</v>
      </c>
      <c r="E64" s="1" t="s">
        <v>12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>
        <v>0</v>
      </c>
      <c r="B65" s="10">
        <f t="shared" ref="B65:E72" si="18">IF((B$12-B4)&gt;0,B$12-B4,0)</f>
        <v>10</v>
      </c>
      <c r="C65" s="11">
        <f t="shared" si="18"/>
        <v>1.0298360299999985</v>
      </c>
      <c r="D65" s="11">
        <f t="shared" si="18"/>
        <v>0</v>
      </c>
      <c r="E65" s="12">
        <f t="shared" si="18"/>
        <v>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>
        <v>1</v>
      </c>
      <c r="B66" s="13">
        <f t="shared" si="18"/>
        <v>10</v>
      </c>
      <c r="C66" s="14">
        <f t="shared" si="18"/>
        <v>0</v>
      </c>
      <c r="D66" s="14">
        <f t="shared" si="18"/>
        <v>0</v>
      </c>
      <c r="E66" s="15">
        <f t="shared" si="18"/>
        <v>9.996958609999993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>
        <v>2</v>
      </c>
      <c r="B67" s="13">
        <f t="shared" si="18"/>
        <v>10</v>
      </c>
      <c r="C67" s="14">
        <f t="shared" si="18"/>
        <v>17.001995930000007</v>
      </c>
      <c r="D67" s="14">
        <f t="shared" si="18"/>
        <v>18.502975109999994</v>
      </c>
      <c r="E67" s="15">
        <f t="shared" si="18"/>
        <v>34.025792269999997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>
        <v>3</v>
      </c>
      <c r="B68" s="13">
        <f t="shared" si="18"/>
        <v>10</v>
      </c>
      <c r="C68" s="14">
        <f t="shared" si="18"/>
        <v>0</v>
      </c>
      <c r="D68" s="14">
        <f t="shared" si="18"/>
        <v>0</v>
      </c>
      <c r="E68" s="15">
        <f t="shared" si="18"/>
        <v>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>
        <v>4</v>
      </c>
      <c r="B69" s="13">
        <f t="shared" si="18"/>
        <v>10</v>
      </c>
      <c r="C69" s="14">
        <f t="shared" si="18"/>
        <v>17.146285860000006</v>
      </c>
      <c r="D69" s="14">
        <f t="shared" si="18"/>
        <v>28.298012389999997</v>
      </c>
      <c r="E69" s="15">
        <f t="shared" si="18"/>
        <v>8.064839230000004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>
        <v>5</v>
      </c>
      <c r="B70" s="13">
        <f t="shared" si="18"/>
        <v>10</v>
      </c>
      <c r="C70" s="14">
        <f t="shared" si="18"/>
        <v>0</v>
      </c>
      <c r="D70" s="14">
        <f t="shared" si="18"/>
        <v>7.0476723600000071</v>
      </c>
      <c r="E70" s="15">
        <f t="shared" si="18"/>
        <v>3.4234899799999994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>
        <v>6</v>
      </c>
      <c r="B71" s="13">
        <f t="shared" si="18"/>
        <v>10</v>
      </c>
      <c r="C71" s="14">
        <f t="shared" si="18"/>
        <v>0</v>
      </c>
      <c r="D71" s="14">
        <f t="shared" si="18"/>
        <v>0</v>
      </c>
      <c r="E71" s="15">
        <f t="shared" si="18"/>
        <v>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>
        <v>7</v>
      </c>
      <c r="B72" s="16">
        <f t="shared" si="18"/>
        <v>10</v>
      </c>
      <c r="C72" s="17">
        <f t="shared" si="18"/>
        <v>24.129568620000001</v>
      </c>
      <c r="D72" s="17">
        <f t="shared" si="18"/>
        <v>48.298591510000001</v>
      </c>
      <c r="E72" s="18">
        <f t="shared" si="18"/>
        <v>43.389820200000003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 t="s">
        <v>40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8</v>
      </c>
      <c r="B76" s="1" t="s">
        <v>9</v>
      </c>
      <c r="C76" s="1" t="s">
        <v>10</v>
      </c>
      <c r="D76" s="1" t="s">
        <v>11</v>
      </c>
      <c r="E76" s="1" t="s">
        <v>12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>
        <v>0</v>
      </c>
      <c r="B77" s="10">
        <f t="shared" ref="B77:E84" si="19">IF(B65&gt;0, 1, 0)</f>
        <v>1</v>
      </c>
      <c r="C77" s="11">
        <f t="shared" si="19"/>
        <v>1</v>
      </c>
      <c r="D77" s="11">
        <f t="shared" si="19"/>
        <v>0</v>
      </c>
      <c r="E77" s="12">
        <f t="shared" si="19"/>
        <v>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>
        <v>1</v>
      </c>
      <c r="B78" s="13">
        <f t="shared" si="19"/>
        <v>1</v>
      </c>
      <c r="C78" s="14">
        <f t="shared" si="19"/>
        <v>0</v>
      </c>
      <c r="D78" s="14">
        <f t="shared" si="19"/>
        <v>0</v>
      </c>
      <c r="E78" s="15">
        <f t="shared" si="19"/>
        <v>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>
        <v>2</v>
      </c>
      <c r="B79" s="13">
        <f t="shared" si="19"/>
        <v>1</v>
      </c>
      <c r="C79" s="14">
        <f t="shared" si="19"/>
        <v>1</v>
      </c>
      <c r="D79" s="14">
        <f t="shared" si="19"/>
        <v>1</v>
      </c>
      <c r="E79" s="15">
        <f t="shared" si="19"/>
        <v>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>
        <v>3</v>
      </c>
      <c r="B80" s="13">
        <f t="shared" si="19"/>
        <v>1</v>
      </c>
      <c r="C80" s="14">
        <f t="shared" si="19"/>
        <v>0</v>
      </c>
      <c r="D80" s="14">
        <f t="shared" si="19"/>
        <v>0</v>
      </c>
      <c r="E80" s="15">
        <f t="shared" si="19"/>
        <v>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>
        <v>4</v>
      </c>
      <c r="B81" s="13">
        <f t="shared" si="19"/>
        <v>1</v>
      </c>
      <c r="C81" s="14">
        <f t="shared" si="19"/>
        <v>1</v>
      </c>
      <c r="D81" s="14">
        <f t="shared" si="19"/>
        <v>1</v>
      </c>
      <c r="E81" s="15">
        <f t="shared" si="19"/>
        <v>1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>
        <v>5</v>
      </c>
      <c r="B82" s="13">
        <f t="shared" si="19"/>
        <v>1</v>
      </c>
      <c r="C82" s="14">
        <f t="shared" si="19"/>
        <v>0</v>
      </c>
      <c r="D82" s="14">
        <f t="shared" si="19"/>
        <v>1</v>
      </c>
      <c r="E82" s="15">
        <f t="shared" si="19"/>
        <v>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>
        <v>6</v>
      </c>
      <c r="B83" s="13">
        <f t="shared" si="19"/>
        <v>1</v>
      </c>
      <c r="C83" s="14">
        <f t="shared" si="19"/>
        <v>0</v>
      </c>
      <c r="D83" s="14">
        <f t="shared" si="19"/>
        <v>0</v>
      </c>
      <c r="E83" s="15">
        <f t="shared" si="19"/>
        <v>0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>
        <v>7</v>
      </c>
      <c r="B84" s="16">
        <f t="shared" si="19"/>
        <v>1</v>
      </c>
      <c r="C84" s="17">
        <f t="shared" si="19"/>
        <v>1</v>
      </c>
      <c r="D84" s="17">
        <f t="shared" si="19"/>
        <v>1</v>
      </c>
      <c r="E84" s="18">
        <f t="shared" si="19"/>
        <v>1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conditionalFormatting sqref="P4:P11">
    <cfRule type="cellIs" dxfId="32" priority="10" operator="greaterThan">
      <formula>0</formula>
    </cfRule>
    <cfRule type="cellIs" dxfId="31" priority="11" operator="equal">
      <formula>0</formula>
    </cfRule>
  </conditionalFormatting>
  <conditionalFormatting sqref="K4:K11">
    <cfRule type="cellIs" dxfId="30" priority="8" operator="greaterThan">
      <formula>0</formula>
    </cfRule>
    <cfRule type="cellIs" dxfId="29" priority="9" operator="equal">
      <formula>0</formula>
    </cfRule>
  </conditionalFormatting>
  <conditionalFormatting sqref="J41:K48 P41:R48">
    <cfRule type="containsText" dxfId="28" priority="5" operator="containsText" text="Y">
      <formula>NOT(ISERROR(SEARCH("Y",J41)))</formula>
    </cfRule>
  </conditionalFormatting>
  <conditionalFormatting sqref="Q4:Q11">
    <cfRule type="cellIs" dxfId="27" priority="3" operator="greaterThan">
      <formula>0</formula>
    </cfRule>
    <cfRule type="cellIs" dxfId="26" priority="4" operator="equal">
      <formula>0</formula>
    </cfRule>
  </conditionalFormatting>
  <conditionalFormatting sqref="U4:W11">
    <cfRule type="cellIs" dxfId="25" priority="1" operator="greaterThan">
      <formula>0</formula>
    </cfRule>
    <cfRule type="cellIs" dxfId="24" priority="2" operator="equal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Text" priority="6" operator="notContains" id="{E106D602-44C1-554F-A800-C598A5BD3C8A}">
            <xm:f>ISERROR(SEARCH("-",H16))</xm:f>
            <xm:f>"-"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" operator="containsText" id="{147910AE-9B5A-5E4E-A55B-EFFD422EC040}">
            <xm:f>NOT(ISERROR(SEARCH("-",H16)))</xm:f>
            <xm:f>"-"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H41:I48 N16:O23 N41:O48 H16:I23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ABA2-CD47-4E4F-803E-C4E6C82286D1}">
  <dimension ref="A1:Z1005"/>
  <sheetViews>
    <sheetView topLeftCell="A20" zoomScale="120" zoomScaleNormal="120" workbookViewId="0">
      <selection activeCell="D37" sqref="D37"/>
    </sheetView>
  </sheetViews>
  <sheetFormatPr baseColWidth="10" defaultRowHeight="16"/>
  <cols>
    <col min="6" max="6" width="20.33203125" customWidth="1"/>
    <col min="8" max="8" width="18.6640625" customWidth="1"/>
    <col min="20" max="20" width="11.6640625" bestFit="1" customWidth="1"/>
  </cols>
  <sheetData>
    <row r="1" spans="1:26">
      <c r="A1" s="1" t="s">
        <v>0</v>
      </c>
      <c r="B1" s="2">
        <v>0.06</v>
      </c>
      <c r="C1" s="1"/>
      <c r="D1" s="1" t="s">
        <v>1</v>
      </c>
      <c r="E1" s="4">
        <f>EXP(-B1)</f>
        <v>0.94176453358424872</v>
      </c>
      <c r="F1" s="1"/>
      <c r="G1" s="9" t="s">
        <v>2</v>
      </c>
      <c r="H1" s="1"/>
      <c r="I1" s="1"/>
      <c r="J1" s="1"/>
      <c r="K1" s="1"/>
      <c r="L1" s="1"/>
      <c r="M1" s="9" t="s">
        <v>3</v>
      </c>
      <c r="N1" s="1"/>
      <c r="O1" s="1"/>
      <c r="P1" s="1"/>
      <c r="Q1" s="1"/>
      <c r="R1" s="1"/>
      <c r="S1" s="9" t="s">
        <v>4</v>
      </c>
      <c r="T1" s="1"/>
      <c r="U1" s="1"/>
      <c r="V1" s="1"/>
      <c r="W1" s="1"/>
      <c r="X1" s="1"/>
      <c r="Y1" s="1"/>
      <c r="Z1" s="1"/>
    </row>
    <row r="2" spans="1:26">
      <c r="A2" s="1"/>
      <c r="B2" s="1" t="s">
        <v>5</v>
      </c>
      <c r="C2" s="1"/>
      <c r="D2" s="1"/>
      <c r="E2" s="1"/>
      <c r="F2" s="1"/>
      <c r="G2" s="1"/>
      <c r="H2" s="1" t="s">
        <v>6</v>
      </c>
      <c r="I2" s="1"/>
      <c r="J2" s="1"/>
      <c r="K2" s="1"/>
      <c r="L2" s="1"/>
      <c r="M2" s="1"/>
      <c r="N2" s="1" t="s">
        <v>7</v>
      </c>
      <c r="O2" s="1"/>
      <c r="P2" s="1"/>
      <c r="Q2" s="1"/>
      <c r="R2" s="1"/>
      <c r="S2" s="1"/>
      <c r="T2" s="1" t="s">
        <v>39</v>
      </c>
      <c r="U2" s="1"/>
      <c r="V2" s="1"/>
      <c r="W2" s="1"/>
      <c r="X2" s="1"/>
      <c r="Y2" s="1"/>
      <c r="Z2" s="1"/>
    </row>
    <row r="3" spans="1:26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/>
      <c r="G3" s="1" t="s">
        <v>8</v>
      </c>
      <c r="H3" s="1" t="s">
        <v>9</v>
      </c>
      <c r="I3" s="1">
        <v>1</v>
      </c>
      <c r="J3" s="1">
        <v>2</v>
      </c>
      <c r="K3" s="1">
        <v>3</v>
      </c>
      <c r="L3" s="1"/>
      <c r="M3" s="1" t="s">
        <v>8</v>
      </c>
      <c r="N3" s="1" t="s">
        <v>9</v>
      </c>
      <c r="O3" s="1">
        <v>1</v>
      </c>
      <c r="P3" s="1">
        <v>2</v>
      </c>
      <c r="Q3" s="1">
        <v>3</v>
      </c>
      <c r="R3" s="1"/>
      <c r="S3" s="1" t="s">
        <v>8</v>
      </c>
      <c r="T3" s="1" t="s">
        <v>9</v>
      </c>
      <c r="U3" s="1">
        <v>1</v>
      </c>
      <c r="V3" s="1">
        <v>2</v>
      </c>
      <c r="W3" s="1">
        <v>3</v>
      </c>
      <c r="X3" s="1"/>
      <c r="Y3" s="1"/>
      <c r="Z3" s="1"/>
    </row>
    <row r="4" spans="1:26">
      <c r="A4" s="1">
        <v>0</v>
      </c>
      <c r="B4" s="10">
        <v>1</v>
      </c>
      <c r="C4" s="11">
        <v>1.0900000000000001</v>
      </c>
      <c r="D4" s="11">
        <v>1.08</v>
      </c>
      <c r="E4" s="12">
        <v>1.34</v>
      </c>
      <c r="F4" s="1"/>
      <c r="G4" s="1">
        <v>0</v>
      </c>
      <c r="H4" s="1" t="s">
        <v>13</v>
      </c>
      <c r="I4" s="1" t="s">
        <v>13</v>
      </c>
      <c r="J4" s="19">
        <f>K4*$E$1^(K$3-J$3)</f>
        <v>0</v>
      </c>
      <c r="K4" s="3">
        <f>IF((E$12-E4)&gt;0, E$12-E4,0)</f>
        <v>0</v>
      </c>
      <c r="L4" s="1"/>
      <c r="M4" s="1">
        <v>0</v>
      </c>
      <c r="N4" s="1" t="s">
        <v>13</v>
      </c>
      <c r="O4" s="19">
        <f>P4*$E$1^(P$3-O$3)+Q4*$E$1^(Q$3-O$3)</f>
        <v>0</v>
      </c>
      <c r="P4" s="3">
        <f t="shared" ref="P4:Q11" si="0">IF(J44="Y", D$12-D4, 0)</f>
        <v>0</v>
      </c>
      <c r="Q4" s="3">
        <f t="shared" si="0"/>
        <v>0</v>
      </c>
      <c r="R4" s="1"/>
      <c r="S4" s="1">
        <v>0</v>
      </c>
      <c r="T4" s="28">
        <f>U4*$E$1^U$3+V4*$E$1^V$3+W4*$E$1^W$3</f>
        <v>0</v>
      </c>
      <c r="U4" s="29">
        <f t="shared" ref="U4:W11" si="1">IF(P44="Y", C$12-C4, 0)</f>
        <v>0</v>
      </c>
      <c r="V4" s="3">
        <f t="shared" si="1"/>
        <v>0</v>
      </c>
      <c r="W4" s="29">
        <f t="shared" si="1"/>
        <v>0</v>
      </c>
      <c r="X4" s="1"/>
      <c r="Y4" s="1"/>
      <c r="Z4" s="1"/>
    </row>
    <row r="5" spans="1:26">
      <c r="A5" s="1">
        <v>1</v>
      </c>
      <c r="B5" s="13">
        <v>1</v>
      </c>
      <c r="C5" s="14">
        <v>1.1599999999999999</v>
      </c>
      <c r="D5" s="14">
        <v>1.26</v>
      </c>
      <c r="E5" s="15">
        <v>1.54</v>
      </c>
      <c r="F5" s="1"/>
      <c r="G5" s="1">
        <v>1</v>
      </c>
      <c r="H5" s="1" t="s">
        <v>13</v>
      </c>
      <c r="I5" s="1" t="s">
        <v>13</v>
      </c>
      <c r="J5" s="19">
        <f t="shared" ref="J5:J11" si="2">K5*$E$1^(K$3-J$3)</f>
        <v>0</v>
      </c>
      <c r="K5" s="3">
        <f t="shared" ref="K5:K11" si="3">IF((E$12-E5)&gt;0, E$12-E5,0)</f>
        <v>0</v>
      </c>
      <c r="L5" s="1"/>
      <c r="M5" s="1">
        <v>1</v>
      </c>
      <c r="N5" s="1" t="s">
        <v>13</v>
      </c>
      <c r="O5" s="19">
        <f t="shared" ref="O5:O11" si="4">P5*$E$1^(P$3-O$3)+Q5*$E$1^(Q$3-O$3)</f>
        <v>0</v>
      </c>
      <c r="P5" s="3">
        <f t="shared" si="0"/>
        <v>0</v>
      </c>
      <c r="Q5" s="3">
        <f t="shared" si="0"/>
        <v>0</v>
      </c>
      <c r="R5" s="1"/>
      <c r="S5" s="1">
        <v>1</v>
      </c>
      <c r="T5" s="28">
        <f t="shared" ref="T5:T11" si="5">U5*$E$1^U$3+V5*$E$1^V$3+W5*$E$1^W$3</f>
        <v>0</v>
      </c>
      <c r="U5" s="29">
        <f t="shared" si="1"/>
        <v>0</v>
      </c>
      <c r="V5" s="3">
        <f t="shared" si="1"/>
        <v>0</v>
      </c>
      <c r="W5" s="29">
        <f t="shared" si="1"/>
        <v>0</v>
      </c>
      <c r="X5" s="1"/>
      <c r="Y5" s="1"/>
      <c r="Z5" s="1"/>
    </row>
    <row r="6" spans="1:26">
      <c r="A6" s="1">
        <v>2</v>
      </c>
      <c r="B6" s="13">
        <v>1</v>
      </c>
      <c r="C6" s="14">
        <v>1.22</v>
      </c>
      <c r="D6" s="14">
        <v>1.07</v>
      </c>
      <c r="E6" s="15">
        <v>1.03</v>
      </c>
      <c r="F6" s="1"/>
      <c r="G6" s="1">
        <v>2</v>
      </c>
      <c r="H6" s="1" t="s">
        <v>13</v>
      </c>
      <c r="I6" s="1" t="s">
        <v>13</v>
      </c>
      <c r="J6" s="19">
        <f t="shared" si="2"/>
        <v>6.5923517350897465E-2</v>
      </c>
      <c r="K6" s="3">
        <f t="shared" si="3"/>
        <v>7.0000000000000062E-2</v>
      </c>
      <c r="L6" s="1"/>
      <c r="M6" s="1">
        <v>2</v>
      </c>
      <c r="N6" s="1" t="s">
        <v>13</v>
      </c>
      <c r="O6" s="19">
        <f t="shared" si="4"/>
        <v>6.2084430570201084E-2</v>
      </c>
      <c r="P6" s="3">
        <f t="shared" si="0"/>
        <v>0</v>
      </c>
      <c r="Q6" s="3">
        <f t="shared" si="0"/>
        <v>7.0000000000000062E-2</v>
      </c>
      <c r="R6" s="1"/>
      <c r="S6" s="1">
        <v>2</v>
      </c>
      <c r="T6" s="28">
        <f t="shared" si="5"/>
        <v>5.8468914798789101E-2</v>
      </c>
      <c r="U6" s="29">
        <f t="shared" si="1"/>
        <v>0</v>
      </c>
      <c r="V6" s="3">
        <f t="shared" si="1"/>
        <v>0</v>
      </c>
      <c r="W6" s="29">
        <f t="shared" si="1"/>
        <v>7.0000000000000062E-2</v>
      </c>
      <c r="X6" s="1"/>
      <c r="Y6" s="1"/>
      <c r="Z6" s="1"/>
    </row>
    <row r="7" spans="1:26">
      <c r="A7" s="1">
        <v>3</v>
      </c>
      <c r="B7" s="13">
        <v>1</v>
      </c>
      <c r="C7" s="14">
        <v>0.93</v>
      </c>
      <c r="D7" s="14">
        <v>0.97</v>
      </c>
      <c r="E7" s="15">
        <v>0.92</v>
      </c>
      <c r="F7" s="1"/>
      <c r="G7" s="1">
        <v>3</v>
      </c>
      <c r="H7" s="1" t="s">
        <v>13</v>
      </c>
      <c r="I7" s="1" t="s">
        <v>13</v>
      </c>
      <c r="J7" s="19">
        <f t="shared" si="2"/>
        <v>0.16951761604516483</v>
      </c>
      <c r="K7" s="3">
        <f t="shared" si="3"/>
        <v>0.18000000000000005</v>
      </c>
      <c r="L7" s="1"/>
      <c r="M7" s="1">
        <v>3</v>
      </c>
      <c r="N7" s="1" t="s">
        <v>13</v>
      </c>
      <c r="O7" s="19">
        <f t="shared" si="4"/>
        <v>0.12242938936595245</v>
      </c>
      <c r="P7" s="3">
        <f t="shared" si="0"/>
        <v>0.13000000000000012</v>
      </c>
      <c r="Q7" s="3">
        <f t="shared" si="0"/>
        <v>0</v>
      </c>
      <c r="R7" s="1"/>
      <c r="S7" s="1">
        <v>3</v>
      </c>
      <c r="T7" s="28">
        <f t="shared" si="5"/>
        <v>0.16009997070932233</v>
      </c>
      <c r="U7" s="29">
        <f t="shared" si="1"/>
        <v>0.17000000000000004</v>
      </c>
      <c r="V7" s="3">
        <f t="shared" si="1"/>
        <v>0</v>
      </c>
      <c r="W7" s="29">
        <f t="shared" si="1"/>
        <v>0</v>
      </c>
      <c r="X7" s="1"/>
      <c r="Y7" s="1"/>
      <c r="Z7" s="1"/>
    </row>
    <row r="8" spans="1:26">
      <c r="A8" s="1">
        <v>4</v>
      </c>
      <c r="B8" s="13">
        <v>1</v>
      </c>
      <c r="C8" s="14">
        <v>1.1100000000000001</v>
      </c>
      <c r="D8" s="14">
        <v>1.56</v>
      </c>
      <c r="E8" s="15">
        <v>1.52</v>
      </c>
      <c r="F8" s="1"/>
      <c r="G8" s="1">
        <v>4</v>
      </c>
      <c r="H8" s="1" t="s">
        <v>14</v>
      </c>
      <c r="I8" s="1" t="s">
        <v>13</v>
      </c>
      <c r="J8" s="19">
        <f t="shared" si="2"/>
        <v>0</v>
      </c>
      <c r="K8" s="3">
        <f t="shared" si="3"/>
        <v>0</v>
      </c>
      <c r="L8" s="1"/>
      <c r="M8" s="1">
        <v>4</v>
      </c>
      <c r="N8" s="1" t="s">
        <v>14</v>
      </c>
      <c r="O8" s="19">
        <f t="shared" si="4"/>
        <v>0</v>
      </c>
      <c r="P8" s="3">
        <f t="shared" si="0"/>
        <v>0</v>
      </c>
      <c r="Q8" s="3">
        <f t="shared" si="0"/>
        <v>0</v>
      </c>
      <c r="R8" s="1"/>
      <c r="S8" s="1">
        <v>4</v>
      </c>
      <c r="T8" s="28">
        <f t="shared" si="5"/>
        <v>0</v>
      </c>
      <c r="U8" s="29">
        <f t="shared" si="1"/>
        <v>0</v>
      </c>
      <c r="V8" s="3">
        <f t="shared" si="1"/>
        <v>0</v>
      </c>
      <c r="W8" s="29">
        <f t="shared" si="1"/>
        <v>0</v>
      </c>
      <c r="X8" s="1"/>
      <c r="Y8" s="1"/>
      <c r="Z8" s="1"/>
    </row>
    <row r="9" spans="1:26">
      <c r="A9" s="1">
        <v>5</v>
      </c>
      <c r="B9" s="13">
        <v>1</v>
      </c>
      <c r="C9" s="14">
        <v>0.76</v>
      </c>
      <c r="D9" s="14">
        <v>0.77</v>
      </c>
      <c r="E9" s="15">
        <v>0.9</v>
      </c>
      <c r="F9" s="1"/>
      <c r="G9" s="1">
        <v>5</v>
      </c>
      <c r="H9" s="1" t="s">
        <v>13</v>
      </c>
      <c r="I9" s="1" t="s">
        <v>13</v>
      </c>
      <c r="J9" s="19">
        <f t="shared" si="2"/>
        <v>0.18835290671684982</v>
      </c>
      <c r="K9" s="3">
        <f t="shared" si="3"/>
        <v>0.20000000000000007</v>
      </c>
      <c r="L9" s="1"/>
      <c r="M9" s="1">
        <v>5</v>
      </c>
      <c r="N9" s="1" t="s">
        <v>13</v>
      </c>
      <c r="O9" s="19">
        <f t="shared" si="4"/>
        <v>0.31078229608280217</v>
      </c>
      <c r="P9" s="3">
        <f t="shared" si="0"/>
        <v>0.33000000000000007</v>
      </c>
      <c r="Q9" s="3">
        <f t="shared" si="0"/>
        <v>0</v>
      </c>
      <c r="R9" s="1"/>
      <c r="S9" s="1">
        <v>5</v>
      </c>
      <c r="T9" s="28">
        <f t="shared" si="5"/>
        <v>0.32019994141864466</v>
      </c>
      <c r="U9" s="29">
        <f t="shared" si="1"/>
        <v>0.34000000000000008</v>
      </c>
      <c r="V9" s="3">
        <f t="shared" si="1"/>
        <v>0</v>
      </c>
      <c r="W9" s="29">
        <f t="shared" si="1"/>
        <v>0</v>
      </c>
      <c r="X9" s="1"/>
      <c r="Y9" s="1"/>
      <c r="Z9" s="1"/>
    </row>
    <row r="10" spans="1:26">
      <c r="A10" s="1">
        <v>6</v>
      </c>
      <c r="B10" s="13">
        <v>1</v>
      </c>
      <c r="C10" s="14">
        <v>0.92</v>
      </c>
      <c r="D10" s="14">
        <v>0.84</v>
      </c>
      <c r="E10" s="15">
        <v>1.01</v>
      </c>
      <c r="F10" s="1"/>
      <c r="G10" s="1">
        <v>6</v>
      </c>
      <c r="H10" s="1" t="s">
        <v>13</v>
      </c>
      <c r="I10" s="1" t="s">
        <v>13</v>
      </c>
      <c r="J10" s="19">
        <f t="shared" si="2"/>
        <v>8.4758808022582455E-2</v>
      </c>
      <c r="K10" s="3">
        <f t="shared" si="3"/>
        <v>9.000000000000008E-2</v>
      </c>
      <c r="L10" s="1"/>
      <c r="M10" s="1">
        <v>6</v>
      </c>
      <c r="N10" s="1" t="s">
        <v>13</v>
      </c>
      <c r="O10" s="19">
        <f t="shared" si="4"/>
        <v>0.24485877873190479</v>
      </c>
      <c r="P10" s="3">
        <f t="shared" si="0"/>
        <v>0.26000000000000012</v>
      </c>
      <c r="Q10" s="3">
        <f t="shared" si="0"/>
        <v>0</v>
      </c>
      <c r="R10" s="1"/>
      <c r="S10" s="1">
        <v>6</v>
      </c>
      <c r="T10" s="28">
        <f t="shared" si="5"/>
        <v>0.16951761604516483</v>
      </c>
      <c r="U10" s="29">
        <f t="shared" si="1"/>
        <v>0.18000000000000005</v>
      </c>
      <c r="V10" s="3">
        <f t="shared" si="1"/>
        <v>0</v>
      </c>
      <c r="W10" s="29">
        <f t="shared" si="1"/>
        <v>0</v>
      </c>
      <c r="X10" s="1"/>
      <c r="Y10" s="1"/>
      <c r="Z10" s="1"/>
    </row>
    <row r="11" spans="1:26">
      <c r="A11" s="1">
        <v>7</v>
      </c>
      <c r="B11" s="16">
        <v>1</v>
      </c>
      <c r="C11" s="17">
        <v>0.88</v>
      </c>
      <c r="D11" s="17">
        <v>1.22</v>
      </c>
      <c r="E11" s="18">
        <v>1.34</v>
      </c>
      <c r="F11" s="1"/>
      <c r="G11" s="1">
        <v>7</v>
      </c>
      <c r="H11" s="1" t="s">
        <v>13</v>
      </c>
      <c r="I11" s="1" t="s">
        <v>13</v>
      </c>
      <c r="J11" s="19">
        <f t="shared" si="2"/>
        <v>0</v>
      </c>
      <c r="K11" s="3">
        <f t="shared" si="3"/>
        <v>0</v>
      </c>
      <c r="L11" s="1"/>
      <c r="M11" s="1">
        <v>7</v>
      </c>
      <c r="N11" s="1" t="s">
        <v>13</v>
      </c>
      <c r="O11" s="19">
        <f t="shared" si="4"/>
        <v>0</v>
      </c>
      <c r="P11" s="3">
        <f t="shared" si="0"/>
        <v>0</v>
      </c>
      <c r="Q11" s="3">
        <f t="shared" si="0"/>
        <v>0</v>
      </c>
      <c r="R11" s="1"/>
      <c r="S11" s="1">
        <v>7</v>
      </c>
      <c r="T11" s="28">
        <f t="shared" si="5"/>
        <v>0.20718819738853481</v>
      </c>
      <c r="U11" s="29">
        <f t="shared" si="1"/>
        <v>0.22000000000000008</v>
      </c>
      <c r="V11" s="3">
        <f t="shared" si="1"/>
        <v>0</v>
      </c>
      <c r="W11" s="29">
        <f t="shared" si="1"/>
        <v>0</v>
      </c>
      <c r="X11" s="1"/>
      <c r="Y11" s="1"/>
      <c r="Z11" s="1"/>
    </row>
    <row r="12" spans="1:26">
      <c r="A12" s="1" t="s">
        <v>15</v>
      </c>
      <c r="B12" s="1">
        <v>1.1000000000000001</v>
      </c>
      <c r="C12" s="1">
        <v>1.1000000000000001</v>
      </c>
      <c r="D12" s="1">
        <v>1.1000000000000001</v>
      </c>
      <c r="E12" s="1">
        <v>1.1000000000000001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 t="s">
        <v>16</v>
      </c>
      <c r="T13" s="43">
        <f>AVERAGE(T4:T11)</f>
        <v>0.11443433004505696</v>
      </c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 t="s">
        <v>17</v>
      </c>
      <c r="I14" s="1"/>
      <c r="J14" s="1"/>
      <c r="K14" s="1"/>
      <c r="L14" s="1"/>
      <c r="M14" s="1"/>
      <c r="N14" s="1" t="s">
        <v>18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 t="s">
        <v>8</v>
      </c>
      <c r="H15" s="1" t="s">
        <v>19</v>
      </c>
      <c r="I15" s="1" t="s">
        <v>20</v>
      </c>
      <c r="J15" s="1"/>
      <c r="K15" s="1"/>
      <c r="L15" s="1"/>
      <c r="M15" s="1" t="s">
        <v>8</v>
      </c>
      <c r="N15" s="1" t="s">
        <v>19</v>
      </c>
      <c r="O15" s="1" t="s">
        <v>21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>
        <v>0</v>
      </c>
      <c r="H16" s="32">
        <f>J4</f>
        <v>0</v>
      </c>
      <c r="I16" s="8">
        <f>D4</f>
        <v>1.08</v>
      </c>
      <c r="J16" s="1"/>
      <c r="K16" s="1"/>
      <c r="L16" s="1"/>
      <c r="M16" s="1">
        <v>0</v>
      </c>
      <c r="N16" s="19">
        <f>O4</f>
        <v>0</v>
      </c>
      <c r="O16" s="6">
        <f>C4</f>
        <v>1.0900000000000001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>
        <v>1</v>
      </c>
      <c r="H17" s="32">
        <f t="shared" ref="H17:H23" si="6">J5</f>
        <v>0</v>
      </c>
      <c r="I17" s="8">
        <f t="shared" ref="I17:I23" si="7">D5</f>
        <v>1.26</v>
      </c>
      <c r="J17" s="1"/>
      <c r="K17" s="1"/>
      <c r="L17" s="1"/>
      <c r="M17" s="1">
        <v>1</v>
      </c>
      <c r="N17" s="19">
        <f>O5</f>
        <v>0</v>
      </c>
      <c r="O17" s="6">
        <f t="shared" ref="O17:O23" si="8">C5</f>
        <v>1.1599999999999999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>
        <v>2</v>
      </c>
      <c r="H18" s="32">
        <f t="shared" si="6"/>
        <v>6.5923517350897465E-2</v>
      </c>
      <c r="I18" s="8">
        <f t="shared" si="7"/>
        <v>1.07</v>
      </c>
      <c r="J18" s="1"/>
      <c r="K18" s="1"/>
      <c r="L18" s="1"/>
      <c r="M18" s="1">
        <v>2</v>
      </c>
      <c r="N18" s="19">
        <f t="shared" ref="N18:N23" si="9">O6</f>
        <v>6.2084430570201084E-2</v>
      </c>
      <c r="O18" s="6">
        <f t="shared" si="8"/>
        <v>1.22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>
        <v>3</v>
      </c>
      <c r="H19" s="32">
        <f t="shared" si="6"/>
        <v>0.16951761604516483</v>
      </c>
      <c r="I19" s="8">
        <f t="shared" si="7"/>
        <v>0.97</v>
      </c>
      <c r="J19" s="1"/>
      <c r="K19" s="1"/>
      <c r="L19" s="1"/>
      <c r="M19" s="1">
        <v>3</v>
      </c>
      <c r="N19" s="19">
        <f t="shared" si="9"/>
        <v>0.12242938936595245</v>
      </c>
      <c r="O19" s="6">
        <f t="shared" si="8"/>
        <v>0.93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>
        <v>4</v>
      </c>
      <c r="H20" s="32">
        <f t="shared" si="6"/>
        <v>0</v>
      </c>
      <c r="I20" s="8">
        <f t="shared" si="7"/>
        <v>1.56</v>
      </c>
      <c r="J20" s="1"/>
      <c r="K20" s="1"/>
      <c r="L20" s="1"/>
      <c r="M20" s="1">
        <v>4</v>
      </c>
      <c r="N20" s="19">
        <f t="shared" si="9"/>
        <v>0</v>
      </c>
      <c r="O20" s="6">
        <f t="shared" si="8"/>
        <v>1.1100000000000001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>
        <v>5</v>
      </c>
      <c r="H21" s="32">
        <f t="shared" si="6"/>
        <v>0.18835290671684982</v>
      </c>
      <c r="I21" s="8">
        <f t="shared" si="7"/>
        <v>0.77</v>
      </c>
      <c r="J21" s="1"/>
      <c r="K21" s="1"/>
      <c r="L21" s="1"/>
      <c r="M21" s="1">
        <v>5</v>
      </c>
      <c r="N21" s="19">
        <f t="shared" si="9"/>
        <v>0.31078229608280217</v>
      </c>
      <c r="O21" s="6">
        <f t="shared" si="8"/>
        <v>0.76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>
        <v>6</v>
      </c>
      <c r="H22" s="32">
        <f t="shared" si="6"/>
        <v>8.4758808022582455E-2</v>
      </c>
      <c r="I22" s="8">
        <f t="shared" si="7"/>
        <v>0.84</v>
      </c>
      <c r="J22" s="1"/>
      <c r="K22" s="1"/>
      <c r="L22" s="1"/>
      <c r="M22" s="1">
        <v>6</v>
      </c>
      <c r="N22" s="19">
        <f t="shared" si="9"/>
        <v>0.24485877873190479</v>
      </c>
      <c r="O22" s="6">
        <f t="shared" si="8"/>
        <v>0.92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>
        <v>7</v>
      </c>
      <c r="H23" s="32">
        <f t="shared" si="6"/>
        <v>0</v>
      </c>
      <c r="I23" s="8">
        <f t="shared" si="7"/>
        <v>1.22</v>
      </c>
      <c r="J23" s="1"/>
      <c r="K23" s="1"/>
      <c r="L23" s="1"/>
      <c r="M23" s="1">
        <v>7</v>
      </c>
      <c r="N23" s="19">
        <f t="shared" si="9"/>
        <v>0</v>
      </c>
      <c r="O23" s="6">
        <f t="shared" si="8"/>
        <v>0.88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 t="s">
        <v>22</v>
      </c>
      <c r="I26" s="1"/>
      <c r="J26" s="1" t="s">
        <v>23</v>
      </c>
      <c r="K26" s="1"/>
      <c r="L26" s="1"/>
      <c r="M26" s="1"/>
      <c r="N26" s="1" t="s">
        <v>22</v>
      </c>
      <c r="O26" s="1"/>
      <c r="P26" s="1" t="s">
        <v>23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21">
        <f t="shared" ref="H27:H34" si="10">H16</f>
        <v>0</v>
      </c>
      <c r="I27" s="11">
        <v>1</v>
      </c>
      <c r="J27" s="11">
        <f t="shared" ref="J27:J34" si="11">I16</f>
        <v>1.08</v>
      </c>
      <c r="K27" s="12">
        <f t="shared" ref="K27:K34" si="12">J27^2</f>
        <v>1.1664000000000001</v>
      </c>
      <c r="L27" s="1"/>
      <c r="M27" s="1"/>
      <c r="N27" s="21">
        <f t="shared" ref="N27:N34" si="13">N16</f>
        <v>0</v>
      </c>
      <c r="O27" s="11">
        <v>1</v>
      </c>
      <c r="P27" s="25">
        <f t="shared" ref="P27:P34" si="14">O16</f>
        <v>1.0900000000000001</v>
      </c>
      <c r="Q27" s="12">
        <f t="shared" ref="Q27:Q34" si="15">P27^2</f>
        <v>1.1881000000000002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22">
        <f t="shared" si="10"/>
        <v>0</v>
      </c>
      <c r="I28" s="14">
        <v>1</v>
      </c>
      <c r="J28" s="14">
        <f t="shared" si="11"/>
        <v>1.26</v>
      </c>
      <c r="K28" s="15">
        <f t="shared" si="12"/>
        <v>1.5876000000000001</v>
      </c>
      <c r="L28" s="1"/>
      <c r="M28" s="1"/>
      <c r="N28" s="22">
        <f t="shared" si="13"/>
        <v>0</v>
      </c>
      <c r="O28" s="14">
        <v>1</v>
      </c>
      <c r="P28" s="26">
        <f t="shared" si="14"/>
        <v>1.1599999999999999</v>
      </c>
      <c r="Q28" s="33">
        <f t="shared" si="15"/>
        <v>1.3455999999999999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22">
        <f t="shared" si="10"/>
        <v>6.5923517350897465E-2</v>
      </c>
      <c r="I29" s="14">
        <v>1</v>
      </c>
      <c r="J29" s="14">
        <f t="shared" si="11"/>
        <v>1.07</v>
      </c>
      <c r="K29" s="15">
        <f t="shared" si="12"/>
        <v>1.1449</v>
      </c>
      <c r="L29" s="1"/>
      <c r="M29" s="1"/>
      <c r="N29" s="22">
        <f t="shared" si="13"/>
        <v>6.2084430570201084E-2</v>
      </c>
      <c r="O29" s="14">
        <v>1</v>
      </c>
      <c r="P29" s="26">
        <f t="shared" si="14"/>
        <v>1.22</v>
      </c>
      <c r="Q29" s="33">
        <f t="shared" si="15"/>
        <v>1.4883999999999999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22">
        <f t="shared" si="10"/>
        <v>0.16951761604516483</v>
      </c>
      <c r="I30" s="14">
        <v>1</v>
      </c>
      <c r="J30" s="14">
        <f t="shared" si="11"/>
        <v>0.97</v>
      </c>
      <c r="K30" s="15">
        <f t="shared" si="12"/>
        <v>0.94089999999999996</v>
      </c>
      <c r="L30" s="1"/>
      <c r="M30" s="1"/>
      <c r="N30" s="22">
        <f t="shared" si="13"/>
        <v>0.12242938936595245</v>
      </c>
      <c r="O30" s="14">
        <v>1</v>
      </c>
      <c r="P30" s="26">
        <f t="shared" si="14"/>
        <v>0.93</v>
      </c>
      <c r="Q30" s="33">
        <f t="shared" si="15"/>
        <v>0.86490000000000011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22">
        <f t="shared" si="10"/>
        <v>0</v>
      </c>
      <c r="I31" s="14">
        <v>1</v>
      </c>
      <c r="J31" s="14">
        <f t="shared" si="11"/>
        <v>1.56</v>
      </c>
      <c r="K31" s="15">
        <f t="shared" si="12"/>
        <v>2.4336000000000002</v>
      </c>
      <c r="L31" s="1"/>
      <c r="M31" s="1"/>
      <c r="N31" s="22">
        <f t="shared" si="13"/>
        <v>0</v>
      </c>
      <c r="O31" s="14">
        <v>1</v>
      </c>
      <c r="P31" s="26">
        <f t="shared" si="14"/>
        <v>1.1100000000000001</v>
      </c>
      <c r="Q31" s="15">
        <f t="shared" si="15"/>
        <v>1.2321000000000002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22">
        <f t="shared" si="10"/>
        <v>0.18835290671684982</v>
      </c>
      <c r="I32" s="14">
        <v>1</v>
      </c>
      <c r="J32" s="14">
        <f t="shared" si="11"/>
        <v>0.77</v>
      </c>
      <c r="K32" s="15">
        <f t="shared" si="12"/>
        <v>0.59289999999999998</v>
      </c>
      <c r="L32" s="1"/>
      <c r="M32" s="1"/>
      <c r="N32" s="22">
        <f t="shared" si="13"/>
        <v>0.31078229608280217</v>
      </c>
      <c r="O32" s="14">
        <v>1</v>
      </c>
      <c r="P32" s="26">
        <f t="shared" si="14"/>
        <v>0.76</v>
      </c>
      <c r="Q32" s="15">
        <f t="shared" si="15"/>
        <v>0.5776</v>
      </c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22">
        <f t="shared" si="10"/>
        <v>8.4758808022582455E-2</v>
      </c>
      <c r="I33" s="14">
        <v>1</v>
      </c>
      <c r="J33" s="14">
        <f t="shared" si="11"/>
        <v>0.84</v>
      </c>
      <c r="K33" s="15">
        <f t="shared" si="12"/>
        <v>0.70559999999999989</v>
      </c>
      <c r="L33" s="1"/>
      <c r="M33" s="1"/>
      <c r="N33" s="22">
        <f t="shared" si="13"/>
        <v>0.24485877873190479</v>
      </c>
      <c r="O33" s="14">
        <v>1</v>
      </c>
      <c r="P33" s="26">
        <f t="shared" si="14"/>
        <v>0.92</v>
      </c>
      <c r="Q33" s="15">
        <f t="shared" si="15"/>
        <v>0.84640000000000004</v>
      </c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23">
        <f t="shared" si="10"/>
        <v>0</v>
      </c>
      <c r="I34" s="17">
        <v>1</v>
      </c>
      <c r="J34" s="17">
        <f t="shared" si="11"/>
        <v>1.22</v>
      </c>
      <c r="K34" s="18">
        <f t="shared" si="12"/>
        <v>1.4883999999999999</v>
      </c>
      <c r="L34" s="1"/>
      <c r="M34" s="1"/>
      <c r="N34" s="23">
        <f t="shared" si="13"/>
        <v>0</v>
      </c>
      <c r="O34" s="17">
        <v>1</v>
      </c>
      <c r="P34" s="27">
        <f t="shared" si="14"/>
        <v>0.88</v>
      </c>
      <c r="Q34" s="18">
        <f t="shared" si="15"/>
        <v>0.77439999999999998</v>
      </c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 t="s">
        <v>37</v>
      </c>
      <c r="I36" s="1"/>
      <c r="J36" s="1"/>
      <c r="K36" s="1"/>
      <c r="L36" s="1"/>
      <c r="M36" s="1"/>
      <c r="N36" s="1" t="s">
        <v>38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>
      <c r="A37" s="1" t="s">
        <v>24</v>
      </c>
      <c r="B37" s="1"/>
      <c r="C37" s="1"/>
      <c r="D37" s="31" t="s">
        <v>70</v>
      </c>
      <c r="E37" s="1"/>
      <c r="F37" s="1"/>
      <c r="G37" s="1"/>
      <c r="H37" s="1" t="s">
        <v>25</v>
      </c>
      <c r="I37" s="24">
        <f t="array" ref="I37:I39">MMULT( MINVERSE(MMULT(TRANSPOSE(I27:K34), I27:K34)), MMULT(TRANSPOSE(I27:K34), H27:H34))</f>
        <v>0.82146882192954962</v>
      </c>
      <c r="J37" s="1"/>
      <c r="K37" s="1"/>
      <c r="L37" s="1"/>
      <c r="M37" s="1"/>
      <c r="N37" s="1" t="s">
        <v>25</v>
      </c>
      <c r="O37" s="24">
        <f t="array" ref="O37:O39">MMULT( MINVERSE(MMULT(TRANSPOSE(O27:Q34), O27:Q34)), MMULT(TRANSPOSE(O27:Q34), N27:N34))</f>
        <v>2.6880713566633005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 t="s">
        <v>26</v>
      </c>
      <c r="I38" s="24">
        <v>-1.138326243676488</v>
      </c>
      <c r="J38" s="1"/>
      <c r="K38" s="1"/>
      <c r="L38" s="1"/>
      <c r="M38" s="1"/>
      <c r="N38" s="1" t="s">
        <v>26</v>
      </c>
      <c r="O38" s="24">
        <v>-4.749126465474319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 t="s">
        <v>27</v>
      </c>
      <c r="I39" s="24">
        <v>0.38964279690883608</v>
      </c>
      <c r="J39" s="1"/>
      <c r="K39" s="1"/>
      <c r="L39" s="1"/>
      <c r="M39" s="1"/>
      <c r="N39" s="1" t="s">
        <v>27</v>
      </c>
      <c r="O39" s="24">
        <v>2.1113356919533999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 t="s">
        <v>28</v>
      </c>
      <c r="I42" s="1"/>
      <c r="J42" s="1"/>
      <c r="K42" s="1"/>
      <c r="L42" s="1"/>
      <c r="M42" s="1"/>
      <c r="N42" s="1" t="s">
        <v>29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 t="s">
        <v>8</v>
      </c>
      <c r="H43" s="1" t="s">
        <v>30</v>
      </c>
      <c r="I43" s="1" t="s">
        <v>31</v>
      </c>
      <c r="J43" s="1" t="s">
        <v>32</v>
      </c>
      <c r="K43" s="1" t="s">
        <v>33</v>
      </c>
      <c r="L43" s="1"/>
      <c r="M43" s="1" t="s">
        <v>8</v>
      </c>
      <c r="N43" s="1" t="s">
        <v>30</v>
      </c>
      <c r="O43" s="1" t="s">
        <v>31</v>
      </c>
      <c r="P43" s="1" t="s">
        <v>32</v>
      </c>
      <c r="Q43" s="1" t="s">
        <v>34</v>
      </c>
      <c r="R43" s="1" t="s">
        <v>35</v>
      </c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>
        <v>0</v>
      </c>
      <c r="H44" s="1">
        <f>D$12-I16</f>
        <v>2.0000000000000018E-2</v>
      </c>
      <c r="I44" s="5">
        <f>I$37+I$38*I16+I$39*I16^2</f>
        <v>4.655583707340899E-2</v>
      </c>
      <c r="J44" s="1" t="str">
        <f>IF(H44&gt;I44, "Y", "N")</f>
        <v>N</v>
      </c>
      <c r="K44" s="1" t="str">
        <f t="shared" ref="K44:K51" si="16">IF(J44="Y", "N", IF(K4&gt;0, "Y","N"))</f>
        <v>N</v>
      </c>
      <c r="L44" s="1"/>
      <c r="M44" s="1">
        <v>0</v>
      </c>
      <c r="N44" s="3">
        <f>C$12-O16</f>
        <v>1.0000000000000009E-2</v>
      </c>
      <c r="O44" s="5">
        <f>O$37+O$38*O16+O$39*O16^2</f>
        <v>2.0001444906127208E-2</v>
      </c>
      <c r="P44" s="1" t="str">
        <f>IF(N44&gt;O44, "Y", "N")</f>
        <v>N</v>
      </c>
      <c r="Q44" s="1" t="str">
        <f t="shared" ref="Q44:R51" si="17">IF(P44="Y", "N", IF(P4&gt;0, "Y","N"))</f>
        <v>N</v>
      </c>
      <c r="R44" s="1" t="str">
        <f t="shared" si="17"/>
        <v>N</v>
      </c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>
        <v>1</v>
      </c>
      <c r="H45" s="1">
        <f t="shared" ref="H45:H51" si="18">D$12-I17</f>
        <v>-0.15999999999999992</v>
      </c>
      <c r="I45" s="5">
        <f t="shared" ref="I45:I51" si="19">I$37+I$38*I17+I$39*I17^2</f>
        <v>5.7746592696428234E-3</v>
      </c>
      <c r="J45" s="1" t="str">
        <f t="shared" ref="J45:J51" si="20">IF(H45&gt;I45, "Y", "N")</f>
        <v>N</v>
      </c>
      <c r="K45" s="1" t="str">
        <f t="shared" si="16"/>
        <v>N</v>
      </c>
      <c r="L45" s="1"/>
      <c r="M45" s="1">
        <v>1</v>
      </c>
      <c r="N45" s="3">
        <f t="shared" ref="N45:N51" si="21">C$12-O17</f>
        <v>-5.9999999999999831E-2</v>
      </c>
      <c r="O45" s="5">
        <f t="shared" ref="O45:O51" si="22">O$37+O$38*O17+O$39*O17^2</f>
        <v>2.0097963805585373E-2</v>
      </c>
      <c r="P45" s="1" t="str">
        <f t="shared" ref="P45:P51" si="23">IF(N45&gt;O45, "Y", "N")</f>
        <v>N</v>
      </c>
      <c r="Q45" s="1" t="str">
        <f t="shared" si="17"/>
        <v>N</v>
      </c>
      <c r="R45" s="1" t="str">
        <f t="shared" si="17"/>
        <v>N</v>
      </c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>
        <v>2</v>
      </c>
      <c r="H46" s="1">
        <f t="shared" si="18"/>
        <v>3.0000000000000027E-2</v>
      </c>
      <c r="I46" s="5">
        <f t="shared" si="19"/>
        <v>4.9561779376633863E-2</v>
      </c>
      <c r="J46" s="1" t="str">
        <f>IF(H46&gt;I46, "Y", "N")</f>
        <v>N</v>
      </c>
      <c r="K46" s="1" t="str">
        <f t="shared" si="16"/>
        <v>Y</v>
      </c>
      <c r="L46" s="1"/>
      <c r="M46" s="1">
        <v>2</v>
      </c>
      <c r="N46" s="3">
        <f t="shared" si="21"/>
        <v>-0.11999999999999988</v>
      </c>
      <c r="O46" s="5">
        <f t="shared" si="22"/>
        <v>3.6649112688071472E-2</v>
      </c>
      <c r="P46" s="1" t="str">
        <f t="shared" si="23"/>
        <v>N</v>
      </c>
      <c r="Q46" s="1" t="str">
        <f t="shared" si="17"/>
        <v>N</v>
      </c>
      <c r="R46" s="1" t="str">
        <f t="shared" si="17"/>
        <v>Y</v>
      </c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>
        <v>3</v>
      </c>
      <c r="H47" s="1">
        <f t="shared" si="18"/>
        <v>0.13000000000000012</v>
      </c>
      <c r="I47" s="5">
        <f t="shared" si="19"/>
        <v>8.3907273174880115E-2</v>
      </c>
      <c r="J47" s="1" t="str">
        <f t="shared" si="20"/>
        <v>Y</v>
      </c>
      <c r="K47" s="1" t="str">
        <f t="shared" si="16"/>
        <v>N</v>
      </c>
      <c r="L47" s="1"/>
      <c r="M47" s="1">
        <v>3</v>
      </c>
      <c r="N47" s="3">
        <f t="shared" si="21"/>
        <v>0.17000000000000004</v>
      </c>
      <c r="O47" s="5">
        <f t="shared" si="22"/>
        <v>9.7477983742679353E-2</v>
      </c>
      <c r="P47" s="1" t="str">
        <f t="shared" si="23"/>
        <v>Y</v>
      </c>
      <c r="Q47" s="1" t="str">
        <f t="shared" si="17"/>
        <v>N</v>
      </c>
      <c r="R47" s="1" t="str">
        <f t="shared" si="17"/>
        <v>N</v>
      </c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>
        <v>4</v>
      </c>
      <c r="H48" s="1">
        <f t="shared" si="18"/>
        <v>-0.45999999999999996</v>
      </c>
      <c r="I48" s="5">
        <f t="shared" si="19"/>
        <v>-6.0854076484283537E-3</v>
      </c>
      <c r="J48" s="1" t="str">
        <f t="shared" si="20"/>
        <v>N</v>
      </c>
      <c r="K48" s="1" t="str">
        <f t="shared" si="16"/>
        <v>N</v>
      </c>
      <c r="L48" s="1"/>
      <c r="M48" s="1">
        <v>4</v>
      </c>
      <c r="N48" s="3">
        <f t="shared" si="21"/>
        <v>-1.0000000000000009E-2</v>
      </c>
      <c r="O48" s="5">
        <f t="shared" si="22"/>
        <v>1.7917686042590031E-2</v>
      </c>
      <c r="P48" s="1" t="str">
        <f t="shared" si="23"/>
        <v>N</v>
      </c>
      <c r="Q48" s="1" t="str">
        <f t="shared" si="17"/>
        <v>N</v>
      </c>
      <c r="R48" s="1" t="str">
        <f t="shared" si="17"/>
        <v>N</v>
      </c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>
        <v>5</v>
      </c>
      <c r="H49" s="1">
        <f t="shared" si="18"/>
        <v>0.33000000000000007</v>
      </c>
      <c r="I49" s="5">
        <f t="shared" si="19"/>
        <v>0.17597682858590266</v>
      </c>
      <c r="J49" s="1" t="str">
        <f t="shared" si="20"/>
        <v>Y</v>
      </c>
      <c r="K49" s="1" t="str">
        <f t="shared" si="16"/>
        <v>N</v>
      </c>
      <c r="L49" s="1"/>
      <c r="M49" s="1">
        <v>5</v>
      </c>
      <c r="N49" s="3">
        <f t="shared" si="21"/>
        <v>0.34000000000000008</v>
      </c>
      <c r="O49" s="5">
        <f t="shared" si="22"/>
        <v>0.29824273857510164</v>
      </c>
      <c r="P49" s="1" t="str">
        <f t="shared" si="23"/>
        <v>Y</v>
      </c>
      <c r="Q49" s="1" t="str">
        <f t="shared" si="17"/>
        <v>N</v>
      </c>
      <c r="R49" s="1" t="str">
        <f t="shared" si="17"/>
        <v>N</v>
      </c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>
        <v>6</v>
      </c>
      <c r="H50" s="1">
        <f t="shared" si="18"/>
        <v>0.26000000000000012</v>
      </c>
      <c r="I50" s="5">
        <f t="shared" si="19"/>
        <v>0.14020673474017431</v>
      </c>
      <c r="J50" s="1" t="str">
        <f t="shared" si="20"/>
        <v>Y</v>
      </c>
      <c r="K50" s="1" t="str">
        <f t="shared" si="16"/>
        <v>N</v>
      </c>
      <c r="L50" s="1"/>
      <c r="M50" s="1">
        <v>6</v>
      </c>
      <c r="N50" s="3">
        <f t="shared" si="21"/>
        <v>0.18000000000000005</v>
      </c>
      <c r="O50" s="5">
        <f t="shared" si="22"/>
        <v>0.10590953809628467</v>
      </c>
      <c r="P50" s="1" t="str">
        <f t="shared" si="23"/>
        <v>Y</v>
      </c>
      <c r="Q50" s="1" t="str">
        <f t="shared" si="17"/>
        <v>N</v>
      </c>
      <c r="R50" s="1" t="str">
        <f t="shared" si="17"/>
        <v>N</v>
      </c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>
        <v>7</v>
      </c>
      <c r="H51" s="1">
        <f t="shared" si="18"/>
        <v>-0.11999999999999988</v>
      </c>
      <c r="I51" s="5">
        <f t="shared" si="19"/>
        <v>1.265514356334585E-2</v>
      </c>
      <c r="J51" s="1" t="str">
        <f t="shared" si="20"/>
        <v>N</v>
      </c>
      <c r="K51" s="1" t="str">
        <f t="shared" si="16"/>
        <v>N</v>
      </c>
      <c r="L51" s="1"/>
      <c r="M51" s="1">
        <v>7</v>
      </c>
      <c r="N51" s="3">
        <f t="shared" si="21"/>
        <v>0.22000000000000008</v>
      </c>
      <c r="O51" s="5">
        <f t="shared" si="22"/>
        <v>0.14385842689461259</v>
      </c>
      <c r="P51" s="1" t="str">
        <f t="shared" si="23"/>
        <v>Y</v>
      </c>
      <c r="Q51" s="1" t="str">
        <f t="shared" si="17"/>
        <v>N</v>
      </c>
      <c r="R51" s="1" t="str">
        <f t="shared" si="17"/>
        <v>N</v>
      </c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">
      <c r="A62" s="1"/>
      <c r="B62" s="1"/>
      <c r="C62" s="1"/>
      <c r="D62" s="30" t="s">
        <v>36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</sheetData>
  <conditionalFormatting sqref="P4:P11">
    <cfRule type="cellIs" dxfId="21" priority="10" operator="greaterThan">
      <formula>0</formula>
    </cfRule>
    <cfRule type="cellIs" dxfId="20" priority="11" operator="equal">
      <formula>0</formula>
    </cfRule>
  </conditionalFormatting>
  <conditionalFormatting sqref="K4:K11">
    <cfRule type="cellIs" dxfId="19" priority="8" operator="greaterThan">
      <formula>0</formula>
    </cfRule>
    <cfRule type="cellIs" dxfId="18" priority="9" operator="equal">
      <formula>0</formula>
    </cfRule>
  </conditionalFormatting>
  <conditionalFormatting sqref="J44:K51 P44:R51">
    <cfRule type="containsText" dxfId="17" priority="5" operator="containsText" text="Y">
      <formula>NOT(ISERROR(SEARCH("Y",J44)))</formula>
    </cfRule>
  </conditionalFormatting>
  <conditionalFormatting sqref="Q4:Q11">
    <cfRule type="cellIs" dxfId="16" priority="3" operator="greaterThan">
      <formula>0</formula>
    </cfRule>
    <cfRule type="cellIs" dxfId="15" priority="4" operator="equal">
      <formula>0</formula>
    </cfRule>
  </conditionalFormatting>
  <conditionalFormatting sqref="U4:W11">
    <cfRule type="cellIs" dxfId="14" priority="1" operator="greaterThan">
      <formula>0</formula>
    </cfRule>
    <cfRule type="cellIs" dxfId="13" priority="2" operator="equal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Text" priority="6" operator="notContains" id="{BA76CBE7-EB6D-AC41-B589-5B9D42928FA8}">
            <xm:f>ISERROR(SEARCH("-",H16))</xm:f>
            <xm:f>"-"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" operator="containsText" id="{C0C2CAA0-2475-4348-861A-4993ECDADF2C}">
            <xm:f>NOT(ISERROR(SEARCH("-",H16)))</xm:f>
            <xm:f>"-"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H16:I23 H44:I51 N16:O23 N44:O51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CE7B-90CB-7843-BECC-991EF2A950DE}">
  <dimension ref="A1:Z1005"/>
  <sheetViews>
    <sheetView topLeftCell="A24" zoomScale="120" zoomScaleNormal="120" workbookViewId="0">
      <selection activeCell="D37" sqref="D37"/>
    </sheetView>
  </sheetViews>
  <sheetFormatPr baseColWidth="10" defaultRowHeight="16"/>
  <cols>
    <col min="6" max="6" width="20.33203125" customWidth="1"/>
    <col min="8" max="8" width="18.6640625" customWidth="1"/>
  </cols>
  <sheetData>
    <row r="1" spans="1:26">
      <c r="A1" s="1" t="s">
        <v>0</v>
      </c>
      <c r="B1" s="2">
        <v>0.06</v>
      </c>
      <c r="C1" s="1"/>
      <c r="D1" s="1" t="s">
        <v>1</v>
      </c>
      <c r="E1" s="4">
        <f>EXP(-B1)</f>
        <v>0.94176453358424872</v>
      </c>
      <c r="F1" s="1"/>
      <c r="G1" s="9" t="s">
        <v>2</v>
      </c>
      <c r="H1" s="1"/>
      <c r="I1" s="1"/>
      <c r="J1" s="1"/>
      <c r="K1" s="1"/>
      <c r="L1" s="1"/>
      <c r="M1" s="9" t="s">
        <v>3</v>
      </c>
      <c r="N1" s="1"/>
      <c r="O1" s="1"/>
      <c r="P1" s="1"/>
      <c r="Q1" s="1"/>
      <c r="R1" s="1"/>
      <c r="S1" s="9" t="s">
        <v>4</v>
      </c>
      <c r="T1" s="1"/>
      <c r="U1" s="1"/>
      <c r="V1" s="1"/>
      <c r="W1" s="1"/>
      <c r="X1" s="1"/>
      <c r="Y1" s="1"/>
      <c r="Z1" s="1"/>
    </row>
    <row r="2" spans="1:26">
      <c r="A2" s="1"/>
      <c r="B2" s="1" t="s">
        <v>5</v>
      </c>
      <c r="C2" s="1"/>
      <c r="D2" s="1"/>
      <c r="E2" s="1"/>
      <c r="F2" s="1"/>
      <c r="G2" s="1"/>
      <c r="H2" s="1" t="s">
        <v>6</v>
      </c>
      <c r="I2" s="1"/>
      <c r="J2" s="1"/>
      <c r="K2" s="1"/>
      <c r="L2" s="1"/>
      <c r="M2" s="1"/>
      <c r="N2" s="1" t="s">
        <v>7</v>
      </c>
      <c r="O2" s="1"/>
      <c r="P2" s="1"/>
      <c r="Q2" s="1"/>
      <c r="R2" s="1"/>
      <c r="S2" s="1"/>
      <c r="T2" s="1" t="s">
        <v>39</v>
      </c>
      <c r="U2" s="1"/>
      <c r="V2" s="1"/>
      <c r="W2" s="1"/>
      <c r="X2" s="1"/>
      <c r="Y2" s="1"/>
      <c r="Z2" s="1"/>
    </row>
    <row r="3" spans="1:26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/>
      <c r="G3" s="1" t="s">
        <v>8</v>
      </c>
      <c r="H3" s="1" t="s">
        <v>9</v>
      </c>
      <c r="I3" s="1">
        <v>1</v>
      </c>
      <c r="J3" s="1">
        <v>2</v>
      </c>
      <c r="K3" s="1">
        <v>3</v>
      </c>
      <c r="L3" s="1"/>
      <c r="M3" s="1" t="s">
        <v>8</v>
      </c>
      <c r="N3" s="1" t="s">
        <v>9</v>
      </c>
      <c r="O3" s="1">
        <v>1</v>
      </c>
      <c r="P3" s="1">
        <v>2</v>
      </c>
      <c r="Q3" s="1">
        <v>3</v>
      </c>
      <c r="R3" s="1"/>
      <c r="S3" s="1" t="s">
        <v>8</v>
      </c>
      <c r="T3" s="1" t="s">
        <v>9</v>
      </c>
      <c r="U3" s="1">
        <v>1</v>
      </c>
      <c r="V3" s="1">
        <v>2</v>
      </c>
      <c r="W3" s="1">
        <v>3</v>
      </c>
      <c r="X3" s="1"/>
      <c r="Y3" s="1"/>
      <c r="Z3" s="1"/>
    </row>
    <row r="4" spans="1:26">
      <c r="A4" s="1">
        <v>0</v>
      </c>
      <c r="B4" s="10">
        <v>100</v>
      </c>
      <c r="C4" s="11">
        <v>108.97016397</v>
      </c>
      <c r="D4" s="11">
        <v>134.16575372</v>
      </c>
      <c r="E4" s="12">
        <v>120.06364035</v>
      </c>
      <c r="F4" s="1"/>
      <c r="G4" s="1">
        <v>0</v>
      </c>
      <c r="H4" s="1" t="s">
        <v>13</v>
      </c>
      <c r="I4" s="1" t="s">
        <v>13</v>
      </c>
      <c r="J4" s="19">
        <f>K4*$E$1^(K$3-J$3)</f>
        <v>0</v>
      </c>
      <c r="K4" s="3">
        <f>IF((E$12-E4)&gt;0, E$12-E4,0)</f>
        <v>0</v>
      </c>
      <c r="L4" s="1"/>
      <c r="M4" s="1">
        <v>0</v>
      </c>
      <c r="N4" s="1" t="s">
        <v>13</v>
      </c>
      <c r="O4" s="19">
        <f>P4*$E$1^(P$3-O$3)+Q4*$E$1^(Q$3-O$3)</f>
        <v>0</v>
      </c>
      <c r="P4" s="3">
        <f t="shared" ref="P4:Q11" si="0">IF(J44="Y", D$12-D4, 0)</f>
        <v>0</v>
      </c>
      <c r="Q4" s="3">
        <f t="shared" si="0"/>
        <v>0</v>
      </c>
      <c r="R4" s="1"/>
      <c r="S4" s="1">
        <v>0</v>
      </c>
      <c r="T4" s="28">
        <f>U4*$E$1^U$3+V4*$E$1^V$3+W4*$E$1^W$3</f>
        <v>0</v>
      </c>
      <c r="U4" s="29">
        <f t="shared" ref="U4:W11" si="1">IF(P44="Y", C$12-C4, 0)</f>
        <v>0</v>
      </c>
      <c r="V4" s="3">
        <f t="shared" si="1"/>
        <v>0</v>
      </c>
      <c r="W4" s="29">
        <f t="shared" si="1"/>
        <v>0</v>
      </c>
      <c r="X4" s="1"/>
      <c r="Y4" s="1"/>
      <c r="Z4" s="1"/>
    </row>
    <row r="5" spans="1:26">
      <c r="A5" s="1">
        <v>1</v>
      </c>
      <c r="B5" s="13">
        <v>100</v>
      </c>
      <c r="C5" s="14">
        <v>113.93567294</v>
      </c>
      <c r="D5" s="14">
        <v>132.57065061</v>
      </c>
      <c r="E5" s="15">
        <v>100.00304139000001</v>
      </c>
      <c r="F5" s="1"/>
      <c r="G5" s="1">
        <v>1</v>
      </c>
      <c r="H5" s="1" t="s">
        <v>13</v>
      </c>
      <c r="I5" s="1" t="s">
        <v>13</v>
      </c>
      <c r="J5" s="19">
        <f t="shared" ref="J5:J11" si="2">K5*$E$1^(K$3-J$3)</f>
        <v>9.4147810626076822</v>
      </c>
      <c r="K5" s="3">
        <f t="shared" ref="K5:K11" si="3">IF((E$12-E5)&gt;0, E$12-E5,0)</f>
        <v>9.996958609999993</v>
      </c>
      <c r="L5" s="1"/>
      <c r="M5" s="1">
        <v>1</v>
      </c>
      <c r="N5" s="1" t="s">
        <v>13</v>
      </c>
      <c r="O5" s="19">
        <f t="shared" ref="O5:O11" si="4">P5*$E$1^(P$3-O$3)+Q5*$E$1^(Q$3-O$3)</f>
        <v>8.8665068962245428</v>
      </c>
      <c r="P5" s="3">
        <f t="shared" si="0"/>
        <v>0</v>
      </c>
      <c r="Q5" s="3">
        <f t="shared" si="0"/>
        <v>9.996958609999993</v>
      </c>
      <c r="R5" s="1"/>
      <c r="S5" s="1">
        <v>1</v>
      </c>
      <c r="T5" s="28">
        <f t="shared" ref="T5:T11" si="5">U5*$E$1^U$3+V5*$E$1^V$3+W5*$E$1^W$3</f>
        <v>8.3501617316444303</v>
      </c>
      <c r="U5" s="29">
        <f t="shared" si="1"/>
        <v>0</v>
      </c>
      <c r="V5" s="3">
        <f t="shared" si="1"/>
        <v>0</v>
      </c>
      <c r="W5" s="29">
        <f t="shared" si="1"/>
        <v>9.996958609999993</v>
      </c>
      <c r="X5" s="1"/>
      <c r="Y5" s="1"/>
      <c r="Z5" s="1"/>
    </row>
    <row r="6" spans="1:26">
      <c r="A6" s="1">
        <v>2</v>
      </c>
      <c r="B6" s="13">
        <v>100</v>
      </c>
      <c r="C6" s="14">
        <v>92.998004069999993</v>
      </c>
      <c r="D6" s="14">
        <v>91.497024890000006</v>
      </c>
      <c r="E6" s="15">
        <v>75.974207730000003</v>
      </c>
      <c r="F6" s="1"/>
      <c r="G6" s="1">
        <v>2</v>
      </c>
      <c r="H6" s="1" t="s">
        <v>13</v>
      </c>
      <c r="I6" s="1" t="s">
        <v>13</v>
      </c>
      <c r="J6" s="19">
        <f t="shared" si="2"/>
        <v>32.04428438699108</v>
      </c>
      <c r="K6" s="3">
        <f t="shared" si="3"/>
        <v>34.025792269999997</v>
      </c>
      <c r="L6" s="1"/>
      <c r="M6" s="1">
        <v>2</v>
      </c>
      <c r="N6" s="1" t="s">
        <v>13</v>
      </c>
      <c r="O6" s="19">
        <f t="shared" si="4"/>
        <v>17.425445724390109</v>
      </c>
      <c r="P6" s="3">
        <f t="shared" si="0"/>
        <v>18.502975109999994</v>
      </c>
      <c r="Q6" s="3">
        <f t="shared" si="0"/>
        <v>0</v>
      </c>
      <c r="R6" s="1"/>
      <c r="S6" s="1">
        <v>2</v>
      </c>
      <c r="T6" s="28">
        <f t="shared" si="5"/>
        <v>16.410666765127893</v>
      </c>
      <c r="U6" s="29">
        <f t="shared" si="1"/>
        <v>0</v>
      </c>
      <c r="V6" s="3">
        <f t="shared" si="1"/>
        <v>18.502975109999994</v>
      </c>
      <c r="W6" s="29">
        <f t="shared" si="1"/>
        <v>0</v>
      </c>
      <c r="X6" s="1"/>
      <c r="Y6" s="1"/>
      <c r="Z6" s="1"/>
    </row>
    <row r="7" spans="1:26">
      <c r="A7" s="1">
        <v>3</v>
      </c>
      <c r="B7" s="13">
        <v>100</v>
      </c>
      <c r="C7" s="14">
        <v>141.57038372</v>
      </c>
      <c r="D7" s="14">
        <v>118.23377051999999</v>
      </c>
      <c r="E7" s="15">
        <v>114.67334588</v>
      </c>
      <c r="F7" s="1"/>
      <c r="G7" s="1">
        <v>3</v>
      </c>
      <c r="H7" s="1" t="s">
        <v>13</v>
      </c>
      <c r="I7" s="1" t="s">
        <v>13</v>
      </c>
      <c r="J7" s="19">
        <f t="shared" si="2"/>
        <v>0</v>
      </c>
      <c r="K7" s="3">
        <f t="shared" si="3"/>
        <v>0</v>
      </c>
      <c r="L7" s="1"/>
      <c r="M7" s="1">
        <v>3</v>
      </c>
      <c r="N7" s="1" t="s">
        <v>13</v>
      </c>
      <c r="O7" s="19">
        <f t="shared" si="4"/>
        <v>0</v>
      </c>
      <c r="P7" s="3">
        <f t="shared" si="0"/>
        <v>0</v>
      </c>
      <c r="Q7" s="3">
        <f t="shared" si="0"/>
        <v>0</v>
      </c>
      <c r="R7" s="1"/>
      <c r="S7" s="1">
        <v>3</v>
      </c>
      <c r="T7" s="28">
        <f t="shared" si="5"/>
        <v>0</v>
      </c>
      <c r="U7" s="29">
        <f t="shared" si="1"/>
        <v>0</v>
      </c>
      <c r="V7" s="3">
        <f t="shared" si="1"/>
        <v>0</v>
      </c>
      <c r="W7" s="29">
        <f t="shared" si="1"/>
        <v>0</v>
      </c>
      <c r="X7" s="1"/>
      <c r="Y7" s="1"/>
      <c r="Z7" s="1"/>
    </row>
    <row r="8" spans="1:26">
      <c r="A8" s="1">
        <v>4</v>
      </c>
      <c r="B8" s="13">
        <v>100</v>
      </c>
      <c r="C8" s="14">
        <v>92.853714139999994</v>
      </c>
      <c r="D8" s="14">
        <v>81.701987610000003</v>
      </c>
      <c r="E8" s="15">
        <v>101.93516077</v>
      </c>
      <c r="F8" s="1"/>
      <c r="G8" s="1">
        <v>4</v>
      </c>
      <c r="H8" s="1" t="s">
        <v>14</v>
      </c>
      <c r="I8" s="1" t="s">
        <v>13</v>
      </c>
      <c r="J8" s="19">
        <f t="shared" si="2"/>
        <v>7.5951795558729049</v>
      </c>
      <c r="K8" s="3">
        <f t="shared" si="3"/>
        <v>8.064839230000004</v>
      </c>
      <c r="L8" s="1"/>
      <c r="M8" s="1">
        <v>4</v>
      </c>
      <c r="N8" s="1" t="s">
        <v>14</v>
      </c>
      <c r="O8" s="19">
        <f t="shared" si="4"/>
        <v>26.650064439829638</v>
      </c>
      <c r="P8" s="3">
        <f t="shared" si="0"/>
        <v>28.298012389999997</v>
      </c>
      <c r="Q8" s="3">
        <f t="shared" si="0"/>
        <v>0</v>
      </c>
      <c r="R8" s="1"/>
      <c r="S8" s="1">
        <v>4</v>
      </c>
      <c r="T8" s="28">
        <f t="shared" si="5"/>
        <v>25.098085507166335</v>
      </c>
      <c r="U8" s="29">
        <f t="shared" si="1"/>
        <v>0</v>
      </c>
      <c r="V8" s="3">
        <f t="shared" si="1"/>
        <v>28.298012389999997</v>
      </c>
      <c r="W8" s="29">
        <f t="shared" si="1"/>
        <v>0</v>
      </c>
      <c r="X8" s="1"/>
      <c r="Y8" s="1"/>
      <c r="Z8" s="1"/>
    </row>
    <row r="9" spans="1:26">
      <c r="A9" s="1">
        <v>5</v>
      </c>
      <c r="B9" s="13">
        <v>100</v>
      </c>
      <c r="C9" s="14">
        <v>122.35098401</v>
      </c>
      <c r="D9" s="14">
        <v>102.95232763999999</v>
      </c>
      <c r="E9" s="15">
        <v>106.57651002</v>
      </c>
      <c r="F9" s="1"/>
      <c r="G9" s="1">
        <v>5</v>
      </c>
      <c r="H9" s="1" t="s">
        <v>13</v>
      </c>
      <c r="I9" s="1" t="s">
        <v>13</v>
      </c>
      <c r="J9" s="19">
        <f t="shared" si="2"/>
        <v>3.2241214442450485</v>
      </c>
      <c r="K9" s="3">
        <f t="shared" si="3"/>
        <v>3.4234899799999994</v>
      </c>
      <c r="L9" s="1"/>
      <c r="M9" s="1">
        <v>5</v>
      </c>
      <c r="N9" s="1" t="s">
        <v>13</v>
      </c>
      <c r="O9" s="19">
        <f t="shared" si="4"/>
        <v>3.0363632281584128</v>
      </c>
      <c r="P9" s="3">
        <f t="shared" si="0"/>
        <v>0</v>
      </c>
      <c r="Q9" s="3">
        <f t="shared" si="0"/>
        <v>3.4234899799999994</v>
      </c>
      <c r="R9" s="1"/>
      <c r="S9" s="1">
        <v>5</v>
      </c>
      <c r="T9" s="28">
        <f t="shared" si="5"/>
        <v>2.8595391993589714</v>
      </c>
      <c r="U9" s="29">
        <f t="shared" si="1"/>
        <v>0</v>
      </c>
      <c r="V9" s="3">
        <f t="shared" si="1"/>
        <v>0</v>
      </c>
      <c r="W9" s="29">
        <f t="shared" si="1"/>
        <v>3.4234899799999994</v>
      </c>
      <c r="X9" s="1"/>
      <c r="Y9" s="1"/>
      <c r="Z9" s="1"/>
    </row>
    <row r="10" spans="1:26">
      <c r="A10" s="1">
        <v>6</v>
      </c>
      <c r="B10" s="13">
        <v>100</v>
      </c>
      <c r="C10" s="14">
        <v>131.35599984999999</v>
      </c>
      <c r="D10" s="14">
        <v>165.14152666999999</v>
      </c>
      <c r="E10" s="15">
        <v>230.08789411000001</v>
      </c>
      <c r="F10" s="1"/>
      <c r="G10" s="1">
        <v>6</v>
      </c>
      <c r="H10" s="1" t="s">
        <v>13</v>
      </c>
      <c r="I10" s="1" t="s">
        <v>13</v>
      </c>
      <c r="J10" s="19">
        <f t="shared" si="2"/>
        <v>0</v>
      </c>
      <c r="K10" s="3">
        <f t="shared" si="3"/>
        <v>0</v>
      </c>
      <c r="L10" s="1"/>
      <c r="M10" s="1">
        <v>6</v>
      </c>
      <c r="N10" s="1" t="s">
        <v>13</v>
      </c>
      <c r="O10" s="19">
        <f t="shared" si="4"/>
        <v>0</v>
      </c>
      <c r="P10" s="3">
        <f t="shared" si="0"/>
        <v>0</v>
      </c>
      <c r="Q10" s="3">
        <f t="shared" si="0"/>
        <v>0</v>
      </c>
      <c r="R10" s="1"/>
      <c r="S10" s="1">
        <v>6</v>
      </c>
      <c r="T10" s="28">
        <f t="shared" si="5"/>
        <v>0</v>
      </c>
      <c r="U10" s="29">
        <f t="shared" si="1"/>
        <v>0</v>
      </c>
      <c r="V10" s="3">
        <f t="shared" si="1"/>
        <v>0</v>
      </c>
      <c r="W10" s="29">
        <f t="shared" si="1"/>
        <v>0</v>
      </c>
      <c r="X10" s="1"/>
      <c r="Y10" s="1"/>
      <c r="Z10" s="1"/>
    </row>
    <row r="11" spans="1:26">
      <c r="A11" s="1">
        <v>7</v>
      </c>
      <c r="B11" s="16">
        <v>100</v>
      </c>
      <c r="C11" s="17">
        <v>85.870431379999999</v>
      </c>
      <c r="D11" s="17">
        <v>61.701408489999999</v>
      </c>
      <c r="E11" s="18">
        <v>66.610179799999997</v>
      </c>
      <c r="F11" s="1"/>
      <c r="G11" s="1">
        <v>7</v>
      </c>
      <c r="H11" s="1" t="s">
        <v>13</v>
      </c>
      <c r="I11" s="1" t="s">
        <v>13</v>
      </c>
      <c r="J11" s="19">
        <f t="shared" si="2"/>
        <v>40.862993782957417</v>
      </c>
      <c r="K11" s="3">
        <f t="shared" si="3"/>
        <v>43.389820200000003</v>
      </c>
      <c r="L11" s="1"/>
      <c r="M11" s="1">
        <v>7</v>
      </c>
      <c r="N11" s="1" t="s">
        <v>13</v>
      </c>
      <c r="O11" s="19">
        <f t="shared" si="4"/>
        <v>45.485900506191307</v>
      </c>
      <c r="P11" s="3">
        <f t="shared" si="0"/>
        <v>48.298591510000001</v>
      </c>
      <c r="Q11" s="3">
        <f t="shared" si="0"/>
        <v>0</v>
      </c>
      <c r="R11" s="1"/>
      <c r="S11" s="1">
        <v>7</v>
      </c>
      <c r="T11" s="28">
        <f t="shared" si="5"/>
        <v>42.837007874872803</v>
      </c>
      <c r="U11" s="29">
        <f t="shared" si="1"/>
        <v>0</v>
      </c>
      <c r="V11" s="3">
        <f t="shared" si="1"/>
        <v>48.298591510000001</v>
      </c>
      <c r="W11" s="29">
        <f t="shared" si="1"/>
        <v>0</v>
      </c>
      <c r="X11" s="1"/>
      <c r="Y11" s="1"/>
      <c r="Z11" s="1"/>
    </row>
    <row r="12" spans="1:26">
      <c r="A12" s="1" t="s">
        <v>15</v>
      </c>
      <c r="B12" s="1">
        <v>110</v>
      </c>
      <c r="C12" s="1">
        <v>110</v>
      </c>
      <c r="D12" s="1">
        <v>110</v>
      </c>
      <c r="E12" s="1">
        <v>110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 t="s">
        <v>16</v>
      </c>
      <c r="T13" s="20">
        <f>AVERAGE(T4:T11)</f>
        <v>11.944432634771303</v>
      </c>
      <c r="U13" s="1"/>
      <c r="V13" s="1"/>
      <c r="W13" s="1"/>
      <c r="X13" s="1"/>
      <c r="Y13" s="1"/>
      <c r="Z13" s="1"/>
    </row>
    <row r="14" spans="1:26">
      <c r="A14" s="1"/>
      <c r="B14" s="1"/>
      <c r="C14" s="1"/>
      <c r="D14" s="1"/>
      <c r="E14" s="1"/>
      <c r="F14" s="1"/>
      <c r="G14" s="1"/>
      <c r="H14" s="1" t="s">
        <v>17</v>
      </c>
      <c r="I14" s="1"/>
      <c r="J14" s="1"/>
      <c r="K14" s="1"/>
      <c r="L14" s="1"/>
      <c r="M14" s="1"/>
      <c r="N14" s="1" t="s">
        <v>18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1"/>
      <c r="B15" s="1"/>
      <c r="C15" s="1"/>
      <c r="D15" s="1"/>
      <c r="E15" s="1"/>
      <c r="F15" s="1"/>
      <c r="G15" s="1" t="s">
        <v>8</v>
      </c>
      <c r="H15" s="1" t="s">
        <v>19</v>
      </c>
      <c r="I15" s="1" t="s">
        <v>20</v>
      </c>
      <c r="J15" s="1"/>
      <c r="K15" s="1"/>
      <c r="L15" s="1"/>
      <c r="M15" s="1" t="s">
        <v>8</v>
      </c>
      <c r="N15" s="1" t="s">
        <v>19</v>
      </c>
      <c r="O15" s="1" t="s">
        <v>21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"/>
      <c r="D16" s="1"/>
      <c r="E16" s="1"/>
      <c r="F16" s="1"/>
      <c r="G16" s="1">
        <v>0</v>
      </c>
      <c r="H16" s="32">
        <f>J4</f>
        <v>0</v>
      </c>
      <c r="I16" s="8">
        <f>D4</f>
        <v>134.16575372</v>
      </c>
      <c r="J16" s="1"/>
      <c r="K16" s="1"/>
      <c r="L16" s="1"/>
      <c r="M16" s="1">
        <v>0</v>
      </c>
      <c r="N16" s="19">
        <f>O4</f>
        <v>0</v>
      </c>
      <c r="O16" s="6">
        <f>C4</f>
        <v>108.97016397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"/>
      <c r="D17" s="1"/>
      <c r="E17" s="1"/>
      <c r="F17" s="1"/>
      <c r="G17" s="1">
        <v>1</v>
      </c>
      <c r="H17" s="32">
        <f t="shared" ref="H17:H23" si="6">J5</f>
        <v>9.4147810626076822</v>
      </c>
      <c r="I17" s="8">
        <f t="shared" ref="I17:I23" si="7">D5</f>
        <v>132.57065061</v>
      </c>
      <c r="J17" s="1"/>
      <c r="K17" s="1"/>
      <c r="L17" s="1"/>
      <c r="M17" s="1">
        <v>1</v>
      </c>
      <c r="N17" s="19">
        <f>O5</f>
        <v>8.8665068962245428</v>
      </c>
      <c r="O17" s="6">
        <f t="shared" ref="O17:O23" si="8">C5</f>
        <v>113.93567294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1"/>
      <c r="B18" s="1"/>
      <c r="C18" s="1"/>
      <c r="D18" s="1"/>
      <c r="E18" s="1"/>
      <c r="F18" s="1"/>
      <c r="G18" s="1">
        <v>2</v>
      </c>
      <c r="H18" s="32">
        <f t="shared" si="6"/>
        <v>32.04428438699108</v>
      </c>
      <c r="I18" s="8">
        <f t="shared" si="7"/>
        <v>91.497024890000006</v>
      </c>
      <c r="J18" s="1"/>
      <c r="K18" s="1"/>
      <c r="L18" s="1"/>
      <c r="M18" s="1">
        <v>2</v>
      </c>
      <c r="N18" s="19">
        <f t="shared" ref="N18:N23" si="9">O6</f>
        <v>17.425445724390109</v>
      </c>
      <c r="O18" s="6">
        <f t="shared" si="8"/>
        <v>92.998004069999993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"/>
      <c r="D19" s="1"/>
      <c r="E19" s="1"/>
      <c r="F19" s="1"/>
      <c r="G19" s="1">
        <v>3</v>
      </c>
      <c r="H19" s="32">
        <f t="shared" si="6"/>
        <v>0</v>
      </c>
      <c r="I19" s="8">
        <f t="shared" si="7"/>
        <v>118.23377051999999</v>
      </c>
      <c r="J19" s="1"/>
      <c r="K19" s="1"/>
      <c r="L19" s="1"/>
      <c r="M19" s="1">
        <v>3</v>
      </c>
      <c r="N19" s="19">
        <f t="shared" si="9"/>
        <v>0</v>
      </c>
      <c r="O19" s="6">
        <f t="shared" si="8"/>
        <v>141.57038372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1"/>
      <c r="B20" s="1"/>
      <c r="C20" s="1"/>
      <c r="D20" s="1"/>
      <c r="E20" s="1"/>
      <c r="F20" s="1"/>
      <c r="G20" s="1">
        <v>4</v>
      </c>
      <c r="H20" s="32">
        <f t="shared" si="6"/>
        <v>7.5951795558729049</v>
      </c>
      <c r="I20" s="8">
        <f t="shared" si="7"/>
        <v>81.701987610000003</v>
      </c>
      <c r="J20" s="1"/>
      <c r="K20" s="1"/>
      <c r="L20" s="1"/>
      <c r="M20" s="1">
        <v>4</v>
      </c>
      <c r="N20" s="19">
        <f t="shared" si="9"/>
        <v>26.650064439829638</v>
      </c>
      <c r="O20" s="6">
        <f t="shared" si="8"/>
        <v>92.853714139999994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">
        <v>5</v>
      </c>
      <c r="H21" s="32">
        <f t="shared" si="6"/>
        <v>3.2241214442450485</v>
      </c>
      <c r="I21" s="8">
        <f t="shared" si="7"/>
        <v>102.95232763999999</v>
      </c>
      <c r="J21" s="1"/>
      <c r="K21" s="1"/>
      <c r="L21" s="1"/>
      <c r="M21" s="1">
        <v>5</v>
      </c>
      <c r="N21" s="19">
        <f t="shared" si="9"/>
        <v>3.0363632281584128</v>
      </c>
      <c r="O21" s="6">
        <f t="shared" si="8"/>
        <v>122.35098401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">
        <v>6</v>
      </c>
      <c r="H22" s="32">
        <f t="shared" si="6"/>
        <v>0</v>
      </c>
      <c r="I22" s="8">
        <f t="shared" si="7"/>
        <v>165.14152666999999</v>
      </c>
      <c r="J22" s="1"/>
      <c r="K22" s="1"/>
      <c r="L22" s="1"/>
      <c r="M22" s="1">
        <v>6</v>
      </c>
      <c r="N22" s="19">
        <f t="shared" si="9"/>
        <v>0</v>
      </c>
      <c r="O22" s="6">
        <f t="shared" si="8"/>
        <v>131.35599984999999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">
        <v>7</v>
      </c>
      <c r="H23" s="32">
        <f t="shared" si="6"/>
        <v>40.862993782957417</v>
      </c>
      <c r="I23" s="8">
        <f t="shared" si="7"/>
        <v>61.701408489999999</v>
      </c>
      <c r="J23" s="1"/>
      <c r="K23" s="1"/>
      <c r="L23" s="1"/>
      <c r="M23" s="1">
        <v>7</v>
      </c>
      <c r="N23" s="19">
        <f t="shared" si="9"/>
        <v>45.485900506191307</v>
      </c>
      <c r="O23" s="6">
        <f t="shared" si="8"/>
        <v>85.870431379999999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>
      <c r="A26" s="1"/>
      <c r="B26" s="1"/>
      <c r="C26" s="1"/>
      <c r="D26" s="1"/>
      <c r="E26" s="1"/>
      <c r="F26" s="1"/>
      <c r="G26" s="1"/>
      <c r="H26" s="1" t="s">
        <v>22</v>
      </c>
      <c r="I26" s="1"/>
      <c r="J26" s="1" t="s">
        <v>23</v>
      </c>
      <c r="K26" s="1"/>
      <c r="L26" s="1"/>
      <c r="M26" s="1"/>
      <c r="N26" s="1" t="s">
        <v>22</v>
      </c>
      <c r="O26" s="1"/>
      <c r="P26" s="1" t="s">
        <v>23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"/>
      <c r="H27" s="21">
        <f t="shared" ref="H27:H34" si="10">H16</f>
        <v>0</v>
      </c>
      <c r="I27" s="11">
        <v>1</v>
      </c>
      <c r="J27" s="11">
        <f t="shared" ref="J27:J34" si="11">I16</f>
        <v>134.16575372</v>
      </c>
      <c r="K27" s="12">
        <f t="shared" ref="K27:K34" si="12">J27^2</f>
        <v>18000.449471255692</v>
      </c>
      <c r="L27" s="1"/>
      <c r="M27" s="1"/>
      <c r="N27" s="21">
        <f t="shared" ref="N27:N34" si="13">N16</f>
        <v>0</v>
      </c>
      <c r="O27" s="11">
        <v>1</v>
      </c>
      <c r="P27" s="25">
        <f t="shared" ref="P27:P34" si="14">O16</f>
        <v>108.97016397</v>
      </c>
      <c r="Q27" s="12">
        <f t="shared" ref="Q27:Q34" si="15">P27^2</f>
        <v>11874.496635648686</v>
      </c>
      <c r="R27" s="1"/>
      <c r="S27" s="1"/>
      <c r="T27" s="1"/>
      <c r="U27" s="1"/>
      <c r="V27" s="1"/>
      <c r="W27" s="1"/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"/>
      <c r="H28" s="22">
        <f t="shared" si="10"/>
        <v>9.4147810626076822</v>
      </c>
      <c r="I28" s="14">
        <v>1</v>
      </c>
      <c r="J28" s="14">
        <f t="shared" si="11"/>
        <v>132.57065061</v>
      </c>
      <c r="K28" s="15">
        <f t="shared" si="12"/>
        <v>17574.977403158693</v>
      </c>
      <c r="L28" s="1"/>
      <c r="M28" s="1"/>
      <c r="N28" s="22">
        <f t="shared" si="13"/>
        <v>8.8665068962245428</v>
      </c>
      <c r="O28" s="14">
        <v>1</v>
      </c>
      <c r="P28" s="26">
        <f t="shared" si="14"/>
        <v>113.93567294</v>
      </c>
      <c r="Q28" s="33">
        <f t="shared" si="15"/>
        <v>12981.33756829065</v>
      </c>
      <c r="R28" s="1"/>
      <c r="S28" s="1"/>
      <c r="T28" s="1"/>
      <c r="U28" s="1"/>
      <c r="V28" s="1"/>
      <c r="W28" s="1"/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22">
        <f t="shared" si="10"/>
        <v>32.04428438699108</v>
      </c>
      <c r="I29" s="14">
        <v>1</v>
      </c>
      <c r="J29" s="14">
        <f t="shared" si="11"/>
        <v>91.497024890000006</v>
      </c>
      <c r="K29" s="15">
        <f t="shared" si="12"/>
        <v>8371.7055637212798</v>
      </c>
      <c r="L29" s="1"/>
      <c r="M29" s="1"/>
      <c r="N29" s="22">
        <f t="shared" si="13"/>
        <v>17.425445724390109</v>
      </c>
      <c r="O29" s="14">
        <v>1</v>
      </c>
      <c r="P29" s="26">
        <f t="shared" si="14"/>
        <v>92.998004069999993</v>
      </c>
      <c r="Q29" s="33">
        <f t="shared" si="15"/>
        <v>8648.6287610037361</v>
      </c>
      <c r="R29" s="1"/>
      <c r="S29" s="1"/>
      <c r="T29" s="1"/>
      <c r="U29" s="1"/>
      <c r="V29" s="1"/>
      <c r="W29" s="1"/>
      <c r="X29" s="1"/>
      <c r="Y29" s="1"/>
      <c r="Z29" s="1"/>
    </row>
    <row r="30" spans="1:26">
      <c r="A30" s="1"/>
      <c r="B30" s="1"/>
      <c r="C30" s="1"/>
      <c r="D30" s="1"/>
      <c r="E30" s="1"/>
      <c r="F30" s="1"/>
      <c r="G30" s="1"/>
      <c r="H30" s="22">
        <f t="shared" si="10"/>
        <v>0</v>
      </c>
      <c r="I30" s="14">
        <v>1</v>
      </c>
      <c r="J30" s="14">
        <f t="shared" si="11"/>
        <v>118.23377051999999</v>
      </c>
      <c r="K30" s="15">
        <f t="shared" si="12"/>
        <v>13979.224491376019</v>
      </c>
      <c r="L30" s="1"/>
      <c r="M30" s="1"/>
      <c r="N30" s="22">
        <f t="shared" si="13"/>
        <v>0</v>
      </c>
      <c r="O30" s="14">
        <v>1</v>
      </c>
      <c r="P30" s="26">
        <f t="shared" si="14"/>
        <v>141.57038372</v>
      </c>
      <c r="Q30" s="33">
        <f t="shared" si="15"/>
        <v>20042.173546628041</v>
      </c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1"/>
      <c r="C31" s="1"/>
      <c r="D31" s="1"/>
      <c r="E31" s="1"/>
      <c r="F31" s="1"/>
      <c r="G31" s="1"/>
      <c r="H31" s="22">
        <f t="shared" si="10"/>
        <v>7.5951795558729049</v>
      </c>
      <c r="I31" s="14">
        <v>1</v>
      </c>
      <c r="J31" s="14">
        <f t="shared" si="11"/>
        <v>81.701987610000003</v>
      </c>
      <c r="K31" s="15">
        <f t="shared" si="12"/>
        <v>6675.2147794245939</v>
      </c>
      <c r="L31" s="1"/>
      <c r="M31" s="1"/>
      <c r="N31" s="22">
        <f t="shared" si="13"/>
        <v>26.650064439829638</v>
      </c>
      <c r="O31" s="14">
        <v>1</v>
      </c>
      <c r="P31" s="26">
        <f t="shared" si="14"/>
        <v>92.853714139999994</v>
      </c>
      <c r="Q31" s="15">
        <f t="shared" si="15"/>
        <v>8621.8122295928351</v>
      </c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1"/>
      <c r="D32" s="1"/>
      <c r="E32" s="1"/>
      <c r="F32" s="1"/>
      <c r="G32" s="1"/>
      <c r="H32" s="22">
        <f t="shared" si="10"/>
        <v>3.2241214442450485</v>
      </c>
      <c r="I32" s="14">
        <v>1</v>
      </c>
      <c r="J32" s="14">
        <f t="shared" si="11"/>
        <v>102.95232763999999</v>
      </c>
      <c r="K32" s="15">
        <f t="shared" si="12"/>
        <v>10599.181766493906</v>
      </c>
      <c r="L32" s="1"/>
      <c r="M32" s="1"/>
      <c r="N32" s="22">
        <f t="shared" si="13"/>
        <v>3.0363632281584128</v>
      </c>
      <c r="O32" s="14">
        <v>1</v>
      </c>
      <c r="P32" s="26">
        <f t="shared" si="14"/>
        <v>122.35098401</v>
      </c>
      <c r="Q32" s="15">
        <f t="shared" si="15"/>
        <v>14969.763288215277</v>
      </c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/>
      <c r="B33" s="1"/>
      <c r="C33" s="1"/>
      <c r="D33" s="1"/>
      <c r="E33" s="1"/>
      <c r="F33" s="1"/>
      <c r="G33" s="1"/>
      <c r="H33" s="22">
        <f t="shared" si="10"/>
        <v>0</v>
      </c>
      <c r="I33" s="14">
        <v>1</v>
      </c>
      <c r="J33" s="14">
        <f t="shared" si="11"/>
        <v>165.14152666999999</v>
      </c>
      <c r="K33" s="15">
        <f t="shared" si="12"/>
        <v>27271.723830898318</v>
      </c>
      <c r="L33" s="1"/>
      <c r="M33" s="1"/>
      <c r="N33" s="22">
        <f t="shared" si="13"/>
        <v>0</v>
      </c>
      <c r="O33" s="14">
        <v>1</v>
      </c>
      <c r="P33" s="26">
        <f t="shared" si="14"/>
        <v>131.35599984999999</v>
      </c>
      <c r="Q33" s="15">
        <f t="shared" si="15"/>
        <v>17254.398696593198</v>
      </c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/>
      <c r="B34" s="1"/>
      <c r="C34" s="1"/>
      <c r="D34" s="1"/>
      <c r="E34" s="1"/>
      <c r="F34" s="1"/>
      <c r="G34" s="1"/>
      <c r="H34" s="23">
        <f t="shared" si="10"/>
        <v>40.862993782957417</v>
      </c>
      <c r="I34" s="17">
        <v>1</v>
      </c>
      <c r="J34" s="17">
        <f t="shared" si="11"/>
        <v>61.701408489999999</v>
      </c>
      <c r="K34" s="18">
        <f t="shared" si="12"/>
        <v>3807.0638096498437</v>
      </c>
      <c r="L34" s="1"/>
      <c r="M34" s="1"/>
      <c r="N34" s="23">
        <f t="shared" si="13"/>
        <v>45.485900506191307</v>
      </c>
      <c r="O34" s="17">
        <v>1</v>
      </c>
      <c r="P34" s="27">
        <f t="shared" si="14"/>
        <v>85.870431379999999</v>
      </c>
      <c r="Q34" s="18">
        <f t="shared" si="15"/>
        <v>7373.7309853872885</v>
      </c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/>
      <c r="B36" s="1"/>
      <c r="C36" s="1"/>
      <c r="D36" s="1"/>
      <c r="E36" s="1"/>
      <c r="F36" s="1"/>
      <c r="G36" s="1"/>
      <c r="H36" s="1" t="s">
        <v>37</v>
      </c>
      <c r="I36" s="1"/>
      <c r="J36" s="1"/>
      <c r="K36" s="1"/>
      <c r="L36" s="1"/>
      <c r="M36" s="1"/>
      <c r="N36" s="1" t="s">
        <v>38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4">
      <c r="A37" s="1" t="s">
        <v>24</v>
      </c>
      <c r="B37" s="1"/>
      <c r="C37" s="1"/>
      <c r="D37" s="31" t="s">
        <v>70</v>
      </c>
      <c r="E37" s="1"/>
      <c r="F37" s="1"/>
      <c r="G37" s="1"/>
      <c r="H37" s="1" t="s">
        <v>25</v>
      </c>
      <c r="I37" s="24">
        <f t="array" ref="I37:I39">MMULT( MINVERSE(MMULT(TRANSPOSE(I27:K34), I27:K34)), MMULT(TRANSPOSE(I27:K34), H27:H34))</f>
        <v>110.5318503681068</v>
      </c>
      <c r="J37" s="1"/>
      <c r="K37" s="1"/>
      <c r="L37" s="1"/>
      <c r="M37" s="1"/>
      <c r="N37" s="1" t="s">
        <v>25</v>
      </c>
      <c r="O37" s="24">
        <f t="array" ref="O37:O39">MMULT( MINVERSE(MMULT(TRANSPOSE(O27:Q34), O27:Q34)), MMULT(TRANSPOSE(O27:Q34), N27:N34))</f>
        <v>371.3907491074151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/>
      <c r="B38" s="1"/>
      <c r="C38" s="1"/>
      <c r="D38" s="1"/>
      <c r="E38" s="1"/>
      <c r="F38" s="1"/>
      <c r="G38" s="1"/>
      <c r="H38" s="1" t="s">
        <v>26</v>
      </c>
      <c r="I38" s="24">
        <v>-1.5041002691940477</v>
      </c>
      <c r="J38" s="1"/>
      <c r="K38" s="1"/>
      <c r="L38" s="1"/>
      <c r="M38" s="1"/>
      <c r="N38" s="1" t="s">
        <v>26</v>
      </c>
      <c r="O38" s="24">
        <v>-5.8329354827784528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/>
      <c r="B39" s="1"/>
      <c r="C39" s="1"/>
      <c r="D39" s="1"/>
      <c r="E39" s="1"/>
      <c r="F39" s="1"/>
      <c r="G39" s="1"/>
      <c r="H39" s="1" t="s">
        <v>27</v>
      </c>
      <c r="I39" s="24">
        <v>5.1230379814966032E-3</v>
      </c>
      <c r="J39" s="1"/>
      <c r="K39" s="1"/>
      <c r="L39" s="1"/>
      <c r="M39" s="1"/>
      <c r="N39" s="1" t="s">
        <v>27</v>
      </c>
      <c r="O39" s="24">
        <v>2.2808118725999638E-2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/>
      <c r="B42" s="1"/>
      <c r="C42" s="1"/>
      <c r="D42" s="1"/>
      <c r="E42" s="1"/>
      <c r="F42" s="1"/>
      <c r="G42" s="1"/>
      <c r="H42" s="1" t="s">
        <v>28</v>
      </c>
      <c r="I42" s="1"/>
      <c r="J42" s="1"/>
      <c r="K42" s="1"/>
      <c r="L42" s="1"/>
      <c r="M42" s="1"/>
      <c r="N42" s="1" t="s">
        <v>29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/>
      <c r="B43" s="1"/>
      <c r="C43" s="1"/>
      <c r="D43" s="1"/>
      <c r="E43" s="1"/>
      <c r="F43" s="1"/>
      <c r="G43" s="1" t="s">
        <v>8</v>
      </c>
      <c r="H43" s="1" t="s">
        <v>30</v>
      </c>
      <c r="I43" s="1" t="s">
        <v>31</v>
      </c>
      <c r="J43" s="1" t="s">
        <v>32</v>
      </c>
      <c r="K43" s="1" t="s">
        <v>33</v>
      </c>
      <c r="L43" s="1"/>
      <c r="M43" s="1" t="s">
        <v>8</v>
      </c>
      <c r="N43" s="1" t="s">
        <v>30</v>
      </c>
      <c r="O43" s="1" t="s">
        <v>31</v>
      </c>
      <c r="P43" s="1" t="s">
        <v>32</v>
      </c>
      <c r="Q43" s="1" t="s">
        <v>34</v>
      </c>
      <c r="R43" s="1" t="s">
        <v>35</v>
      </c>
      <c r="S43" s="1"/>
      <c r="T43" s="1"/>
      <c r="U43" s="1"/>
      <c r="V43" s="1"/>
      <c r="W43" s="1"/>
      <c r="X43" s="1"/>
      <c r="Y43" s="1"/>
      <c r="Z43" s="1"/>
    </row>
    <row r="44" spans="1:26">
      <c r="A44" s="1"/>
      <c r="B44" s="1"/>
      <c r="C44" s="1"/>
      <c r="D44" s="1"/>
      <c r="E44" s="1"/>
      <c r="F44" s="1"/>
      <c r="G44" s="1">
        <v>0</v>
      </c>
      <c r="H44" s="1">
        <f>D$12-I16</f>
        <v>-24.165753719999998</v>
      </c>
      <c r="I44" s="5">
        <f>I$37+I$38*I16+I$39*I16^2</f>
        <v>0.95009040648587018</v>
      </c>
      <c r="J44" s="1" t="str">
        <f>IF(H44&gt;I44, "Y", "N")</f>
        <v>N</v>
      </c>
      <c r="K44" s="1" t="str">
        <f t="shared" ref="K44:K51" si="16">IF(J44="Y", "N", IF(K4&gt;0, "Y","N"))</f>
        <v>N</v>
      </c>
      <c r="L44" s="1"/>
      <c r="M44" s="1">
        <v>0</v>
      </c>
      <c r="N44" s="3">
        <f>C$12-O16</f>
        <v>1.0298360299999985</v>
      </c>
      <c r="O44" s="5">
        <f>O$37+O$38*O16+O$39*O16^2</f>
        <v>6.6097421999745052</v>
      </c>
      <c r="P44" s="1" t="str">
        <f>IF(N44&gt;O44, "Y", "N")</f>
        <v>N</v>
      </c>
      <c r="Q44" s="1" t="str">
        <f t="shared" ref="Q44:R51" si="17">IF(P44="Y", "N", IF(P4&gt;0, "Y","N"))</f>
        <v>N</v>
      </c>
      <c r="R44" s="1" t="str">
        <f t="shared" si="17"/>
        <v>N</v>
      </c>
      <c r="S44" s="1"/>
      <c r="T44" s="1"/>
      <c r="U44" s="1"/>
      <c r="V44" s="1"/>
      <c r="W44" s="1"/>
      <c r="X44" s="1"/>
      <c r="Y44" s="1"/>
      <c r="Z44" s="1"/>
    </row>
    <row r="45" spans="1:26">
      <c r="A45" s="1"/>
      <c r="B45" s="1"/>
      <c r="C45" s="1"/>
      <c r="D45" s="1"/>
      <c r="E45" s="1"/>
      <c r="F45" s="1"/>
      <c r="G45" s="1">
        <v>1</v>
      </c>
      <c r="H45" s="1">
        <f t="shared" ref="H45:H51" si="18">D$12-I17</f>
        <v>-22.570650610000001</v>
      </c>
      <c r="I45" s="5">
        <f t="shared" ref="I45:I51" si="19">I$37+I$38*I17+I$39*I17^2</f>
        <v>1.169575858702288</v>
      </c>
      <c r="J45" s="1" t="str">
        <f t="shared" ref="J45:J51" si="20">IF(H45&gt;I45, "Y", "N")</f>
        <v>N</v>
      </c>
      <c r="K45" s="1" t="str">
        <f t="shared" si="16"/>
        <v>Y</v>
      </c>
      <c r="L45" s="1"/>
      <c r="M45" s="1">
        <v>1</v>
      </c>
      <c r="N45" s="3">
        <f t="shared" ref="N45:N51" si="21">C$12-O17</f>
        <v>-3.9356729400000035</v>
      </c>
      <c r="O45" s="5">
        <f t="shared" ref="O45:O51" si="22">O$37+O$38*O17+O$39*O17^2</f>
        <v>2.8912081413008082</v>
      </c>
      <c r="P45" s="1" t="str">
        <f t="shared" ref="P45:P51" si="23">IF(N45&gt;O45, "Y", "N")</f>
        <v>N</v>
      </c>
      <c r="Q45" s="1" t="str">
        <f t="shared" si="17"/>
        <v>N</v>
      </c>
      <c r="R45" s="1" t="str">
        <f t="shared" si="17"/>
        <v>Y</v>
      </c>
      <c r="S45" s="1"/>
      <c r="T45" s="1"/>
      <c r="U45" s="1"/>
      <c r="V45" s="1"/>
      <c r="W45" s="1"/>
      <c r="X45" s="1"/>
      <c r="Y45" s="1"/>
      <c r="Z45" s="1"/>
    </row>
    <row r="46" spans="1:26">
      <c r="A46" s="1"/>
      <c r="B46" s="1"/>
      <c r="C46" s="1"/>
      <c r="D46" s="1"/>
      <c r="E46" s="1"/>
      <c r="F46" s="1"/>
      <c r="G46" s="1">
        <v>2</v>
      </c>
      <c r="H46" s="1">
        <f t="shared" si="18"/>
        <v>18.502975109999994</v>
      </c>
      <c r="I46" s="5">
        <f t="shared" si="19"/>
        <v>15.799716173453866</v>
      </c>
      <c r="J46" s="1" t="str">
        <f>IF(H46&gt;I46, "Y", "N")</f>
        <v>Y</v>
      </c>
      <c r="K46" s="1" t="str">
        <f t="shared" si="16"/>
        <v>N</v>
      </c>
      <c r="L46" s="1"/>
      <c r="M46" s="1">
        <v>2</v>
      </c>
      <c r="N46" s="3">
        <f t="shared" si="21"/>
        <v>17.001995930000007</v>
      </c>
      <c r="O46" s="5">
        <f t="shared" si="22"/>
        <v>26.198342938005538</v>
      </c>
      <c r="P46" s="1" t="str">
        <f t="shared" si="23"/>
        <v>N</v>
      </c>
      <c r="Q46" s="1" t="str">
        <f t="shared" si="17"/>
        <v>Y</v>
      </c>
      <c r="R46" s="1" t="str">
        <f t="shared" si="17"/>
        <v>N</v>
      </c>
      <c r="S46" s="1"/>
      <c r="T46" s="1"/>
      <c r="U46" s="1"/>
      <c r="V46" s="1"/>
      <c r="W46" s="1"/>
      <c r="X46" s="1"/>
      <c r="Y46" s="1"/>
      <c r="Z46" s="1"/>
    </row>
    <row r="47" spans="1:26">
      <c r="A47" s="1"/>
      <c r="B47" s="1"/>
      <c r="C47" s="1"/>
      <c r="D47" s="1"/>
      <c r="E47" s="1"/>
      <c r="F47" s="1"/>
      <c r="G47" s="1">
        <v>3</v>
      </c>
      <c r="H47" s="1">
        <f t="shared" si="18"/>
        <v>-8.2337705199999931</v>
      </c>
      <c r="I47" s="5">
        <f t="shared" si="19"/>
        <v>4.3125023223344101</v>
      </c>
      <c r="J47" s="1" t="str">
        <f t="shared" si="20"/>
        <v>N</v>
      </c>
      <c r="K47" s="1" t="str">
        <f t="shared" si="16"/>
        <v>N</v>
      </c>
      <c r="L47" s="1"/>
      <c r="M47" s="1">
        <v>3</v>
      </c>
      <c r="N47" s="3">
        <f t="shared" si="21"/>
        <v>-31.570383719999995</v>
      </c>
      <c r="O47" s="5">
        <f t="shared" si="22"/>
        <v>2.7441083750477446</v>
      </c>
      <c r="P47" s="1" t="str">
        <f t="shared" si="23"/>
        <v>N</v>
      </c>
      <c r="Q47" s="1" t="str">
        <f t="shared" si="17"/>
        <v>N</v>
      </c>
      <c r="R47" s="1" t="str">
        <f t="shared" si="17"/>
        <v>N</v>
      </c>
      <c r="S47" s="1"/>
      <c r="T47" s="1"/>
      <c r="U47" s="1"/>
      <c r="V47" s="1"/>
      <c r="W47" s="1"/>
      <c r="X47" s="1"/>
      <c r="Y47" s="1"/>
      <c r="Z47" s="1"/>
    </row>
    <row r="48" spans="1:26">
      <c r="A48" s="1"/>
      <c r="B48" s="1"/>
      <c r="C48" s="1"/>
      <c r="D48" s="1"/>
      <c r="E48" s="1"/>
      <c r="F48" s="1"/>
      <c r="G48" s="1">
        <v>4</v>
      </c>
      <c r="H48" s="1">
        <f t="shared" si="18"/>
        <v>28.298012389999997</v>
      </c>
      <c r="I48" s="5">
        <f t="shared" si="19"/>
        <v>21.841247659856705</v>
      </c>
      <c r="J48" s="1" t="str">
        <f t="shared" si="20"/>
        <v>Y</v>
      </c>
      <c r="K48" s="1" t="str">
        <f t="shared" si="16"/>
        <v>N</v>
      </c>
      <c r="L48" s="1"/>
      <c r="M48" s="1">
        <v>4</v>
      </c>
      <c r="N48" s="3">
        <f t="shared" si="21"/>
        <v>17.146285860000006</v>
      </c>
      <c r="O48" s="5">
        <f t="shared" si="22"/>
        <v>26.428342158270823</v>
      </c>
      <c r="P48" s="1" t="str">
        <f t="shared" si="23"/>
        <v>N</v>
      </c>
      <c r="Q48" s="1" t="str">
        <f t="shared" si="17"/>
        <v>Y</v>
      </c>
      <c r="R48" s="1" t="str">
        <f t="shared" si="17"/>
        <v>N</v>
      </c>
      <c r="S48" s="1"/>
      <c r="T48" s="1"/>
      <c r="U48" s="1"/>
      <c r="V48" s="1"/>
      <c r="W48" s="1"/>
      <c r="X48" s="1"/>
      <c r="Y48" s="1"/>
      <c r="Z48" s="1"/>
    </row>
    <row r="49" spans="1:26">
      <c r="A49" s="1"/>
      <c r="B49" s="1"/>
      <c r="C49" s="1"/>
      <c r="D49" s="1"/>
      <c r="E49" s="1"/>
      <c r="F49" s="1"/>
      <c r="G49" s="1">
        <v>5</v>
      </c>
      <c r="H49" s="1">
        <f t="shared" si="18"/>
        <v>7.0476723600000071</v>
      </c>
      <c r="I49" s="5">
        <f t="shared" si="19"/>
        <v>9.9812374131635551</v>
      </c>
      <c r="J49" s="1" t="str">
        <f t="shared" si="20"/>
        <v>N</v>
      </c>
      <c r="K49" s="1" t="str">
        <f t="shared" si="16"/>
        <v>Y</v>
      </c>
      <c r="L49" s="1"/>
      <c r="M49" s="1">
        <v>5</v>
      </c>
      <c r="N49" s="3">
        <f t="shared" si="21"/>
        <v>-12.350984010000005</v>
      </c>
      <c r="O49" s="5">
        <f t="shared" si="22"/>
        <v>-0.84250849964826102</v>
      </c>
      <c r="P49" s="1" t="str">
        <f t="shared" si="23"/>
        <v>N</v>
      </c>
      <c r="Q49" s="1" t="str">
        <f t="shared" si="17"/>
        <v>N</v>
      </c>
      <c r="R49" s="1" t="str">
        <f t="shared" si="17"/>
        <v>Y</v>
      </c>
      <c r="S49" s="1"/>
      <c r="T49" s="1"/>
      <c r="U49" s="1"/>
      <c r="V49" s="1"/>
      <c r="W49" s="1"/>
      <c r="X49" s="1"/>
      <c r="Y49" s="1"/>
      <c r="Z49" s="1"/>
    </row>
    <row r="50" spans="1:26">
      <c r="A50" s="1"/>
      <c r="B50" s="1"/>
      <c r="C50" s="1"/>
      <c r="D50" s="1"/>
      <c r="E50" s="1"/>
      <c r="F50" s="1"/>
      <c r="G50" s="1">
        <v>6</v>
      </c>
      <c r="H50" s="1">
        <f t="shared" si="18"/>
        <v>-55.14152666999999</v>
      </c>
      <c r="I50" s="5">
        <f t="shared" si="19"/>
        <v>1.856512655221934</v>
      </c>
      <c r="J50" s="1" t="str">
        <f t="shared" si="20"/>
        <v>N</v>
      </c>
      <c r="K50" s="1" t="str">
        <f t="shared" si="16"/>
        <v>N</v>
      </c>
      <c r="L50" s="1"/>
      <c r="M50" s="1">
        <v>6</v>
      </c>
      <c r="N50" s="3">
        <f t="shared" si="21"/>
        <v>-21.355999849999989</v>
      </c>
      <c r="O50" s="5">
        <f t="shared" si="22"/>
        <v>-1.2599492758598672</v>
      </c>
      <c r="P50" s="1" t="str">
        <f t="shared" si="23"/>
        <v>N</v>
      </c>
      <c r="Q50" s="1" t="str">
        <f t="shared" si="17"/>
        <v>N</v>
      </c>
      <c r="R50" s="1" t="str">
        <f t="shared" si="17"/>
        <v>N</v>
      </c>
      <c r="S50" s="1"/>
      <c r="T50" s="1"/>
      <c r="U50" s="1"/>
      <c r="V50" s="1"/>
      <c r="W50" s="1"/>
      <c r="X50" s="1"/>
      <c r="Y50" s="1"/>
      <c r="Z50" s="1"/>
    </row>
    <row r="51" spans="1:26">
      <c r="A51" s="1"/>
      <c r="B51" s="1"/>
      <c r="C51" s="1"/>
      <c r="D51" s="1"/>
      <c r="E51" s="1"/>
      <c r="F51" s="1"/>
      <c r="G51" s="1">
        <v>7</v>
      </c>
      <c r="H51" s="1">
        <f t="shared" si="18"/>
        <v>48.298591510000001</v>
      </c>
      <c r="I51" s="5">
        <f t="shared" si="19"/>
        <v>37.230477743463197</v>
      </c>
      <c r="J51" s="1" t="str">
        <f t="shared" si="20"/>
        <v>Y</v>
      </c>
      <c r="K51" s="1" t="str">
        <f t="shared" si="16"/>
        <v>N</v>
      </c>
      <c r="L51" s="1"/>
      <c r="M51" s="1">
        <v>7</v>
      </c>
      <c r="N51" s="3">
        <f t="shared" si="21"/>
        <v>24.129568620000001</v>
      </c>
      <c r="O51" s="5">
        <f t="shared" si="22"/>
        <v>38.694994757816403</v>
      </c>
      <c r="P51" s="1" t="str">
        <f t="shared" si="23"/>
        <v>N</v>
      </c>
      <c r="Q51" s="1" t="str">
        <f t="shared" si="17"/>
        <v>Y</v>
      </c>
      <c r="R51" s="1" t="str">
        <f t="shared" si="17"/>
        <v>N</v>
      </c>
      <c r="S51" s="1"/>
      <c r="T51" s="1"/>
      <c r="U51" s="1"/>
      <c r="V51" s="1"/>
      <c r="W51" s="1"/>
      <c r="X51" s="1"/>
      <c r="Y51" s="1"/>
      <c r="Z51" s="1"/>
    </row>
    <row r="52" spans="1:2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">
      <c r="A62" s="1"/>
      <c r="B62" s="1"/>
      <c r="C62" s="1"/>
      <c r="D62" s="30" t="s">
        <v>36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</sheetData>
  <conditionalFormatting sqref="P4:P11">
    <cfRule type="cellIs" dxfId="10" priority="10" operator="greaterThan">
      <formula>0</formula>
    </cfRule>
    <cfRule type="cellIs" dxfId="9" priority="11" operator="equal">
      <formula>0</formula>
    </cfRule>
  </conditionalFormatting>
  <conditionalFormatting sqref="K4:K11">
    <cfRule type="cellIs" dxfId="8" priority="8" operator="greaterThan">
      <formula>0</formula>
    </cfRule>
    <cfRule type="cellIs" dxfId="7" priority="9" operator="equal">
      <formula>0</formula>
    </cfRule>
  </conditionalFormatting>
  <conditionalFormatting sqref="J44:K51 P44:R51">
    <cfRule type="containsText" dxfId="6" priority="5" operator="containsText" text="Y">
      <formula>NOT(ISERROR(SEARCH("Y",J44)))</formula>
    </cfRule>
  </conditionalFormatting>
  <conditionalFormatting sqref="Q4:Q11">
    <cfRule type="cellIs" dxfId="5" priority="3" operator="greaterThan">
      <formula>0</formula>
    </cfRule>
    <cfRule type="cellIs" dxfId="4" priority="4" operator="equal">
      <formula>0</formula>
    </cfRule>
  </conditionalFormatting>
  <conditionalFormatting sqref="U4:W11">
    <cfRule type="cellIs" dxfId="3" priority="1" operator="greaterThan">
      <formula>0</formula>
    </cfRule>
    <cfRule type="cellIs" dxfId="2" priority="2" operator="equal">
      <formula>0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notContainsText" priority="6" operator="notContains" id="{4E332F1A-F750-FB47-BC81-72DFBFAF7B8A}">
            <xm:f>ISERROR(SEARCH("-",H16))</xm:f>
            <xm:f>"-"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" operator="containsText" id="{14E8392A-2CAD-D646-A470-6069812E97A1}">
            <xm:f>NOT(ISERROR(SEARCH("-",H16)))</xm:f>
            <xm:f>"-"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H16:I23 H44:I51 N16:O23 N44:O51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55F4-17FF-0648-87F8-3651ABCFEEA9}">
  <dimension ref="A2:E11"/>
  <sheetViews>
    <sheetView workbookViewId="0">
      <selection activeCell="H7" sqref="H7"/>
    </sheetView>
  </sheetViews>
  <sheetFormatPr baseColWidth="10" defaultRowHeight="16"/>
  <sheetData>
    <row r="2" spans="1:5">
      <c r="C2" t="s">
        <v>41</v>
      </c>
    </row>
    <row r="3" spans="1:5">
      <c r="C3">
        <v>0</v>
      </c>
      <c r="D3">
        <v>1</v>
      </c>
      <c r="E3">
        <v>1</v>
      </c>
    </row>
    <row r="4" spans="1:5">
      <c r="A4" t="s">
        <v>42</v>
      </c>
      <c r="B4">
        <v>0</v>
      </c>
      <c r="C4" s="34"/>
      <c r="D4" s="35"/>
      <c r="E4" s="36"/>
    </row>
    <row r="5" spans="1:5">
      <c r="B5">
        <v>1</v>
      </c>
      <c r="C5" s="37"/>
      <c r="D5" s="38"/>
      <c r="E5" s="39"/>
    </row>
    <row r="6" spans="1:5">
      <c r="B6">
        <v>2</v>
      </c>
      <c r="C6" s="37"/>
      <c r="D6" s="38"/>
      <c r="E6" s="39"/>
    </row>
    <row r="7" spans="1:5">
      <c r="B7">
        <v>3</v>
      </c>
      <c r="C7" s="37"/>
      <c r="D7" s="38"/>
      <c r="E7" s="39"/>
    </row>
    <row r="8" spans="1:5">
      <c r="B8">
        <v>4</v>
      </c>
      <c r="C8" s="37"/>
      <c r="D8" s="38"/>
      <c r="E8" s="39"/>
    </row>
    <row r="9" spans="1:5">
      <c r="B9">
        <v>5</v>
      </c>
      <c r="C9" s="37"/>
      <c r="D9" s="38"/>
      <c r="E9" s="39"/>
    </row>
    <row r="10" spans="1:5">
      <c r="B10">
        <v>6</v>
      </c>
      <c r="C10" s="37"/>
      <c r="D10" s="38"/>
      <c r="E10" s="39"/>
    </row>
    <row r="11" spans="1:5">
      <c r="B11">
        <v>7</v>
      </c>
      <c r="C11" s="40"/>
      <c r="D11" s="41"/>
      <c r="E11" s="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Numerical Example_itm_path_fast</vt:lpstr>
      <vt:lpstr>Numerical Example_itm_path</vt:lpstr>
      <vt:lpstr>Numerical Example_itm_path (2)</vt:lpstr>
      <vt:lpstr>Numerical Example_all_path</vt:lpstr>
      <vt:lpstr>Numerical Example_all_path (2)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 Chao</dc:creator>
  <cp:lastModifiedBy>Leon Chao</cp:lastModifiedBy>
  <dcterms:created xsi:type="dcterms:W3CDTF">2023-02-04T01:38:33Z</dcterms:created>
  <dcterms:modified xsi:type="dcterms:W3CDTF">2023-09-24T08:22:35Z</dcterms:modified>
</cp:coreProperties>
</file>