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onchao/Documents/Work Related/ML_python/GPU/Ren raw/PSO/"/>
    </mc:Choice>
  </mc:AlternateContent>
  <xr:revisionPtr revIDLastSave="0" documentId="13_ncr:1_{CC484E8B-340F-2544-80C4-7922BE95C4BB}" xr6:coauthVersionLast="45" xr6:coauthVersionMax="45" xr10:uidLastSave="{00000000-0000-0000-0000-000000000000}"/>
  <bookViews>
    <workbookView xWindow="720" yWindow="500" windowWidth="28380" windowHeight="18600" activeTab="5" xr2:uid="{4F7660FF-D7B1-5B47-B764-A508651E6C81}"/>
  </bookViews>
  <sheets>
    <sheet name="Matrix multiplication" sheetId="1" r:id="rId1"/>
    <sheet name="PSO" sheetId="2" r:id="rId2"/>
    <sheet name="result-AppleM1" sheetId="3" r:id="rId3"/>
    <sheet name="result-nvGeforceGTX1665Ti" sheetId="4" r:id="rId4"/>
    <sheet name="sheet1" sheetId="5" r:id="rId5"/>
    <sheet name="Barrier option" sheetId="6" r:id="rId6"/>
    <sheet name="PSO Monte Carlo_T" sheetId="11" r:id="rId7"/>
    <sheet name="PSO Monte Carlo_Volatility" sheetId="12" r:id="rId8"/>
    <sheet name="PSO Monte Carlo_K" sheetId="7" r:id="rId9"/>
    <sheet name="PSO Monte Carlo_calc tmp" sheetId="9" r:id="rId10"/>
    <sheet name="Sheet6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6" i="10" l="1"/>
  <c r="AH27" i="10"/>
  <c r="AH25" i="10"/>
  <c r="AG27" i="10"/>
  <c r="AG23" i="10"/>
  <c r="AI16" i="10"/>
  <c r="AH16" i="10"/>
  <c r="AH15" i="10"/>
  <c r="AH18" i="10"/>
  <c r="AH17" i="10"/>
  <c r="AG18" i="10"/>
  <c r="AG13" i="10"/>
  <c r="AH7" i="10"/>
  <c r="AH8" i="10"/>
  <c r="AH6" i="10"/>
  <c r="Z9" i="10"/>
  <c r="AG8" i="10"/>
  <c r="AG4" i="10"/>
  <c r="Z29" i="10"/>
  <c r="Z14" i="10"/>
  <c r="Z28" i="10"/>
  <c r="Z27" i="10"/>
  <c r="Z26" i="10"/>
  <c r="Z25" i="10"/>
  <c r="Z24" i="10"/>
  <c r="Z10" i="10"/>
  <c r="Z11" i="10"/>
  <c r="Z12" i="10"/>
  <c r="Z13" i="10"/>
  <c r="Y29" i="10"/>
  <c r="Y22" i="10"/>
  <c r="Y14" i="10"/>
  <c r="Y7" i="10"/>
  <c r="K3" i="10" l="1"/>
  <c r="K4" i="10"/>
  <c r="K5" i="10"/>
  <c r="K2" i="10"/>
  <c r="J3" i="10"/>
  <c r="J4" i="10"/>
  <c r="J5" i="10"/>
  <c r="J2" i="10"/>
  <c r="I3" i="10"/>
  <c r="I4" i="10"/>
  <c r="I5" i="10"/>
  <c r="I2" i="10"/>
  <c r="H3" i="10"/>
  <c r="H4" i="10"/>
  <c r="H5" i="10"/>
  <c r="H2" i="10"/>
  <c r="G3" i="10"/>
  <c r="G4" i="10"/>
  <c r="G5" i="10"/>
  <c r="G2" i="10"/>
  <c r="L3" i="10"/>
  <c r="L4" i="10"/>
  <c r="L5" i="10"/>
  <c r="L2" i="10"/>
  <c r="M6" i="10"/>
  <c r="F6" i="10"/>
  <c r="D34" i="12" l="1"/>
  <c r="N46" i="12" l="1"/>
  <c r="D46" i="12"/>
  <c r="N45" i="12"/>
  <c r="D45" i="12"/>
  <c r="N44" i="12"/>
  <c r="D44" i="12"/>
  <c r="N43" i="12"/>
  <c r="D43" i="12"/>
  <c r="N42" i="12"/>
  <c r="D42" i="12"/>
  <c r="N41" i="12"/>
  <c r="D41" i="12"/>
  <c r="N40" i="12"/>
  <c r="D40" i="12"/>
  <c r="N39" i="12"/>
  <c r="G4" i="12" s="1"/>
  <c r="D39" i="12"/>
  <c r="N38" i="12"/>
  <c r="D38" i="12"/>
  <c r="N82" i="12"/>
  <c r="D82" i="12"/>
  <c r="N81" i="12"/>
  <c r="D81" i="12"/>
  <c r="N80" i="12"/>
  <c r="J6" i="12" s="1"/>
  <c r="D80" i="12"/>
  <c r="N79" i="12"/>
  <c r="D79" i="12"/>
  <c r="N78" i="12"/>
  <c r="D78" i="12"/>
  <c r="N77" i="12"/>
  <c r="D77" i="12"/>
  <c r="N76" i="12"/>
  <c r="D76" i="12"/>
  <c r="N75" i="12"/>
  <c r="D75" i="12"/>
  <c r="N74" i="12"/>
  <c r="D74" i="12"/>
  <c r="N70" i="12"/>
  <c r="D70" i="12"/>
  <c r="N69" i="12"/>
  <c r="D69" i="12"/>
  <c r="N68" i="12"/>
  <c r="I5" i="12" s="1"/>
  <c r="D68" i="12"/>
  <c r="N67" i="12"/>
  <c r="D67" i="12"/>
  <c r="N66" i="12"/>
  <c r="D66" i="12"/>
  <c r="N65" i="12"/>
  <c r="D65" i="12"/>
  <c r="N64" i="12"/>
  <c r="D64" i="12"/>
  <c r="N63" i="12"/>
  <c r="D63" i="12"/>
  <c r="N62" i="12"/>
  <c r="I6" i="12" s="1"/>
  <c r="D62" i="12"/>
  <c r="N58" i="12"/>
  <c r="D58" i="12"/>
  <c r="N57" i="12"/>
  <c r="D57" i="12"/>
  <c r="N56" i="12"/>
  <c r="H4" i="12" s="1"/>
  <c r="D56" i="12"/>
  <c r="N55" i="12"/>
  <c r="D55" i="12"/>
  <c r="N54" i="12"/>
  <c r="D54" i="12"/>
  <c r="N53" i="12"/>
  <c r="D53" i="12"/>
  <c r="N52" i="12"/>
  <c r="D52" i="12"/>
  <c r="N51" i="12"/>
  <c r="D51" i="12"/>
  <c r="N50" i="12"/>
  <c r="H5" i="12" s="1"/>
  <c r="D50" i="12"/>
  <c r="G6" i="12"/>
  <c r="N34" i="12"/>
  <c r="N33" i="12"/>
  <c r="D33" i="12"/>
  <c r="N32" i="12"/>
  <c r="D32" i="12"/>
  <c r="N31" i="12"/>
  <c r="D31" i="12"/>
  <c r="N30" i="12"/>
  <c r="D30" i="12"/>
  <c r="N29" i="12"/>
  <c r="D29" i="12"/>
  <c r="N28" i="12"/>
  <c r="D28" i="12"/>
  <c r="N27" i="12"/>
  <c r="D27" i="12"/>
  <c r="N26" i="12"/>
  <c r="D26" i="12"/>
  <c r="N22" i="12"/>
  <c r="D22" i="12"/>
  <c r="N21" i="12"/>
  <c r="D21" i="12"/>
  <c r="N20" i="12"/>
  <c r="D20" i="12"/>
  <c r="N19" i="12"/>
  <c r="D19" i="12"/>
  <c r="N18" i="12"/>
  <c r="D18" i="12"/>
  <c r="N17" i="12"/>
  <c r="D17" i="12"/>
  <c r="N16" i="12"/>
  <c r="D16" i="12"/>
  <c r="N15" i="12"/>
  <c r="D15" i="12"/>
  <c r="N14" i="12"/>
  <c r="D14" i="12"/>
  <c r="N58" i="11"/>
  <c r="D58" i="11"/>
  <c r="N57" i="11"/>
  <c r="D57" i="11"/>
  <c r="N56" i="11"/>
  <c r="D56" i="11"/>
  <c r="N55" i="11"/>
  <c r="D55" i="11"/>
  <c r="N54" i="11"/>
  <c r="D54" i="11"/>
  <c r="N53" i="11"/>
  <c r="D53" i="11"/>
  <c r="N52" i="11"/>
  <c r="D52" i="11"/>
  <c r="N51" i="11"/>
  <c r="D51" i="11"/>
  <c r="N50" i="11"/>
  <c r="D50" i="11"/>
  <c r="N46" i="11"/>
  <c r="D46" i="11"/>
  <c r="N45" i="11"/>
  <c r="D45" i="11"/>
  <c r="N44" i="11"/>
  <c r="D44" i="11"/>
  <c r="N43" i="11"/>
  <c r="D43" i="11"/>
  <c r="N42" i="11"/>
  <c r="D42" i="11"/>
  <c r="N41" i="11"/>
  <c r="D41" i="11"/>
  <c r="N40" i="11"/>
  <c r="D40" i="11"/>
  <c r="N39" i="11"/>
  <c r="D39" i="11"/>
  <c r="N38" i="11"/>
  <c r="D38" i="11"/>
  <c r="N34" i="11"/>
  <c r="D34" i="11"/>
  <c r="N33" i="11"/>
  <c r="D33" i="11"/>
  <c r="N32" i="11"/>
  <c r="D32" i="11"/>
  <c r="N31" i="11"/>
  <c r="D31" i="11"/>
  <c r="N30" i="11"/>
  <c r="D30" i="11"/>
  <c r="N29" i="11"/>
  <c r="D29" i="11"/>
  <c r="N28" i="11"/>
  <c r="D28" i="11"/>
  <c r="N27" i="11"/>
  <c r="D27" i="11"/>
  <c r="N26" i="11"/>
  <c r="D26" i="11"/>
  <c r="N22" i="11"/>
  <c r="D22" i="11"/>
  <c r="N21" i="11"/>
  <c r="D21" i="11"/>
  <c r="N20" i="11"/>
  <c r="D20" i="11"/>
  <c r="N19" i="11"/>
  <c r="D19" i="11"/>
  <c r="N18" i="11"/>
  <c r="D18" i="11"/>
  <c r="N17" i="11"/>
  <c r="D17" i="11"/>
  <c r="N16" i="11"/>
  <c r="E4" i="11" s="1"/>
  <c r="D16" i="11"/>
  <c r="N15" i="11"/>
  <c r="D15" i="11"/>
  <c r="N14" i="11"/>
  <c r="D14" i="11"/>
  <c r="I6" i="7"/>
  <c r="I5" i="7"/>
  <c r="H5" i="7"/>
  <c r="N94" i="7"/>
  <c r="D94" i="7"/>
  <c r="N93" i="7"/>
  <c r="D93" i="7"/>
  <c r="N92" i="7"/>
  <c r="K6" i="7" s="1"/>
  <c r="D92" i="7"/>
  <c r="N91" i="7"/>
  <c r="D91" i="7"/>
  <c r="N90" i="7"/>
  <c r="D90" i="7"/>
  <c r="N89" i="7"/>
  <c r="D89" i="7"/>
  <c r="N88" i="7"/>
  <c r="D88" i="7"/>
  <c r="N87" i="7"/>
  <c r="D87" i="7"/>
  <c r="N86" i="7"/>
  <c r="D86" i="7"/>
  <c r="N82" i="7"/>
  <c r="D82" i="7"/>
  <c r="N81" i="7"/>
  <c r="D81" i="7"/>
  <c r="N80" i="7"/>
  <c r="J6" i="7" s="1"/>
  <c r="D80" i="7"/>
  <c r="N79" i="7"/>
  <c r="D79" i="7"/>
  <c r="N78" i="7"/>
  <c r="D78" i="7"/>
  <c r="N77" i="7"/>
  <c r="D77" i="7"/>
  <c r="N76" i="7"/>
  <c r="D76" i="7"/>
  <c r="N75" i="7"/>
  <c r="D75" i="7"/>
  <c r="N74" i="7"/>
  <c r="D74" i="7"/>
  <c r="N70" i="7"/>
  <c r="D70" i="7"/>
  <c r="N69" i="7"/>
  <c r="D69" i="7"/>
  <c r="N68" i="7"/>
  <c r="D68" i="7"/>
  <c r="N67" i="7"/>
  <c r="D67" i="7"/>
  <c r="N66" i="7"/>
  <c r="D66" i="7"/>
  <c r="N65" i="7"/>
  <c r="D65" i="7"/>
  <c r="N64" i="7"/>
  <c r="D64" i="7"/>
  <c r="N63" i="7"/>
  <c r="D63" i="7"/>
  <c r="N62" i="7"/>
  <c r="D62" i="7"/>
  <c r="N58" i="7"/>
  <c r="D58" i="7"/>
  <c r="N57" i="7"/>
  <c r="D57" i="7"/>
  <c r="N56" i="7"/>
  <c r="H6" i="7" s="1"/>
  <c r="D56" i="7"/>
  <c r="N55" i="7"/>
  <c r="D55" i="7"/>
  <c r="N54" i="7"/>
  <c r="D54" i="7"/>
  <c r="N53" i="7"/>
  <c r="D53" i="7"/>
  <c r="N52" i="7"/>
  <c r="D52" i="7"/>
  <c r="N51" i="7"/>
  <c r="D51" i="7"/>
  <c r="N50" i="7"/>
  <c r="D50" i="7"/>
  <c r="G6" i="7"/>
  <c r="G5" i="7"/>
  <c r="G4" i="7"/>
  <c r="N46" i="7"/>
  <c r="D46" i="7"/>
  <c r="N45" i="7"/>
  <c r="D45" i="7"/>
  <c r="N44" i="7"/>
  <c r="D44" i="7"/>
  <c r="N43" i="7"/>
  <c r="D43" i="7"/>
  <c r="N42" i="7"/>
  <c r="D42" i="7"/>
  <c r="N41" i="7"/>
  <c r="D41" i="7"/>
  <c r="N40" i="7"/>
  <c r="D40" i="7"/>
  <c r="N39" i="7"/>
  <c r="D39" i="7"/>
  <c r="N38" i="7"/>
  <c r="D38" i="7"/>
  <c r="F6" i="7"/>
  <c r="F5" i="7"/>
  <c r="F4" i="7"/>
  <c r="N34" i="7"/>
  <c r="D34" i="7"/>
  <c r="N33" i="7"/>
  <c r="D33" i="7"/>
  <c r="N32" i="7"/>
  <c r="D32" i="7"/>
  <c r="N31" i="7"/>
  <c r="D31" i="7"/>
  <c r="N30" i="7"/>
  <c r="D30" i="7"/>
  <c r="N29" i="7"/>
  <c r="D29" i="7"/>
  <c r="N28" i="7"/>
  <c r="D28" i="7"/>
  <c r="N27" i="7"/>
  <c r="D27" i="7"/>
  <c r="N26" i="7"/>
  <c r="D26" i="7"/>
  <c r="N16" i="9"/>
  <c r="N15" i="9"/>
  <c r="N14" i="9"/>
  <c r="F5" i="12" l="1"/>
  <c r="E4" i="12"/>
  <c r="G6" i="11"/>
  <c r="G5" i="11"/>
  <c r="H6" i="11"/>
  <c r="G4" i="11"/>
  <c r="J5" i="12"/>
  <c r="J4" i="12"/>
  <c r="I4" i="12"/>
  <c r="F6" i="12"/>
  <c r="F4" i="12"/>
  <c r="H4" i="11"/>
  <c r="F6" i="11"/>
  <c r="F4" i="11"/>
  <c r="F5" i="11"/>
  <c r="E5" i="12"/>
  <c r="E6" i="12"/>
  <c r="G5" i="12"/>
  <c r="H6" i="12"/>
  <c r="H5" i="11"/>
  <c r="E6" i="11"/>
  <c r="E5" i="11"/>
  <c r="K4" i="7"/>
  <c r="K5" i="7"/>
  <c r="J5" i="7"/>
  <c r="J4" i="7"/>
  <c r="I4" i="7"/>
  <c r="H4" i="7"/>
  <c r="N12" i="9"/>
  <c r="D12" i="9"/>
  <c r="N11" i="9"/>
  <c r="D11" i="9"/>
  <c r="N10" i="9"/>
  <c r="D10" i="9"/>
  <c r="N9" i="9"/>
  <c r="D9" i="9"/>
  <c r="N8" i="9"/>
  <c r="D8" i="9"/>
  <c r="N7" i="9"/>
  <c r="D7" i="9"/>
  <c r="N6" i="9"/>
  <c r="D6" i="9"/>
  <c r="N5" i="9"/>
  <c r="D5" i="9"/>
  <c r="N4" i="9"/>
  <c r="D4" i="9"/>
  <c r="U17" i="2"/>
  <c r="V17" i="2"/>
  <c r="W17" i="2"/>
  <c r="J17" i="2"/>
  <c r="K17" i="2"/>
  <c r="L17" i="2"/>
  <c r="M17" i="2"/>
  <c r="N17" i="2"/>
  <c r="O17" i="2"/>
  <c r="P17" i="2"/>
  <c r="Q17" i="2"/>
  <c r="R17" i="2"/>
  <c r="S17" i="2"/>
  <c r="T17" i="2"/>
  <c r="I17" i="2"/>
  <c r="V18" i="2"/>
  <c r="W18" i="2"/>
  <c r="O18" i="2"/>
  <c r="P18" i="2"/>
  <c r="Q18" i="2"/>
  <c r="R18" i="2"/>
  <c r="S18" i="2"/>
  <c r="T18" i="2"/>
  <c r="U18" i="2"/>
  <c r="J18" i="2"/>
  <c r="K18" i="2"/>
  <c r="L18" i="2"/>
  <c r="M18" i="2"/>
  <c r="N18" i="2"/>
  <c r="I18" i="2"/>
  <c r="N19" i="2"/>
  <c r="O19" i="2"/>
  <c r="P19" i="2"/>
  <c r="Q19" i="2"/>
  <c r="R19" i="2"/>
  <c r="S19" i="2"/>
  <c r="T19" i="2"/>
  <c r="U19" i="2"/>
  <c r="V19" i="2"/>
  <c r="W19" i="2"/>
  <c r="J19" i="2"/>
  <c r="K19" i="2"/>
  <c r="L19" i="2"/>
  <c r="M19" i="2"/>
  <c r="I19" i="2"/>
  <c r="O20" i="2"/>
  <c r="P20" i="2"/>
  <c r="Q20" i="2"/>
  <c r="R20" i="2"/>
  <c r="S20" i="2"/>
  <c r="T20" i="2"/>
  <c r="U20" i="2"/>
  <c r="V20" i="2"/>
  <c r="W20" i="2"/>
  <c r="J20" i="2"/>
  <c r="K20" i="2"/>
  <c r="L20" i="2"/>
  <c r="M20" i="2"/>
  <c r="N20" i="2"/>
  <c r="I20" i="2"/>
  <c r="M27" i="2"/>
  <c r="I22" i="2"/>
  <c r="J32" i="2"/>
  <c r="K32" i="2"/>
  <c r="L32" i="2"/>
  <c r="M32" i="2"/>
  <c r="J33" i="2"/>
  <c r="K33" i="2"/>
  <c r="L33" i="2"/>
  <c r="M33" i="2"/>
  <c r="J34" i="2"/>
  <c r="K34" i="2"/>
  <c r="L34" i="2"/>
  <c r="M34" i="2"/>
  <c r="I33" i="2"/>
  <c r="I34" i="2"/>
  <c r="I32" i="2"/>
  <c r="J22" i="2"/>
  <c r="K22" i="2"/>
  <c r="L22" i="2"/>
  <c r="M22" i="2"/>
  <c r="J23" i="2"/>
  <c r="K23" i="2"/>
  <c r="L23" i="2"/>
  <c r="M23" i="2"/>
  <c r="J24" i="2"/>
  <c r="K24" i="2"/>
  <c r="L24" i="2"/>
  <c r="M24" i="2"/>
  <c r="I23" i="2"/>
  <c r="I24" i="2"/>
  <c r="N14" i="7"/>
  <c r="D15" i="7"/>
  <c r="D17" i="7"/>
  <c r="D19" i="7"/>
  <c r="D22" i="7"/>
  <c r="D20" i="7"/>
  <c r="D16" i="7"/>
  <c r="D18" i="7"/>
  <c r="D21" i="7"/>
  <c r="D14" i="7"/>
  <c r="N18" i="7"/>
  <c r="N16" i="7"/>
  <c r="N15" i="7"/>
  <c r="N17" i="7"/>
  <c r="N19" i="7"/>
  <c r="N22" i="7"/>
  <c r="N20" i="7"/>
  <c r="N21" i="7"/>
  <c r="E4" i="7" l="1"/>
  <c r="E6" i="7"/>
  <c r="E5" i="7"/>
  <c r="A16" i="6"/>
  <c r="A17" i="6"/>
  <c r="A18" i="6"/>
  <c r="A19" i="6" s="1"/>
  <c r="A20" i="6" s="1"/>
  <c r="E20" i="6" s="1"/>
  <c r="A21" i="6"/>
  <c r="A22" i="6" s="1"/>
  <c r="A23" i="6" s="1"/>
  <c r="A15" i="6"/>
  <c r="E15" i="6" s="1"/>
  <c r="E16" i="6"/>
  <c r="E17" i="6"/>
  <c r="E19" i="6"/>
  <c r="E22" i="6"/>
  <c r="E14" i="6"/>
  <c r="D16" i="6"/>
  <c r="D17" i="6"/>
  <c r="D18" i="6"/>
  <c r="D19" i="6"/>
  <c r="D20" i="6"/>
  <c r="D21" i="6"/>
  <c r="D22" i="6"/>
  <c r="D14" i="6"/>
  <c r="C16" i="6"/>
  <c r="C17" i="6"/>
  <c r="C18" i="6"/>
  <c r="C19" i="6"/>
  <c r="C20" i="6"/>
  <c r="C21" i="6"/>
  <c r="C22" i="6"/>
  <c r="C23" i="6"/>
  <c r="C14" i="6"/>
  <c r="B16" i="6"/>
  <c r="B17" i="6"/>
  <c r="B18" i="6"/>
  <c r="B19" i="6"/>
  <c r="B20" i="6"/>
  <c r="B21" i="6"/>
  <c r="B22" i="6"/>
  <c r="B14" i="6"/>
  <c r="A24" i="6" l="1"/>
  <c r="E23" i="6"/>
  <c r="D23" i="6"/>
  <c r="B23" i="6"/>
  <c r="E21" i="6"/>
  <c r="E18" i="6"/>
  <c r="B15" i="6"/>
  <c r="D15" i="6"/>
  <c r="C15" i="6"/>
  <c r="A25" i="6" l="1"/>
  <c r="E24" i="6"/>
  <c r="D24" i="6"/>
  <c r="B24" i="6"/>
  <c r="C24" i="6"/>
  <c r="D25" i="6" l="1"/>
  <c r="A26" i="6"/>
  <c r="E25" i="6"/>
  <c r="C25" i="6"/>
  <c r="B25" i="6"/>
  <c r="A27" i="6" l="1"/>
  <c r="E26" i="6"/>
  <c r="D26" i="6"/>
  <c r="C26" i="6"/>
  <c r="B26" i="6"/>
  <c r="E26" i="4"/>
  <c r="E25" i="4"/>
  <c r="E24" i="4"/>
  <c r="E23" i="4"/>
  <c r="E22" i="4"/>
  <c r="E21" i="4"/>
  <c r="B21" i="4"/>
  <c r="B22" i="4" s="1"/>
  <c r="B23" i="4" s="1"/>
  <c r="B24" i="4" s="1"/>
  <c r="B25" i="4" s="1"/>
  <c r="B26" i="4" s="1"/>
  <c r="E20" i="4"/>
  <c r="B20" i="4"/>
  <c r="E19" i="4"/>
  <c r="E11" i="4"/>
  <c r="E10" i="4"/>
  <c r="E9" i="4"/>
  <c r="E8" i="4"/>
  <c r="E7" i="4"/>
  <c r="E6" i="4"/>
  <c r="B6" i="4"/>
  <c r="B7" i="4" s="1"/>
  <c r="B8" i="4" s="1"/>
  <c r="B9" i="4" s="1"/>
  <c r="B10" i="4" s="1"/>
  <c r="B11" i="4" s="1"/>
  <c r="E5" i="4"/>
  <c r="B5" i="4"/>
  <c r="E4" i="4"/>
  <c r="A28" i="6" l="1"/>
  <c r="E27" i="6"/>
  <c r="C27" i="6"/>
  <c r="D27" i="6"/>
  <c r="B27" i="6"/>
  <c r="D26" i="3"/>
  <c r="E26" i="3" s="1"/>
  <c r="D25" i="3"/>
  <c r="E25" i="3" s="1"/>
  <c r="C24" i="3"/>
  <c r="E24" i="3" s="1"/>
  <c r="C23" i="3"/>
  <c r="E23" i="3" s="1"/>
  <c r="C22" i="3"/>
  <c r="E22" i="3" s="1"/>
  <c r="E21" i="3"/>
  <c r="E20" i="3"/>
  <c r="B20" i="3"/>
  <c r="B21" i="3" s="1"/>
  <c r="B22" i="3" s="1"/>
  <c r="B23" i="3" s="1"/>
  <c r="B24" i="3" s="1"/>
  <c r="B25" i="3" s="1"/>
  <c r="B26" i="3" s="1"/>
  <c r="E19" i="3"/>
  <c r="E11" i="3"/>
  <c r="E10" i="3"/>
  <c r="E4" i="3"/>
  <c r="E5" i="3"/>
  <c r="E6" i="3"/>
  <c r="E7" i="3"/>
  <c r="E8" i="3"/>
  <c r="E9" i="3"/>
  <c r="B5" i="3"/>
  <c r="B6" i="3" s="1"/>
  <c r="B7" i="3" s="1"/>
  <c r="B8" i="3" s="1"/>
  <c r="B9" i="3" s="1"/>
  <c r="B10" i="3" s="1"/>
  <c r="B11" i="3" s="1"/>
  <c r="L5" i="2"/>
  <c r="M5" i="2"/>
  <c r="K5" i="2"/>
  <c r="M4" i="2"/>
  <c r="L4" i="2"/>
  <c r="K4" i="2"/>
  <c r="J5" i="2"/>
  <c r="I5" i="2"/>
  <c r="J4" i="2"/>
  <c r="I4" i="2"/>
  <c r="H5" i="2"/>
  <c r="H4" i="2"/>
  <c r="C15" i="2"/>
  <c r="E15" i="2"/>
  <c r="D15" i="2"/>
  <c r="F15" i="2"/>
  <c r="G15" i="2"/>
  <c r="H15" i="2"/>
  <c r="T18" i="1" a="1"/>
  <c r="T18" i="1" s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I39" i="1"/>
  <c r="I40" i="1"/>
  <c r="I37" i="1"/>
  <c r="I38" i="1"/>
  <c r="J54" i="1"/>
  <c r="E55" i="1"/>
  <c r="E53" i="1"/>
  <c r="E52" i="1"/>
  <c r="E54" i="1" s="1"/>
  <c r="C55" i="1"/>
  <c r="C52" i="1"/>
  <c r="C54" i="1" s="1"/>
  <c r="I52" i="1"/>
  <c r="J52" i="1"/>
  <c r="I53" i="1"/>
  <c r="I54" i="1" s="1"/>
  <c r="J53" i="1"/>
  <c r="I55" i="1"/>
  <c r="J55" i="1"/>
  <c r="K55" i="1"/>
  <c r="K53" i="1"/>
  <c r="K54" i="1" s="1"/>
  <c r="K52" i="1"/>
  <c r="D52" i="1"/>
  <c r="D53" i="1"/>
  <c r="D55" i="1"/>
  <c r="C53" i="1"/>
  <c r="B55" i="1"/>
  <c r="B53" i="1"/>
  <c r="B54" i="1" s="1"/>
  <c r="B52" i="1"/>
  <c r="K28" i="1" a="1"/>
  <c r="K28" i="1" s="1"/>
  <c r="P2" i="1" a="1"/>
  <c r="P2" i="1" s="1"/>
  <c r="K2" i="1" a="1"/>
  <c r="K2" i="1" s="1"/>
  <c r="G8" i="1" a="1"/>
  <c r="G8" i="1" s="1"/>
  <c r="H8" i="1" a="1"/>
  <c r="H8" i="1" s="1"/>
  <c r="I8" i="1" a="1"/>
  <c r="I8" i="1"/>
  <c r="G9" i="1" a="1"/>
  <c r="G9" i="1" s="1"/>
  <c r="H9" i="1" a="1"/>
  <c r="H9" i="1" s="1"/>
  <c r="I9" i="1" a="1"/>
  <c r="I9" i="1" s="1"/>
  <c r="G10" i="1" a="1"/>
  <c r="G10" i="1" s="1"/>
  <c r="H10" i="1" a="1"/>
  <c r="H10" i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F9" i="1" a="1"/>
  <c r="F9" i="1" s="1"/>
  <c r="F10" i="1" a="1"/>
  <c r="F10" i="1" s="1"/>
  <c r="F11" i="1" a="1"/>
  <c r="F11" i="1" s="1"/>
  <c r="F12" i="1" a="1"/>
  <c r="F12" i="1" s="1"/>
  <c r="F8" i="1" a="1"/>
  <c r="F8" i="1" s="1"/>
  <c r="O27" i="1" a="1"/>
  <c r="O27" i="1" s="1"/>
  <c r="O22" i="1"/>
  <c r="H24" i="1" a="1"/>
  <c r="I24" i="1" s="1"/>
  <c r="K8" i="1" a="1"/>
  <c r="K8" i="1" s="1"/>
  <c r="E28" i="6" l="1"/>
  <c r="D28" i="6"/>
  <c r="A29" i="6"/>
  <c r="B28" i="6"/>
  <c r="C28" i="6"/>
  <c r="I25" i="1"/>
  <c r="H24" i="1"/>
  <c r="D54" i="1"/>
  <c r="V19" i="1"/>
  <c r="W20" i="1"/>
  <c r="V22" i="1"/>
  <c r="U22" i="1"/>
  <c r="T20" i="1"/>
  <c r="W19" i="1"/>
  <c r="V21" i="1"/>
  <c r="U21" i="1"/>
  <c r="U19" i="1"/>
  <c r="W22" i="1"/>
  <c r="V20" i="1"/>
  <c r="U20" i="1"/>
  <c r="T22" i="1"/>
  <c r="W21" i="1"/>
  <c r="T21" i="1"/>
  <c r="T19" i="1"/>
  <c r="W18" i="1"/>
  <c r="V18" i="1"/>
  <c r="U18" i="1"/>
  <c r="L29" i="1"/>
  <c r="K29" i="1"/>
  <c r="L28" i="1"/>
  <c r="Q4" i="1"/>
  <c r="P4" i="1"/>
  <c r="R3" i="1"/>
  <c r="Q3" i="1"/>
  <c r="R5" i="1"/>
  <c r="P3" i="1"/>
  <c r="Q5" i="1"/>
  <c r="R2" i="1"/>
  <c r="P5" i="1"/>
  <c r="Q2" i="1"/>
  <c r="R4" i="1"/>
  <c r="N2" i="1"/>
  <c r="L2" i="1"/>
  <c r="N3" i="1"/>
  <c r="M3" i="1"/>
  <c r="L3" i="1"/>
  <c r="K3" i="1"/>
  <c r="N4" i="1"/>
  <c r="M4" i="1"/>
  <c r="M2" i="1"/>
  <c r="L4" i="1"/>
  <c r="K4" i="1"/>
  <c r="Q27" i="1"/>
  <c r="P27" i="1"/>
  <c r="H25" i="1"/>
  <c r="M9" i="1"/>
  <c r="L9" i="1"/>
  <c r="K9" i="1"/>
  <c r="N8" i="1"/>
  <c r="M8" i="1"/>
  <c r="L8" i="1"/>
  <c r="N11" i="1"/>
  <c r="N9" i="1"/>
  <c r="M11" i="1"/>
  <c r="L11" i="1"/>
  <c r="K11" i="1"/>
  <c r="N12" i="1"/>
  <c r="N10" i="1"/>
  <c r="M12" i="1"/>
  <c r="M10" i="1"/>
  <c r="L12" i="1"/>
  <c r="L10" i="1"/>
  <c r="K12" i="1"/>
  <c r="K10" i="1"/>
  <c r="A30" i="6" l="1"/>
  <c r="E29" i="6"/>
  <c r="D29" i="6"/>
  <c r="C29" i="6"/>
  <c r="B29" i="6"/>
  <c r="A31" i="6" l="1"/>
  <c r="D30" i="6"/>
  <c r="E30" i="6"/>
  <c r="C30" i="6"/>
  <c r="B30" i="6"/>
  <c r="A32" i="6" l="1"/>
  <c r="E31" i="6"/>
  <c r="B31" i="6"/>
  <c r="D31" i="6"/>
  <c r="C31" i="6"/>
  <c r="A33" i="6" l="1"/>
  <c r="E32" i="6"/>
  <c r="D32" i="6"/>
  <c r="B32" i="6"/>
  <c r="C32" i="6"/>
  <c r="E33" i="6" l="1"/>
  <c r="D33" i="6"/>
  <c r="A34" i="6"/>
  <c r="C33" i="6"/>
  <c r="B33" i="6"/>
  <c r="A35" i="6" l="1"/>
  <c r="E34" i="6"/>
  <c r="D34" i="6"/>
  <c r="C34" i="6"/>
  <c r="B34" i="6"/>
  <c r="A36" i="6" l="1"/>
  <c r="D35" i="6"/>
  <c r="C35" i="6"/>
  <c r="E35" i="6"/>
  <c r="B35" i="6"/>
  <c r="E36" i="6" l="1"/>
  <c r="A37" i="6"/>
  <c r="B36" i="6"/>
  <c r="C36" i="6"/>
  <c r="D36" i="6"/>
  <c r="A38" i="6" l="1"/>
  <c r="D37" i="6"/>
  <c r="B37" i="6"/>
  <c r="C37" i="6"/>
  <c r="E37" i="6"/>
  <c r="E38" i="6" l="1"/>
  <c r="A39" i="6"/>
  <c r="D38" i="6"/>
  <c r="C38" i="6"/>
  <c r="B38" i="6"/>
  <c r="A40" i="6" l="1"/>
  <c r="E39" i="6"/>
  <c r="D39" i="6"/>
  <c r="B39" i="6"/>
  <c r="C39" i="6"/>
  <c r="A41" i="6" l="1"/>
  <c r="E40" i="6"/>
  <c r="D40" i="6"/>
  <c r="B40" i="6"/>
  <c r="C40" i="6"/>
  <c r="E41" i="6" l="1"/>
  <c r="A42" i="6"/>
  <c r="D41" i="6"/>
  <c r="C41" i="6"/>
  <c r="B41" i="6"/>
  <c r="A43" i="6" l="1"/>
  <c r="E42" i="6"/>
  <c r="D42" i="6"/>
  <c r="C42" i="6"/>
  <c r="B42" i="6"/>
  <c r="A44" i="6" l="1"/>
  <c r="E43" i="6"/>
  <c r="D43" i="6"/>
  <c r="C43" i="6"/>
  <c r="B43" i="6"/>
  <c r="E44" i="6" l="1"/>
  <c r="A45" i="6"/>
  <c r="D44" i="6"/>
  <c r="C44" i="6"/>
  <c r="B44" i="6"/>
  <c r="A46" i="6" l="1"/>
  <c r="E45" i="6"/>
  <c r="D45" i="6"/>
  <c r="B45" i="6"/>
  <c r="C45" i="6"/>
  <c r="A47" i="6" l="1"/>
  <c r="D46" i="6"/>
  <c r="E46" i="6"/>
  <c r="B46" i="6"/>
  <c r="C46" i="6"/>
  <c r="A48" i="6" l="1"/>
  <c r="E47" i="6"/>
  <c r="D47" i="6"/>
  <c r="B47" i="6"/>
  <c r="C47" i="6"/>
  <c r="A49" i="6" l="1"/>
  <c r="E48" i="6"/>
  <c r="D48" i="6"/>
  <c r="C48" i="6"/>
  <c r="B48" i="6"/>
  <c r="A50" i="6" l="1"/>
  <c r="D49" i="6"/>
  <c r="E49" i="6"/>
  <c r="B49" i="6"/>
  <c r="C49" i="6"/>
  <c r="A51" i="6" l="1"/>
  <c r="E50" i="6"/>
  <c r="D50" i="6"/>
  <c r="B50" i="6"/>
  <c r="C50" i="6"/>
  <c r="A52" i="6" l="1"/>
  <c r="E51" i="6"/>
  <c r="C51" i="6"/>
  <c r="D51" i="6"/>
  <c r="B51" i="6"/>
  <c r="E52" i="6" l="1"/>
  <c r="A53" i="6"/>
  <c r="D52" i="6"/>
  <c r="C52" i="6"/>
  <c r="B52" i="6"/>
  <c r="A54" i="6" l="1"/>
  <c r="E53" i="6"/>
  <c r="D53" i="6"/>
  <c r="C53" i="6"/>
  <c r="B53" i="6"/>
  <c r="D54" i="6" l="1"/>
  <c r="E54" i="6"/>
  <c r="A55" i="6"/>
  <c r="B54" i="6"/>
  <c r="C54" i="6"/>
  <c r="A56" i="6" l="1"/>
  <c r="E55" i="6"/>
  <c r="D55" i="6"/>
  <c r="B55" i="6"/>
  <c r="C55" i="6"/>
  <c r="A57" i="6" l="1"/>
  <c r="D56" i="6"/>
  <c r="B56" i="6"/>
  <c r="C56" i="6"/>
  <c r="E56" i="6"/>
  <c r="E57" i="6" l="1"/>
  <c r="D57" i="6"/>
  <c r="A58" i="6"/>
  <c r="C57" i="6"/>
  <c r="B57" i="6"/>
  <c r="A59" i="6" l="1"/>
  <c r="E58" i="6"/>
  <c r="D58" i="6"/>
  <c r="B58" i="6"/>
  <c r="C58" i="6"/>
  <c r="A60" i="6" l="1"/>
  <c r="C59" i="6"/>
  <c r="E59" i="6"/>
  <c r="D59" i="6"/>
  <c r="B59" i="6"/>
  <c r="E60" i="6" l="1"/>
  <c r="A61" i="6"/>
  <c r="D60" i="6"/>
  <c r="C60" i="6"/>
  <c r="B60" i="6"/>
  <c r="A62" i="6" l="1"/>
  <c r="E61" i="6"/>
  <c r="D61" i="6"/>
  <c r="C61" i="6"/>
  <c r="B61" i="6"/>
  <c r="A63" i="6" l="1"/>
  <c r="D62" i="6"/>
  <c r="E62" i="6"/>
  <c r="C62" i="6"/>
  <c r="B62" i="6"/>
  <c r="A64" i="6" l="1"/>
  <c r="E63" i="6"/>
  <c r="B63" i="6"/>
  <c r="C63" i="6"/>
  <c r="D63" i="6"/>
  <c r="A65" i="6" l="1"/>
  <c r="E64" i="6"/>
  <c r="D64" i="6"/>
  <c r="B64" i="6"/>
  <c r="C64" i="6"/>
  <c r="A66" i="6" l="1"/>
  <c r="E65" i="6"/>
  <c r="D65" i="6"/>
  <c r="B65" i="6"/>
  <c r="C65" i="6"/>
  <c r="A67" i="6" l="1"/>
  <c r="E66" i="6"/>
  <c r="D66" i="6"/>
  <c r="C66" i="6"/>
  <c r="B66" i="6"/>
  <c r="A68" i="6" l="1"/>
  <c r="E67" i="6"/>
  <c r="D67" i="6"/>
  <c r="C67" i="6"/>
  <c r="B67" i="6"/>
  <c r="E68" i="6" l="1"/>
  <c r="A69" i="6"/>
  <c r="D68" i="6"/>
  <c r="B68" i="6"/>
  <c r="C68" i="6"/>
  <c r="A70" i="6" l="1"/>
  <c r="E69" i="6"/>
  <c r="D69" i="6"/>
  <c r="B69" i="6"/>
  <c r="C69" i="6"/>
  <c r="D70" i="6" l="1"/>
  <c r="A71" i="6"/>
  <c r="E70" i="6"/>
  <c r="B70" i="6"/>
  <c r="C70" i="6"/>
  <c r="A72" i="6" l="1"/>
  <c r="E71" i="6"/>
  <c r="D71" i="6"/>
  <c r="B71" i="6"/>
  <c r="C71" i="6"/>
  <c r="A73" i="6" l="1"/>
  <c r="E72" i="6"/>
  <c r="D72" i="6"/>
  <c r="C72" i="6"/>
  <c r="B72" i="6"/>
  <c r="A74" i="6" l="1"/>
  <c r="D73" i="6"/>
  <c r="E73" i="6"/>
  <c r="B73" i="6"/>
  <c r="C73" i="6"/>
  <c r="A75" i="6" l="1"/>
  <c r="E74" i="6"/>
  <c r="B74" i="6"/>
  <c r="C74" i="6"/>
  <c r="D74" i="6"/>
  <c r="A76" i="6" l="1"/>
  <c r="E75" i="6"/>
  <c r="D75" i="6"/>
  <c r="C75" i="6"/>
  <c r="B75" i="6"/>
  <c r="E76" i="6" l="1"/>
  <c r="A77" i="6"/>
  <c r="D76" i="6"/>
  <c r="C76" i="6"/>
  <c r="B76" i="6"/>
  <c r="A78" i="6" l="1"/>
  <c r="E77" i="6"/>
  <c r="D77" i="6"/>
  <c r="C77" i="6"/>
  <c r="B77" i="6"/>
  <c r="A79" i="6" l="1"/>
  <c r="D78" i="6"/>
  <c r="E78" i="6"/>
  <c r="C78" i="6"/>
  <c r="B78" i="6"/>
  <c r="A80" i="6" l="1"/>
  <c r="E79" i="6"/>
  <c r="B79" i="6"/>
  <c r="D79" i="6"/>
  <c r="C79" i="6"/>
  <c r="A81" i="6" l="1"/>
  <c r="D80" i="6"/>
  <c r="C80" i="6"/>
  <c r="E80" i="6"/>
  <c r="B80" i="6"/>
  <c r="E81" i="6" l="1"/>
  <c r="D81" i="6"/>
  <c r="C81" i="6"/>
  <c r="A82" i="6"/>
  <c r="B81" i="6"/>
  <c r="A83" i="6" l="1"/>
  <c r="E82" i="6"/>
  <c r="D82" i="6"/>
  <c r="B82" i="6"/>
  <c r="C82" i="6"/>
  <c r="A84" i="6" l="1"/>
  <c r="E83" i="6"/>
  <c r="C83" i="6"/>
  <c r="D83" i="6"/>
  <c r="B83" i="6"/>
  <c r="E84" i="6" l="1"/>
  <c r="A85" i="6"/>
  <c r="D84" i="6"/>
  <c r="C84" i="6"/>
  <c r="B84" i="6"/>
  <c r="A86" i="6" l="1"/>
  <c r="D85" i="6"/>
  <c r="E85" i="6"/>
  <c r="C85" i="6"/>
  <c r="B85" i="6"/>
  <c r="A87" i="6" l="1"/>
  <c r="D86" i="6"/>
  <c r="E86" i="6"/>
  <c r="C86" i="6"/>
  <c r="B86" i="6"/>
  <c r="A88" i="6" l="1"/>
  <c r="E87" i="6"/>
  <c r="D87" i="6"/>
  <c r="B87" i="6"/>
  <c r="C87" i="6"/>
  <c r="A89" i="6" l="1"/>
  <c r="E88" i="6"/>
  <c r="D88" i="6"/>
  <c r="C88" i="6"/>
  <c r="B88" i="6"/>
  <c r="A90" i="6" l="1"/>
  <c r="E89" i="6"/>
  <c r="D89" i="6"/>
  <c r="C89" i="6"/>
  <c r="B89" i="6"/>
  <c r="A91" i="6" l="1"/>
  <c r="E90" i="6"/>
  <c r="D90" i="6"/>
  <c r="C90" i="6"/>
  <c r="B90" i="6"/>
  <c r="A92" i="6" l="1"/>
  <c r="E91" i="6"/>
  <c r="C91" i="6"/>
  <c r="D91" i="6"/>
  <c r="B91" i="6"/>
  <c r="E92" i="6" l="1"/>
  <c r="A93" i="6"/>
  <c r="D92" i="6"/>
  <c r="B92" i="6"/>
  <c r="C92" i="6"/>
  <c r="A94" i="6" l="1"/>
  <c r="E93" i="6"/>
  <c r="D93" i="6"/>
  <c r="C93" i="6"/>
  <c r="B93" i="6"/>
  <c r="A95" i="6" l="1"/>
  <c r="D94" i="6"/>
  <c r="E94" i="6"/>
  <c r="C94" i="6"/>
  <c r="B94" i="6"/>
  <c r="A96" i="6" l="1"/>
  <c r="E95" i="6"/>
  <c r="B95" i="6"/>
  <c r="D95" i="6"/>
  <c r="C95" i="6"/>
  <c r="A97" i="6" l="1"/>
  <c r="D96" i="6"/>
  <c r="E96" i="6"/>
  <c r="B96" i="6"/>
  <c r="C96" i="6"/>
  <c r="A98" i="6" l="1"/>
  <c r="D97" i="6"/>
  <c r="E97" i="6"/>
  <c r="B97" i="6"/>
  <c r="C97" i="6"/>
  <c r="A99" i="6" l="1"/>
  <c r="D98" i="6"/>
  <c r="E98" i="6"/>
  <c r="C98" i="6"/>
  <c r="B98" i="6"/>
  <c r="A100" i="6" l="1"/>
  <c r="E99" i="6"/>
  <c r="D99" i="6"/>
  <c r="C99" i="6"/>
  <c r="B99" i="6"/>
  <c r="E100" i="6" l="1"/>
  <c r="A101" i="6"/>
  <c r="B100" i="6"/>
  <c r="C100" i="6"/>
  <c r="D100" i="6"/>
  <c r="A102" i="6" l="1"/>
  <c r="E101" i="6"/>
  <c r="B101" i="6"/>
  <c r="C101" i="6"/>
  <c r="D101" i="6"/>
  <c r="D102" i="6" l="1"/>
  <c r="E102" i="6"/>
  <c r="A103" i="6"/>
  <c r="C102" i="6"/>
  <c r="B102" i="6"/>
  <c r="A104" i="6" l="1"/>
  <c r="E103" i="6"/>
  <c r="D103" i="6"/>
  <c r="B103" i="6"/>
  <c r="C103" i="6"/>
  <c r="A105" i="6" l="1"/>
  <c r="E104" i="6"/>
  <c r="D104" i="6"/>
  <c r="C104" i="6"/>
  <c r="B104" i="6"/>
  <c r="D105" i="6" l="1"/>
  <c r="A106" i="6"/>
  <c r="E105" i="6"/>
  <c r="B105" i="6"/>
  <c r="C105" i="6"/>
  <c r="A107" i="6" l="1"/>
  <c r="E106" i="6"/>
  <c r="C106" i="6"/>
  <c r="B106" i="6"/>
  <c r="D106" i="6"/>
  <c r="A108" i="6" l="1"/>
  <c r="E107" i="6"/>
  <c r="D107" i="6"/>
  <c r="C107" i="6"/>
  <c r="B107" i="6"/>
  <c r="E108" i="6" l="1"/>
  <c r="D108" i="6"/>
  <c r="A109" i="6"/>
  <c r="C108" i="6"/>
  <c r="B108" i="6"/>
  <c r="A110" i="6" l="1"/>
  <c r="D109" i="6"/>
  <c r="B109" i="6"/>
  <c r="C109" i="6"/>
  <c r="E109" i="6"/>
  <c r="A111" i="6" l="1"/>
  <c r="D110" i="6"/>
  <c r="B110" i="6"/>
  <c r="C110" i="6"/>
  <c r="E110" i="6"/>
  <c r="A112" i="6" l="1"/>
  <c r="E111" i="6"/>
  <c r="D111" i="6"/>
  <c r="B111" i="6"/>
  <c r="C111" i="6"/>
  <c r="A113" i="6" l="1"/>
  <c r="E112" i="6"/>
  <c r="D112" i="6"/>
  <c r="C112" i="6"/>
  <c r="B112" i="6"/>
  <c r="A114" i="6" l="1"/>
  <c r="E113" i="6"/>
  <c r="D113" i="6"/>
  <c r="C113" i="6"/>
  <c r="B113" i="6"/>
  <c r="A115" i="6" l="1"/>
  <c r="E114" i="6"/>
  <c r="D114" i="6"/>
  <c r="C114" i="6"/>
  <c r="B114" i="6"/>
  <c r="A116" i="6" l="1"/>
  <c r="E115" i="6"/>
  <c r="C115" i="6"/>
  <c r="D115" i="6"/>
  <c r="B115" i="6"/>
  <c r="E116" i="6" l="1"/>
  <c r="A117" i="6"/>
  <c r="D116" i="6"/>
  <c r="B116" i="6"/>
  <c r="C116" i="6"/>
  <c r="A118" i="6" l="1"/>
  <c r="E117" i="6"/>
  <c r="D117" i="6"/>
  <c r="C117" i="6"/>
  <c r="B117" i="6"/>
  <c r="D118" i="6" l="1"/>
  <c r="A119" i="6"/>
  <c r="E118" i="6"/>
  <c r="B118" i="6"/>
  <c r="C118" i="6"/>
  <c r="A120" i="6" l="1"/>
  <c r="E119" i="6"/>
  <c r="D119" i="6"/>
  <c r="B119" i="6"/>
  <c r="C119" i="6"/>
  <c r="A121" i="6" l="1"/>
  <c r="E120" i="6"/>
  <c r="B120" i="6"/>
  <c r="D120" i="6"/>
  <c r="C120" i="6"/>
  <c r="A122" i="6" l="1"/>
  <c r="E121" i="6"/>
  <c r="D121" i="6"/>
  <c r="C121" i="6"/>
  <c r="B121" i="6"/>
  <c r="A123" i="6" l="1"/>
  <c r="D122" i="6"/>
  <c r="E122" i="6"/>
  <c r="B122" i="6"/>
  <c r="C122" i="6"/>
  <c r="A124" i="6" l="1"/>
  <c r="E123" i="6"/>
  <c r="C123" i="6"/>
  <c r="D123" i="6"/>
  <c r="B123" i="6"/>
  <c r="E124" i="6" l="1"/>
  <c r="A125" i="6"/>
  <c r="D124" i="6"/>
  <c r="B124" i="6"/>
  <c r="C124" i="6"/>
  <c r="A126" i="6" l="1"/>
  <c r="E125" i="6"/>
  <c r="D125" i="6"/>
  <c r="B125" i="6"/>
  <c r="C125" i="6"/>
  <c r="A127" i="6" l="1"/>
  <c r="E126" i="6"/>
  <c r="D126" i="6"/>
  <c r="C126" i="6"/>
  <c r="B126" i="6"/>
  <c r="A128" i="6" l="1"/>
  <c r="E127" i="6"/>
  <c r="D127" i="6"/>
  <c r="B127" i="6"/>
  <c r="C127" i="6"/>
  <c r="A129" i="6" l="1"/>
  <c r="E128" i="6"/>
  <c r="D128" i="6"/>
  <c r="B128" i="6"/>
  <c r="C128" i="6"/>
  <c r="A130" i="6" l="1"/>
  <c r="D129" i="6"/>
  <c r="B129" i="6"/>
  <c r="E129" i="6"/>
  <c r="C129" i="6"/>
  <c r="A131" i="6" l="1"/>
  <c r="E130" i="6"/>
  <c r="D130" i="6"/>
  <c r="C130" i="6"/>
  <c r="B130" i="6"/>
  <c r="A132" i="6" l="1"/>
  <c r="E131" i="6"/>
  <c r="D131" i="6"/>
  <c r="C131" i="6"/>
  <c r="B131" i="6"/>
  <c r="E132" i="6" l="1"/>
  <c r="A133" i="6"/>
  <c r="D132" i="6"/>
  <c r="B132" i="6"/>
  <c r="C132" i="6"/>
  <c r="A134" i="6" l="1"/>
  <c r="E133" i="6"/>
  <c r="D133" i="6"/>
  <c r="B133" i="6"/>
  <c r="C133" i="6"/>
  <c r="A135" i="6" l="1"/>
  <c r="D134" i="6"/>
  <c r="C134" i="6"/>
  <c r="B134" i="6"/>
  <c r="E134" i="6"/>
  <c r="A136" i="6" l="1"/>
  <c r="E135" i="6"/>
  <c r="D135" i="6"/>
  <c r="B135" i="6"/>
  <c r="C135" i="6"/>
  <c r="A137" i="6" l="1"/>
  <c r="E136" i="6"/>
  <c r="D136" i="6"/>
  <c r="C136" i="6"/>
  <c r="B136" i="6"/>
  <c r="A138" i="6" l="1"/>
  <c r="E137" i="6"/>
  <c r="B137" i="6"/>
  <c r="C137" i="6"/>
  <c r="D137" i="6"/>
  <c r="A139" i="6" l="1"/>
  <c r="E138" i="6"/>
  <c r="B138" i="6"/>
  <c r="D138" i="6"/>
  <c r="C138" i="6"/>
  <c r="A140" i="6" l="1"/>
  <c r="E139" i="6"/>
  <c r="D139" i="6"/>
  <c r="C139" i="6"/>
  <c r="B139" i="6"/>
  <c r="E140" i="6" l="1"/>
  <c r="A141" i="6"/>
  <c r="D140" i="6"/>
  <c r="C140" i="6"/>
  <c r="B140" i="6"/>
  <c r="A142" i="6" l="1"/>
  <c r="E141" i="6"/>
  <c r="B141" i="6"/>
  <c r="D141" i="6"/>
  <c r="C141" i="6"/>
  <c r="A143" i="6" l="1"/>
  <c r="E142" i="6"/>
  <c r="D142" i="6"/>
  <c r="B142" i="6"/>
  <c r="C142" i="6"/>
  <c r="A144" i="6" l="1"/>
  <c r="E143" i="6"/>
  <c r="D143" i="6"/>
  <c r="B143" i="6"/>
  <c r="C143" i="6"/>
  <c r="A145" i="6" l="1"/>
  <c r="E144" i="6"/>
  <c r="D144" i="6"/>
  <c r="C144" i="6"/>
  <c r="B144" i="6"/>
  <c r="A146" i="6" l="1"/>
  <c r="E145" i="6"/>
  <c r="D145" i="6"/>
  <c r="C145" i="6"/>
  <c r="B145" i="6"/>
  <c r="A147" i="6" l="1"/>
  <c r="E146" i="6"/>
  <c r="D146" i="6"/>
  <c r="B146" i="6"/>
  <c r="C146" i="6"/>
  <c r="A148" i="6" l="1"/>
  <c r="D147" i="6"/>
  <c r="E147" i="6"/>
  <c r="C147" i="6"/>
  <c r="B147" i="6"/>
  <c r="E148" i="6" l="1"/>
  <c r="A149" i="6"/>
  <c r="D148" i="6"/>
  <c r="C148" i="6"/>
  <c r="B148" i="6"/>
  <c r="A150" i="6" l="1"/>
  <c r="E149" i="6"/>
  <c r="C149" i="6"/>
  <c r="D149" i="6"/>
  <c r="B149" i="6"/>
  <c r="E150" i="6" l="1"/>
  <c r="A151" i="6"/>
  <c r="D150" i="6"/>
  <c r="C150" i="6"/>
  <c r="B150" i="6"/>
  <c r="A152" i="6" l="1"/>
  <c r="E151" i="6"/>
  <c r="D151" i="6"/>
  <c r="B151" i="6"/>
  <c r="C151" i="6"/>
  <c r="A153" i="6" l="1"/>
  <c r="E152" i="6"/>
  <c r="D152" i="6"/>
  <c r="C152" i="6"/>
  <c r="B152" i="6"/>
  <c r="E153" i="6" l="1"/>
  <c r="C153" i="6"/>
  <c r="B153" i="6"/>
  <c r="D153" i="6"/>
  <c r="A154" i="6"/>
  <c r="A155" i="6" l="1"/>
  <c r="E154" i="6"/>
  <c r="D154" i="6"/>
  <c r="C154" i="6"/>
  <c r="B154" i="6"/>
  <c r="A156" i="6" l="1"/>
  <c r="E155" i="6"/>
  <c r="D155" i="6"/>
  <c r="C155" i="6"/>
  <c r="B155" i="6"/>
  <c r="E156" i="6" l="1"/>
  <c r="A157" i="6"/>
  <c r="D156" i="6"/>
  <c r="B156" i="6"/>
  <c r="C156" i="6"/>
  <c r="A158" i="6" l="1"/>
  <c r="E157" i="6"/>
  <c r="D157" i="6"/>
  <c r="B157" i="6"/>
  <c r="C157" i="6"/>
  <c r="A159" i="6" l="1"/>
  <c r="D158" i="6"/>
  <c r="E158" i="6"/>
  <c r="C158" i="6"/>
  <c r="B158" i="6"/>
  <c r="A160" i="6" l="1"/>
  <c r="E159" i="6"/>
  <c r="D159" i="6"/>
  <c r="B159" i="6"/>
  <c r="C159" i="6"/>
  <c r="A161" i="6" l="1"/>
  <c r="D160" i="6"/>
  <c r="E160" i="6"/>
  <c r="B160" i="6"/>
  <c r="C160" i="6"/>
  <c r="E161" i="6" l="1"/>
  <c r="A162" i="6"/>
  <c r="D161" i="6"/>
  <c r="B161" i="6"/>
  <c r="C161" i="6"/>
  <c r="A163" i="6" l="1"/>
  <c r="E162" i="6"/>
  <c r="D162" i="6"/>
  <c r="C162" i="6"/>
  <c r="B162" i="6"/>
  <c r="A164" i="6" l="1"/>
  <c r="E163" i="6"/>
  <c r="D163" i="6"/>
  <c r="C163" i="6"/>
  <c r="B163" i="6"/>
  <c r="E164" i="6" l="1"/>
  <c r="A165" i="6"/>
  <c r="D164" i="6"/>
  <c r="B164" i="6"/>
  <c r="C164" i="6"/>
  <c r="A166" i="6" l="1"/>
  <c r="E165" i="6"/>
  <c r="D165" i="6"/>
  <c r="C165" i="6"/>
  <c r="B165" i="6"/>
  <c r="A167" i="6" l="1"/>
  <c r="E166" i="6"/>
  <c r="D166" i="6"/>
  <c r="C166" i="6"/>
  <c r="B166" i="6"/>
  <c r="A168" i="6" l="1"/>
  <c r="E167" i="6"/>
  <c r="D167" i="6"/>
  <c r="B167" i="6"/>
  <c r="C167" i="6"/>
  <c r="A169" i="6" l="1"/>
  <c r="E168" i="6"/>
  <c r="D168" i="6"/>
  <c r="C168" i="6"/>
  <c r="B168" i="6"/>
  <c r="A170" i="6" l="1"/>
  <c r="E169" i="6"/>
  <c r="D169" i="6"/>
  <c r="C169" i="6"/>
  <c r="B169" i="6"/>
  <c r="A171" i="6" l="1"/>
  <c r="E170" i="6"/>
  <c r="D170" i="6"/>
  <c r="C170" i="6"/>
  <c r="B170" i="6"/>
  <c r="A172" i="6" l="1"/>
  <c r="D171" i="6"/>
  <c r="E171" i="6"/>
  <c r="C171" i="6"/>
  <c r="B171" i="6"/>
  <c r="E172" i="6" l="1"/>
  <c r="A173" i="6"/>
  <c r="D172" i="6"/>
  <c r="C172" i="6"/>
  <c r="B172" i="6"/>
  <c r="A174" i="6" l="1"/>
  <c r="E173" i="6"/>
  <c r="B173" i="6"/>
  <c r="C173" i="6"/>
  <c r="D173" i="6"/>
  <c r="A175" i="6" l="1"/>
  <c r="E174" i="6"/>
  <c r="D174" i="6"/>
  <c r="C174" i="6"/>
  <c r="B174" i="6"/>
  <c r="A176" i="6" l="1"/>
  <c r="E175" i="6"/>
  <c r="D175" i="6"/>
  <c r="B175" i="6"/>
  <c r="C175" i="6"/>
  <c r="A177" i="6" l="1"/>
  <c r="E176" i="6"/>
  <c r="D176" i="6"/>
  <c r="C176" i="6"/>
  <c r="B176" i="6"/>
  <c r="A178" i="6" l="1"/>
  <c r="D177" i="6"/>
  <c r="B177" i="6"/>
  <c r="C177" i="6"/>
  <c r="E177" i="6"/>
  <c r="A179" i="6" l="1"/>
  <c r="E178" i="6"/>
  <c r="B178" i="6"/>
  <c r="D178" i="6"/>
  <c r="C178" i="6"/>
  <c r="A180" i="6" l="1"/>
  <c r="E179" i="6"/>
  <c r="D179" i="6"/>
  <c r="C179" i="6"/>
  <c r="B179" i="6"/>
  <c r="E180" i="6" l="1"/>
  <c r="A181" i="6"/>
  <c r="B180" i="6"/>
  <c r="D180" i="6"/>
  <c r="C180" i="6"/>
  <c r="A182" i="6" l="1"/>
  <c r="E181" i="6"/>
  <c r="D181" i="6"/>
  <c r="C181" i="6"/>
  <c r="B181" i="6"/>
  <c r="A183" i="6" l="1"/>
  <c r="B182" i="6"/>
  <c r="D182" i="6"/>
  <c r="C182" i="6"/>
  <c r="E182" i="6"/>
  <c r="A184" i="6" l="1"/>
  <c r="E183" i="6"/>
  <c r="D183" i="6"/>
  <c r="B183" i="6"/>
  <c r="C183" i="6"/>
  <c r="A185" i="6" l="1"/>
  <c r="D184" i="6"/>
  <c r="E184" i="6"/>
  <c r="C184" i="6"/>
  <c r="B184" i="6"/>
  <c r="E185" i="6" l="1"/>
  <c r="A186" i="6"/>
  <c r="D185" i="6"/>
  <c r="C185" i="6"/>
  <c r="B185" i="6"/>
  <c r="A187" i="6" l="1"/>
  <c r="E186" i="6"/>
  <c r="D186" i="6"/>
  <c r="B186" i="6"/>
  <c r="C186" i="6"/>
  <c r="A188" i="6" l="1"/>
  <c r="E187" i="6"/>
  <c r="D187" i="6"/>
  <c r="C187" i="6"/>
  <c r="B187" i="6"/>
  <c r="E188" i="6" l="1"/>
  <c r="A189" i="6"/>
  <c r="D188" i="6"/>
  <c r="C188" i="6"/>
  <c r="B188" i="6"/>
  <c r="A190" i="6" l="1"/>
  <c r="E189" i="6"/>
  <c r="D189" i="6"/>
  <c r="B189" i="6"/>
  <c r="C189" i="6"/>
  <c r="A191" i="6" l="1"/>
  <c r="E190" i="6"/>
  <c r="C190" i="6"/>
  <c r="D190" i="6"/>
  <c r="B190" i="6"/>
  <c r="A192" i="6" l="1"/>
  <c r="E191" i="6"/>
  <c r="D191" i="6"/>
  <c r="B191" i="6"/>
  <c r="C191" i="6"/>
  <c r="A193" i="6" l="1"/>
  <c r="E192" i="6"/>
  <c r="D192" i="6"/>
  <c r="B192" i="6"/>
  <c r="C192" i="6"/>
  <c r="A194" i="6" l="1"/>
  <c r="E193" i="6"/>
  <c r="D193" i="6"/>
  <c r="C193" i="6"/>
  <c r="B193" i="6"/>
  <c r="A195" i="6" l="1"/>
  <c r="E194" i="6"/>
  <c r="C194" i="6"/>
  <c r="B194" i="6"/>
  <c r="D194" i="6"/>
  <c r="A196" i="6" l="1"/>
  <c r="E195" i="6"/>
  <c r="D195" i="6"/>
  <c r="C195" i="6"/>
  <c r="B195" i="6"/>
  <c r="E196" i="6" l="1"/>
  <c r="A197" i="6"/>
  <c r="D196" i="6"/>
  <c r="B196" i="6"/>
  <c r="C196" i="6"/>
  <c r="E197" i="6" l="1"/>
  <c r="A198" i="6"/>
  <c r="B197" i="6"/>
  <c r="C197" i="6"/>
  <c r="D197" i="6"/>
  <c r="E198" i="6" l="1"/>
  <c r="A199" i="6"/>
  <c r="D198" i="6"/>
  <c r="B198" i="6"/>
  <c r="C198" i="6"/>
  <c r="A200" i="6" l="1"/>
  <c r="E199" i="6"/>
  <c r="D199" i="6"/>
  <c r="B199" i="6"/>
  <c r="C199" i="6"/>
  <c r="A201" i="6" l="1"/>
  <c r="D200" i="6"/>
  <c r="E200" i="6"/>
  <c r="C200" i="6"/>
  <c r="B200" i="6"/>
  <c r="E201" i="6" l="1"/>
  <c r="A202" i="6"/>
  <c r="D201" i="6"/>
  <c r="B201" i="6"/>
  <c r="C201" i="6"/>
  <c r="A203" i="6" l="1"/>
  <c r="E202" i="6"/>
  <c r="D202" i="6"/>
  <c r="C202" i="6"/>
  <c r="B202" i="6"/>
  <c r="A204" i="6" l="1"/>
  <c r="D203" i="6"/>
  <c r="C203" i="6"/>
  <c r="E203" i="6"/>
  <c r="B203" i="6"/>
  <c r="A205" i="6" l="1"/>
  <c r="E204" i="6"/>
  <c r="D204" i="6"/>
  <c r="C204" i="6"/>
  <c r="B204" i="6"/>
  <c r="A206" i="6" l="1"/>
  <c r="E205" i="6"/>
  <c r="D205" i="6"/>
  <c r="C205" i="6"/>
  <c r="B205" i="6"/>
  <c r="E206" i="6" l="1"/>
  <c r="A207" i="6"/>
  <c r="D206" i="6"/>
  <c r="B206" i="6"/>
  <c r="C206" i="6"/>
  <c r="A208" i="6" l="1"/>
  <c r="E207" i="6"/>
  <c r="D207" i="6"/>
  <c r="B207" i="6"/>
  <c r="C207" i="6"/>
  <c r="A209" i="6" l="1"/>
  <c r="E208" i="6"/>
  <c r="D208" i="6"/>
  <c r="C208" i="6"/>
  <c r="B208" i="6"/>
  <c r="A210" i="6" l="1"/>
  <c r="E209" i="6"/>
  <c r="C209" i="6"/>
  <c r="D209" i="6"/>
  <c r="B209" i="6"/>
  <c r="A211" i="6" l="1"/>
  <c r="E210" i="6"/>
  <c r="B210" i="6"/>
  <c r="C210" i="6"/>
  <c r="D210" i="6"/>
  <c r="A212" i="6" l="1"/>
  <c r="D211" i="6"/>
  <c r="E211" i="6"/>
  <c r="C211" i="6"/>
  <c r="B211" i="6"/>
  <c r="A213" i="6" l="1"/>
  <c r="E212" i="6"/>
  <c r="D212" i="6"/>
  <c r="C212" i="6"/>
  <c r="B212" i="6"/>
  <c r="A214" i="6" l="1"/>
  <c r="E213" i="6"/>
  <c r="D213" i="6"/>
  <c r="C213" i="6"/>
  <c r="B213" i="6"/>
  <c r="E214" i="6" l="1"/>
  <c r="A215" i="6"/>
  <c r="D214" i="6"/>
  <c r="C214" i="6"/>
  <c r="B214" i="6"/>
  <c r="A216" i="6" l="1"/>
  <c r="E215" i="6"/>
  <c r="D215" i="6"/>
  <c r="B215" i="6"/>
  <c r="C215" i="6"/>
  <c r="A217" i="6" l="1"/>
  <c r="E216" i="6"/>
  <c r="D216" i="6"/>
  <c r="C216" i="6"/>
  <c r="B216" i="6"/>
  <c r="E217" i="6" l="1"/>
  <c r="A218" i="6"/>
  <c r="C217" i="6"/>
  <c r="B217" i="6"/>
  <c r="D217" i="6"/>
  <c r="A219" i="6" l="1"/>
  <c r="E218" i="6"/>
  <c r="D218" i="6"/>
  <c r="C218" i="6"/>
  <c r="B218" i="6"/>
  <c r="A220" i="6" l="1"/>
  <c r="E219" i="6"/>
  <c r="D219" i="6"/>
  <c r="C219" i="6"/>
  <c r="B219" i="6"/>
  <c r="A221" i="6" l="1"/>
  <c r="E220" i="6"/>
  <c r="D220" i="6"/>
  <c r="C220" i="6"/>
  <c r="B220" i="6"/>
  <c r="A222" i="6" l="1"/>
  <c r="E221" i="6"/>
  <c r="D221" i="6"/>
  <c r="C221" i="6"/>
  <c r="B221" i="6"/>
  <c r="E222" i="6" l="1"/>
  <c r="A223" i="6"/>
  <c r="D222" i="6"/>
  <c r="C222" i="6"/>
  <c r="B222" i="6"/>
  <c r="A224" i="6" l="1"/>
  <c r="D223" i="6"/>
  <c r="B223" i="6"/>
  <c r="E223" i="6"/>
  <c r="C223" i="6"/>
  <c r="A225" i="6" l="1"/>
  <c r="E224" i="6"/>
  <c r="D224" i="6"/>
  <c r="B224" i="6"/>
  <c r="C224" i="6"/>
  <c r="E225" i="6" l="1"/>
  <c r="A226" i="6"/>
  <c r="D225" i="6"/>
  <c r="C225" i="6"/>
  <c r="B225" i="6"/>
  <c r="A227" i="6" l="1"/>
  <c r="E226" i="6"/>
  <c r="D226" i="6"/>
  <c r="C226" i="6"/>
  <c r="B226" i="6"/>
  <c r="A228" i="6" l="1"/>
  <c r="D227" i="6"/>
  <c r="E227" i="6"/>
  <c r="C227" i="6"/>
  <c r="B227" i="6"/>
  <c r="E228" i="6" l="1"/>
  <c r="A229" i="6"/>
  <c r="D228" i="6"/>
  <c r="B228" i="6"/>
  <c r="C228" i="6"/>
  <c r="A230" i="6" l="1"/>
  <c r="E229" i="6"/>
  <c r="B229" i="6"/>
  <c r="C229" i="6"/>
  <c r="D229" i="6"/>
  <c r="E230" i="6" l="1"/>
  <c r="A231" i="6"/>
  <c r="B230" i="6"/>
  <c r="C230" i="6"/>
  <c r="D230" i="6"/>
  <c r="A232" i="6" l="1"/>
  <c r="D231" i="6"/>
  <c r="E231" i="6"/>
  <c r="B231" i="6"/>
  <c r="C231" i="6"/>
  <c r="A233" i="6" l="1"/>
  <c r="D232" i="6"/>
  <c r="E232" i="6"/>
  <c r="B232" i="6"/>
  <c r="C232" i="6"/>
  <c r="E233" i="6" l="1"/>
  <c r="A234" i="6"/>
  <c r="B233" i="6"/>
  <c r="D233" i="6"/>
  <c r="C233" i="6"/>
  <c r="A235" i="6" l="1"/>
  <c r="E234" i="6"/>
  <c r="D234" i="6"/>
  <c r="C234" i="6"/>
  <c r="B234" i="6"/>
  <c r="A236" i="6" l="1"/>
  <c r="E235" i="6"/>
  <c r="D235" i="6"/>
  <c r="C235" i="6"/>
  <c r="B235" i="6"/>
  <c r="A237" i="6" l="1"/>
  <c r="C236" i="6"/>
  <c r="D236" i="6"/>
  <c r="E236" i="6"/>
  <c r="B236" i="6"/>
  <c r="A238" i="6" l="1"/>
  <c r="E237" i="6"/>
  <c r="B237" i="6"/>
  <c r="C237" i="6"/>
  <c r="D237" i="6"/>
  <c r="E238" i="6" l="1"/>
  <c r="A239" i="6"/>
  <c r="D238" i="6"/>
  <c r="B238" i="6"/>
  <c r="C238" i="6"/>
  <c r="A240" i="6" l="1"/>
  <c r="E239" i="6"/>
  <c r="D239" i="6"/>
  <c r="B239" i="6"/>
  <c r="C239" i="6"/>
  <c r="A241" i="6" l="1"/>
  <c r="D240" i="6"/>
  <c r="E240" i="6"/>
  <c r="C240" i="6"/>
  <c r="B240" i="6"/>
  <c r="A242" i="6" l="1"/>
  <c r="D241" i="6"/>
  <c r="E241" i="6"/>
  <c r="B241" i="6"/>
  <c r="C241" i="6"/>
  <c r="A243" i="6" l="1"/>
  <c r="E242" i="6"/>
  <c r="D242" i="6"/>
  <c r="B242" i="6"/>
  <c r="C242" i="6"/>
  <c r="A244" i="6" l="1"/>
  <c r="E243" i="6"/>
  <c r="D243" i="6"/>
  <c r="C243" i="6"/>
  <c r="B243" i="6"/>
  <c r="E244" i="6" l="1"/>
  <c r="A245" i="6"/>
  <c r="D244" i="6"/>
  <c r="B244" i="6"/>
  <c r="C244" i="6"/>
  <c r="A246" i="6" l="1"/>
  <c r="E245" i="6"/>
  <c r="C245" i="6"/>
  <c r="D245" i="6"/>
  <c r="B245" i="6"/>
  <c r="E246" i="6" l="1"/>
  <c r="A247" i="6"/>
  <c r="B246" i="6"/>
  <c r="C246" i="6"/>
  <c r="D246" i="6"/>
  <c r="A248" i="6" l="1"/>
  <c r="E247" i="6"/>
  <c r="D247" i="6"/>
  <c r="B247" i="6"/>
  <c r="C247" i="6"/>
  <c r="A249" i="6" l="1"/>
  <c r="E248" i="6"/>
  <c r="D248" i="6"/>
  <c r="B248" i="6"/>
  <c r="C248" i="6"/>
  <c r="A250" i="6" l="1"/>
  <c r="E249" i="6"/>
  <c r="C249" i="6"/>
  <c r="B249" i="6"/>
  <c r="D249" i="6"/>
  <c r="A251" i="6" l="1"/>
  <c r="E250" i="6"/>
  <c r="D250" i="6"/>
  <c r="C250" i="6"/>
  <c r="B250" i="6"/>
  <c r="A252" i="6" l="1"/>
  <c r="E251" i="6"/>
  <c r="D251" i="6"/>
  <c r="C251" i="6"/>
  <c r="B251" i="6"/>
  <c r="A253" i="6" l="1"/>
  <c r="E252" i="6"/>
  <c r="D252" i="6"/>
  <c r="C252" i="6"/>
  <c r="B252" i="6"/>
  <c r="A254" i="6" l="1"/>
  <c r="E253" i="6"/>
  <c r="D253" i="6"/>
  <c r="C253" i="6"/>
  <c r="B253" i="6"/>
  <c r="E254" i="6" l="1"/>
  <c r="A255" i="6"/>
  <c r="C254" i="6"/>
  <c r="D254" i="6"/>
  <c r="B254" i="6"/>
  <c r="A256" i="6" l="1"/>
  <c r="D255" i="6"/>
  <c r="B255" i="6"/>
  <c r="C255" i="6"/>
  <c r="E255" i="6"/>
  <c r="A257" i="6" l="1"/>
  <c r="E256" i="6"/>
  <c r="D256" i="6"/>
  <c r="B256" i="6"/>
  <c r="C256" i="6"/>
  <c r="A258" i="6" l="1"/>
  <c r="E257" i="6"/>
  <c r="D257" i="6"/>
  <c r="B257" i="6"/>
  <c r="C257" i="6"/>
  <c r="A259" i="6" l="1"/>
  <c r="E258" i="6"/>
  <c r="D258" i="6"/>
  <c r="C258" i="6"/>
  <c r="B258" i="6"/>
  <c r="A260" i="6" l="1"/>
  <c r="D259" i="6"/>
  <c r="C259" i="6"/>
  <c r="E259" i="6"/>
  <c r="B259" i="6"/>
  <c r="E260" i="6" l="1"/>
  <c r="A261" i="6"/>
  <c r="D260" i="6"/>
  <c r="B260" i="6"/>
  <c r="C260" i="6"/>
  <c r="A262" i="6" l="1"/>
  <c r="E261" i="6"/>
  <c r="B261" i="6"/>
  <c r="D261" i="6"/>
  <c r="C261" i="6"/>
  <c r="E262" i="6" l="1"/>
  <c r="A263" i="6"/>
  <c r="B262" i="6"/>
  <c r="D262" i="6"/>
  <c r="C262" i="6"/>
  <c r="A264" i="6" l="1"/>
  <c r="E263" i="6"/>
  <c r="D263" i="6"/>
  <c r="B263" i="6"/>
  <c r="C263" i="6"/>
  <c r="A265" i="6" l="1"/>
  <c r="E264" i="6"/>
  <c r="D264" i="6"/>
  <c r="C264" i="6"/>
  <c r="B264" i="6"/>
  <c r="E265" i="6" l="1"/>
  <c r="A266" i="6"/>
  <c r="D265" i="6"/>
  <c r="B265" i="6"/>
  <c r="C265" i="6"/>
  <c r="A267" i="6" l="1"/>
  <c r="E266" i="6"/>
  <c r="D266" i="6"/>
  <c r="B266" i="6"/>
  <c r="C266" i="6"/>
  <c r="A268" i="6" l="1"/>
  <c r="D267" i="6"/>
  <c r="E267" i="6"/>
  <c r="C267" i="6"/>
  <c r="B267" i="6"/>
  <c r="E268" i="6" l="1"/>
  <c r="C268" i="6"/>
  <c r="A269" i="6"/>
  <c r="D268" i="6"/>
  <c r="B268" i="6"/>
  <c r="A270" i="6" l="1"/>
  <c r="E269" i="6"/>
  <c r="D269" i="6"/>
  <c r="B269" i="6"/>
  <c r="C269" i="6"/>
  <c r="E270" i="6" l="1"/>
  <c r="A271" i="6"/>
  <c r="D270" i="6"/>
  <c r="C270" i="6"/>
  <c r="B270" i="6"/>
  <c r="A272" i="6" l="1"/>
  <c r="E271" i="6"/>
  <c r="D271" i="6"/>
  <c r="B271" i="6"/>
  <c r="C271" i="6"/>
  <c r="A273" i="6" l="1"/>
  <c r="E272" i="6"/>
  <c r="D272" i="6"/>
  <c r="C272" i="6"/>
  <c r="B272" i="6"/>
  <c r="A274" i="6" l="1"/>
  <c r="C273" i="6"/>
  <c r="D273" i="6"/>
  <c r="B273" i="6"/>
  <c r="E273" i="6"/>
  <c r="A275" i="6" l="1"/>
  <c r="E274" i="6"/>
  <c r="B274" i="6"/>
  <c r="D274" i="6"/>
  <c r="C274" i="6"/>
  <c r="A276" i="6" l="1"/>
  <c r="D275" i="6"/>
  <c r="C275" i="6"/>
  <c r="E275" i="6"/>
  <c r="B275" i="6"/>
  <c r="A277" i="6" l="1"/>
  <c r="E276" i="6"/>
  <c r="D276" i="6"/>
  <c r="C276" i="6"/>
  <c r="B276" i="6"/>
  <c r="A278" i="6" l="1"/>
  <c r="E277" i="6"/>
  <c r="D277" i="6"/>
  <c r="C277" i="6"/>
  <c r="B277" i="6"/>
  <c r="E278" i="6" l="1"/>
  <c r="A279" i="6"/>
  <c r="D278" i="6"/>
  <c r="C278" i="6"/>
  <c r="B278" i="6"/>
  <c r="A280" i="6" l="1"/>
  <c r="E279" i="6"/>
  <c r="D279" i="6"/>
  <c r="B279" i="6"/>
  <c r="C279" i="6"/>
  <c r="A281" i="6" l="1"/>
  <c r="E280" i="6"/>
  <c r="D280" i="6"/>
  <c r="B280" i="6"/>
  <c r="C280" i="6"/>
  <c r="A282" i="6" l="1"/>
  <c r="E281" i="6"/>
  <c r="C281" i="6"/>
  <c r="B281" i="6"/>
  <c r="D281" i="6"/>
  <c r="A283" i="6" l="1"/>
  <c r="E282" i="6"/>
  <c r="C282" i="6"/>
  <c r="B282" i="6"/>
  <c r="D282" i="6"/>
  <c r="A284" i="6" l="1"/>
  <c r="E283" i="6"/>
  <c r="D283" i="6"/>
  <c r="C283" i="6"/>
  <c r="B283" i="6"/>
  <c r="A285" i="6" l="1"/>
  <c r="E284" i="6"/>
  <c r="D284" i="6"/>
  <c r="C284" i="6"/>
  <c r="B284" i="6"/>
  <c r="A286" i="6" l="1"/>
  <c r="E285" i="6"/>
  <c r="D285" i="6"/>
  <c r="C285" i="6"/>
  <c r="B285" i="6"/>
  <c r="E286" i="6" l="1"/>
  <c r="A287" i="6"/>
  <c r="D286" i="6"/>
  <c r="C286" i="6"/>
  <c r="B286" i="6"/>
  <c r="A288" i="6" l="1"/>
  <c r="B287" i="6"/>
  <c r="E287" i="6"/>
  <c r="D287" i="6"/>
  <c r="C287" i="6"/>
  <c r="A289" i="6" l="1"/>
  <c r="E288" i="6"/>
  <c r="D288" i="6"/>
  <c r="C288" i="6"/>
  <c r="B288" i="6"/>
  <c r="E289" i="6" l="1"/>
  <c r="A290" i="6"/>
  <c r="D289" i="6"/>
  <c r="C289" i="6"/>
  <c r="B289" i="6"/>
  <c r="A291" i="6" l="1"/>
  <c r="D290" i="6"/>
  <c r="C290" i="6"/>
  <c r="E290" i="6"/>
  <c r="B290" i="6"/>
  <c r="A292" i="6" l="1"/>
  <c r="E291" i="6"/>
  <c r="C291" i="6"/>
  <c r="D291" i="6"/>
  <c r="B291" i="6"/>
  <c r="E292" i="6" l="1"/>
  <c r="A293" i="6"/>
  <c r="B292" i="6"/>
  <c r="C292" i="6"/>
  <c r="D292" i="6"/>
  <c r="A294" i="6" l="1"/>
  <c r="E293" i="6"/>
  <c r="D293" i="6"/>
  <c r="B293" i="6"/>
  <c r="C293" i="6"/>
  <c r="E294" i="6" l="1"/>
  <c r="A295" i="6"/>
  <c r="C294" i="6"/>
  <c r="D294" i="6"/>
  <c r="B294" i="6"/>
  <c r="A296" i="6" l="1"/>
  <c r="E295" i="6"/>
  <c r="B295" i="6"/>
  <c r="C295" i="6"/>
  <c r="D295" i="6"/>
  <c r="A297" i="6" l="1"/>
  <c r="D296" i="6"/>
  <c r="E296" i="6"/>
  <c r="C296" i="6"/>
  <c r="B296" i="6"/>
  <c r="E297" i="6" l="1"/>
  <c r="A298" i="6"/>
  <c r="D297" i="6"/>
  <c r="C297" i="6"/>
  <c r="B297" i="6"/>
  <c r="A299" i="6" l="1"/>
  <c r="E298" i="6"/>
  <c r="D298" i="6"/>
  <c r="C298" i="6"/>
  <c r="B298" i="6"/>
  <c r="A300" i="6" l="1"/>
  <c r="C299" i="6"/>
  <c r="E299" i="6"/>
  <c r="D299" i="6"/>
  <c r="B299" i="6"/>
  <c r="A301" i="6" l="1"/>
  <c r="E300" i="6"/>
  <c r="C300" i="6"/>
  <c r="D300" i="6"/>
  <c r="B300" i="6"/>
  <c r="A302" i="6" l="1"/>
  <c r="E301" i="6"/>
  <c r="B301" i="6"/>
  <c r="C301" i="6"/>
  <c r="D301" i="6"/>
  <c r="E302" i="6" l="1"/>
  <c r="A303" i="6"/>
  <c r="D302" i="6"/>
  <c r="B302" i="6"/>
  <c r="C302" i="6"/>
  <c r="A304" i="6" l="1"/>
  <c r="B303" i="6"/>
  <c r="E303" i="6"/>
  <c r="D303" i="6"/>
  <c r="C303" i="6"/>
  <c r="A305" i="6" l="1"/>
  <c r="D304" i="6"/>
  <c r="E304" i="6"/>
  <c r="C304" i="6"/>
  <c r="B304" i="6"/>
  <c r="A306" i="6" l="1"/>
  <c r="E305" i="6"/>
  <c r="B305" i="6"/>
  <c r="D305" i="6"/>
  <c r="C305" i="6"/>
  <c r="A307" i="6" l="1"/>
  <c r="E306" i="6"/>
  <c r="B306" i="6"/>
  <c r="D306" i="6"/>
  <c r="C306" i="6"/>
  <c r="A308" i="6" l="1"/>
  <c r="E307" i="6"/>
  <c r="D307" i="6"/>
  <c r="C307" i="6"/>
  <c r="B307" i="6"/>
  <c r="A309" i="6" l="1"/>
  <c r="E308" i="6"/>
  <c r="D308" i="6"/>
  <c r="C308" i="6"/>
  <c r="B308" i="6"/>
  <c r="A310" i="6" l="1"/>
  <c r="E309" i="6"/>
  <c r="C309" i="6"/>
  <c r="D309" i="6"/>
  <c r="B309" i="6"/>
  <c r="E310" i="6" l="1"/>
  <c r="A311" i="6"/>
  <c r="D310" i="6"/>
  <c r="B310" i="6"/>
  <c r="C310" i="6"/>
  <c r="A312" i="6" l="1"/>
  <c r="E311" i="6"/>
  <c r="B311" i="6"/>
  <c r="D311" i="6"/>
  <c r="C311" i="6"/>
  <c r="A313" i="6" l="1"/>
  <c r="D312" i="6"/>
  <c r="E312" i="6"/>
  <c r="B312" i="6"/>
  <c r="C312" i="6"/>
  <c r="A314" i="6" l="1"/>
  <c r="D313" i="6"/>
  <c r="E313" i="6"/>
  <c r="C313" i="6"/>
  <c r="B313" i="6"/>
  <c r="A315" i="6" l="1"/>
  <c r="E314" i="6"/>
  <c r="D314" i="6"/>
  <c r="B314" i="6"/>
  <c r="C314" i="6"/>
  <c r="A316" i="6" l="1"/>
  <c r="E315" i="6"/>
  <c r="C315" i="6"/>
  <c r="D315" i="6"/>
  <c r="B315" i="6"/>
  <c r="A317" i="6" l="1"/>
  <c r="E316" i="6"/>
  <c r="D316" i="6"/>
  <c r="C316" i="6"/>
  <c r="B316" i="6"/>
  <c r="A318" i="6" l="1"/>
  <c r="D317" i="6"/>
  <c r="E317" i="6"/>
  <c r="C317" i="6"/>
  <c r="B317" i="6"/>
  <c r="E318" i="6" l="1"/>
  <c r="A319" i="6"/>
  <c r="C318" i="6"/>
  <c r="B318" i="6"/>
  <c r="D318" i="6"/>
  <c r="A320" i="6" l="1"/>
  <c r="B319" i="6"/>
  <c r="C319" i="6"/>
  <c r="D319" i="6"/>
  <c r="E319" i="6"/>
  <c r="A321" i="6" l="1"/>
  <c r="E320" i="6"/>
  <c r="D320" i="6"/>
  <c r="B320" i="6"/>
  <c r="C320" i="6"/>
  <c r="A322" i="6" l="1"/>
  <c r="E321" i="6"/>
  <c r="D321" i="6"/>
  <c r="C321" i="6"/>
  <c r="B321" i="6"/>
  <c r="A323" i="6" l="1"/>
  <c r="E322" i="6"/>
  <c r="D322" i="6"/>
  <c r="C322" i="6"/>
  <c r="B322" i="6"/>
  <c r="A324" i="6" l="1"/>
  <c r="E323" i="6"/>
  <c r="C323" i="6"/>
  <c r="D323" i="6"/>
  <c r="B323" i="6"/>
  <c r="E324" i="6" l="1"/>
  <c r="A325" i="6"/>
  <c r="D324" i="6"/>
  <c r="C324" i="6"/>
  <c r="B324" i="6"/>
  <c r="A326" i="6" l="1"/>
  <c r="E325" i="6"/>
  <c r="D325" i="6"/>
  <c r="C325" i="6"/>
  <c r="B325" i="6"/>
  <c r="E326" i="6" l="1"/>
  <c r="A327" i="6"/>
  <c r="D326" i="6"/>
  <c r="C326" i="6"/>
  <c r="B326" i="6"/>
  <c r="A328" i="6" l="1"/>
  <c r="E327" i="6"/>
  <c r="B327" i="6"/>
  <c r="C327" i="6"/>
  <c r="D327" i="6"/>
  <c r="A329" i="6" l="1"/>
  <c r="D328" i="6"/>
  <c r="E328" i="6"/>
  <c r="C328" i="6"/>
  <c r="B328" i="6"/>
  <c r="E329" i="6" l="1"/>
  <c r="A330" i="6"/>
  <c r="B329" i="6"/>
  <c r="D329" i="6"/>
  <c r="C329" i="6"/>
  <c r="A331" i="6" l="1"/>
  <c r="E330" i="6"/>
  <c r="D330" i="6"/>
  <c r="C330" i="6"/>
  <c r="B330" i="6"/>
  <c r="A332" i="6" l="1"/>
  <c r="C331" i="6"/>
  <c r="E331" i="6"/>
  <c r="D331" i="6"/>
  <c r="B331" i="6"/>
  <c r="A333" i="6" l="1"/>
  <c r="C332" i="6"/>
  <c r="B332" i="6"/>
  <c r="D332" i="6"/>
  <c r="E332" i="6"/>
  <c r="A334" i="6" l="1"/>
  <c r="E333" i="6"/>
  <c r="D333" i="6"/>
  <c r="B333" i="6"/>
  <c r="C333" i="6"/>
  <c r="E334" i="6" l="1"/>
  <c r="A335" i="6"/>
  <c r="D334" i="6"/>
  <c r="C334" i="6"/>
  <c r="B334" i="6"/>
  <c r="A336" i="6" l="1"/>
  <c r="E335" i="6"/>
  <c r="B335" i="6"/>
  <c r="D335" i="6"/>
  <c r="C335" i="6"/>
  <c r="A337" i="6" l="1"/>
  <c r="E336" i="6"/>
  <c r="D336" i="6"/>
  <c r="C336" i="6"/>
  <c r="B336" i="6"/>
  <c r="A338" i="6" l="1"/>
  <c r="E337" i="6"/>
  <c r="C337" i="6"/>
  <c r="D337" i="6"/>
  <c r="B337" i="6"/>
  <c r="A339" i="6" l="1"/>
  <c r="E338" i="6"/>
  <c r="B338" i="6"/>
  <c r="D338" i="6"/>
  <c r="C338" i="6"/>
  <c r="A340" i="6" l="1"/>
  <c r="C339" i="6"/>
  <c r="D339" i="6"/>
  <c r="B339" i="6"/>
  <c r="E339" i="6"/>
  <c r="A341" i="6" l="1"/>
  <c r="E340" i="6"/>
  <c r="D340" i="6"/>
  <c r="B340" i="6"/>
  <c r="C340" i="6"/>
  <c r="A342" i="6" l="1"/>
  <c r="E341" i="6"/>
  <c r="C341" i="6"/>
  <c r="D341" i="6"/>
  <c r="B341" i="6"/>
  <c r="E342" i="6" l="1"/>
  <c r="A343" i="6"/>
  <c r="B342" i="6"/>
  <c r="C342" i="6"/>
  <c r="D342" i="6"/>
  <c r="A344" i="6" l="1"/>
  <c r="D343" i="6"/>
  <c r="B343" i="6"/>
  <c r="E343" i="6"/>
  <c r="C343" i="6"/>
  <c r="A345" i="6" l="1"/>
  <c r="E344" i="6"/>
  <c r="D344" i="6"/>
  <c r="B344" i="6"/>
  <c r="C344" i="6"/>
  <c r="A346" i="6" l="1"/>
  <c r="C345" i="6"/>
  <c r="E345" i="6"/>
  <c r="B345" i="6"/>
  <c r="D345" i="6"/>
  <c r="A347" i="6" l="1"/>
  <c r="E346" i="6"/>
  <c r="D346" i="6"/>
  <c r="C346" i="6"/>
  <c r="B346" i="6"/>
  <c r="A348" i="6" l="1"/>
  <c r="E347" i="6"/>
  <c r="C347" i="6"/>
  <c r="B347" i="6"/>
  <c r="D347" i="6"/>
  <c r="A349" i="6" l="1"/>
  <c r="E348" i="6"/>
  <c r="D348" i="6"/>
  <c r="C348" i="6"/>
  <c r="B348" i="6"/>
  <c r="A350" i="6" l="1"/>
  <c r="E349" i="6"/>
  <c r="D349" i="6"/>
  <c r="B349" i="6"/>
  <c r="C349" i="6"/>
  <c r="E350" i="6" l="1"/>
  <c r="A351" i="6"/>
  <c r="D350" i="6"/>
  <c r="C350" i="6"/>
  <c r="B350" i="6"/>
  <c r="A352" i="6" l="1"/>
  <c r="E351" i="6"/>
  <c r="B351" i="6"/>
  <c r="D351" i="6"/>
  <c r="C351" i="6"/>
  <c r="A353" i="6" l="1"/>
  <c r="D352" i="6"/>
  <c r="E352" i="6"/>
  <c r="C352" i="6"/>
  <c r="B352" i="6"/>
  <c r="E353" i="6" l="1"/>
  <c r="A354" i="6"/>
  <c r="D353" i="6"/>
  <c r="B353" i="6"/>
  <c r="C353" i="6"/>
  <c r="A355" i="6" l="1"/>
  <c r="E354" i="6"/>
  <c r="C354" i="6"/>
  <c r="B354" i="6"/>
  <c r="D354" i="6"/>
  <c r="A356" i="6" l="1"/>
  <c r="C355" i="6"/>
  <c r="E355" i="6"/>
  <c r="B355" i="6"/>
  <c r="D355" i="6"/>
  <c r="E356" i="6" l="1"/>
  <c r="A357" i="6"/>
  <c r="D356" i="6"/>
  <c r="B356" i="6"/>
  <c r="C356" i="6"/>
  <c r="A358" i="6" l="1"/>
  <c r="D357" i="6"/>
  <c r="E357" i="6"/>
  <c r="C357" i="6"/>
  <c r="B357" i="6"/>
  <c r="E358" i="6" l="1"/>
  <c r="A359" i="6"/>
  <c r="D358" i="6"/>
  <c r="C358" i="6"/>
  <c r="B358" i="6"/>
  <c r="A360" i="6" l="1"/>
  <c r="E359" i="6"/>
  <c r="B359" i="6"/>
  <c r="D359" i="6"/>
  <c r="C359" i="6"/>
  <c r="A361" i="6" l="1"/>
  <c r="E360" i="6"/>
  <c r="D360" i="6"/>
  <c r="C360" i="6"/>
  <c r="B360" i="6"/>
  <c r="A362" i="6" l="1"/>
  <c r="E361" i="6"/>
  <c r="D361" i="6"/>
  <c r="C361" i="6"/>
  <c r="B361" i="6"/>
  <c r="A363" i="6" l="1"/>
  <c r="E362" i="6"/>
  <c r="D362" i="6"/>
  <c r="C362" i="6"/>
  <c r="B362" i="6"/>
  <c r="A364" i="6" l="1"/>
  <c r="C363" i="6"/>
  <c r="E363" i="6"/>
  <c r="B363" i="6"/>
  <c r="D363" i="6"/>
  <c r="A365" i="6" l="1"/>
  <c r="C364" i="6"/>
  <c r="E364" i="6"/>
  <c r="B364" i="6"/>
  <c r="D364" i="6"/>
  <c r="A366" i="6" l="1"/>
  <c r="E365" i="6"/>
  <c r="B365" i="6"/>
  <c r="C365" i="6"/>
  <c r="D365" i="6"/>
  <c r="E366" i="6" l="1"/>
  <c r="A367" i="6"/>
  <c r="D366" i="6"/>
  <c r="B366" i="6"/>
  <c r="C366" i="6"/>
  <c r="A368" i="6" l="1"/>
  <c r="E367" i="6"/>
  <c r="B367" i="6"/>
  <c r="D367" i="6"/>
  <c r="C367" i="6"/>
  <c r="A369" i="6" l="1"/>
  <c r="D368" i="6"/>
  <c r="E368" i="6"/>
  <c r="C368" i="6"/>
  <c r="B368" i="6"/>
  <c r="A370" i="6" l="1"/>
  <c r="D369" i="6"/>
  <c r="C369" i="6"/>
  <c r="B369" i="6"/>
  <c r="E369" i="6"/>
  <c r="A371" i="6" l="1"/>
  <c r="E370" i="6"/>
  <c r="D370" i="6"/>
  <c r="C370" i="6"/>
  <c r="B370" i="6"/>
  <c r="A372" i="6" l="1"/>
  <c r="E371" i="6"/>
  <c r="D371" i="6"/>
  <c r="C371" i="6"/>
  <c r="B371" i="6"/>
  <c r="A373" i="6" l="1"/>
  <c r="E372" i="6"/>
  <c r="D372" i="6"/>
  <c r="C372" i="6"/>
  <c r="B372" i="6"/>
  <c r="A374" i="6" l="1"/>
  <c r="E373" i="6"/>
  <c r="C373" i="6"/>
  <c r="B373" i="6"/>
  <c r="D373" i="6"/>
  <c r="E374" i="6" l="1"/>
  <c r="A375" i="6"/>
  <c r="B374" i="6"/>
  <c r="C374" i="6"/>
  <c r="D374" i="6"/>
  <c r="A376" i="6" l="1"/>
  <c r="E375" i="6"/>
  <c r="B375" i="6"/>
  <c r="D375" i="6"/>
  <c r="C375" i="6"/>
  <c r="A377" i="6" l="1"/>
  <c r="D376" i="6"/>
  <c r="E376" i="6"/>
  <c r="B376" i="6"/>
  <c r="C376" i="6"/>
  <c r="A378" i="6" l="1"/>
  <c r="E377" i="6"/>
  <c r="D377" i="6"/>
  <c r="C377" i="6"/>
  <c r="B377" i="6"/>
  <c r="A379" i="6" l="1"/>
  <c r="E378" i="6"/>
  <c r="D378" i="6"/>
  <c r="B378" i="6"/>
  <c r="C378" i="6"/>
  <c r="A380" i="6" l="1"/>
  <c r="C379" i="6"/>
  <c r="E379" i="6"/>
  <c r="D379" i="6"/>
  <c r="B379" i="6"/>
  <c r="A381" i="6" l="1"/>
  <c r="E380" i="6"/>
  <c r="D380" i="6"/>
  <c r="B380" i="6"/>
  <c r="C380" i="6"/>
  <c r="A382" i="6" l="1"/>
  <c r="D381" i="6"/>
  <c r="E381" i="6"/>
  <c r="C381" i="6"/>
  <c r="B381" i="6"/>
  <c r="E382" i="6" l="1"/>
  <c r="A383" i="6"/>
  <c r="C382" i="6"/>
  <c r="D382" i="6"/>
  <c r="B382" i="6"/>
  <c r="A384" i="6" l="1"/>
  <c r="E383" i="6"/>
  <c r="B383" i="6"/>
  <c r="C383" i="6"/>
  <c r="D383" i="6"/>
  <c r="A385" i="6" l="1"/>
  <c r="E384" i="6"/>
  <c r="D384" i="6"/>
  <c r="B384" i="6"/>
  <c r="C384" i="6"/>
  <c r="A386" i="6" l="1"/>
  <c r="E385" i="6"/>
  <c r="B385" i="6"/>
  <c r="C385" i="6"/>
  <c r="D385" i="6"/>
  <c r="A387" i="6" l="1"/>
  <c r="E386" i="6"/>
  <c r="C386" i="6"/>
  <c r="B386" i="6"/>
  <c r="D386" i="6"/>
  <c r="A388" i="6" l="1"/>
  <c r="C387" i="6"/>
  <c r="D387" i="6"/>
  <c r="E387" i="6"/>
  <c r="B387" i="6"/>
  <c r="A389" i="6" l="1"/>
  <c r="E388" i="6"/>
  <c r="D388" i="6"/>
  <c r="B388" i="6"/>
  <c r="C388" i="6"/>
  <c r="A390" i="6" l="1"/>
  <c r="E389" i="6"/>
  <c r="D389" i="6"/>
  <c r="C389" i="6"/>
  <c r="B389" i="6"/>
  <c r="E390" i="6" l="1"/>
  <c r="A391" i="6"/>
  <c r="D390" i="6"/>
  <c r="B390" i="6"/>
  <c r="C390" i="6"/>
  <c r="A392" i="6" l="1"/>
  <c r="E391" i="6"/>
  <c r="B391" i="6"/>
  <c r="C391" i="6"/>
  <c r="D391" i="6"/>
  <c r="A393" i="6" l="1"/>
  <c r="D392" i="6"/>
  <c r="E392" i="6"/>
  <c r="C392" i="6"/>
  <c r="B392" i="6"/>
  <c r="E393" i="6" l="1"/>
  <c r="A394" i="6"/>
  <c r="B393" i="6"/>
  <c r="D393" i="6"/>
  <c r="C393" i="6"/>
  <c r="A395" i="6" l="1"/>
  <c r="E394" i="6"/>
  <c r="D394" i="6"/>
  <c r="C394" i="6"/>
  <c r="B394" i="6"/>
  <c r="A396" i="6" l="1"/>
  <c r="E395" i="6"/>
  <c r="C395" i="6"/>
  <c r="B395" i="6"/>
  <c r="D395" i="6"/>
  <c r="A397" i="6" l="1"/>
  <c r="E396" i="6"/>
  <c r="C396" i="6"/>
  <c r="B396" i="6"/>
  <c r="D396" i="6"/>
  <c r="A398" i="6" l="1"/>
  <c r="E397" i="6"/>
  <c r="D397" i="6"/>
  <c r="C397" i="6"/>
  <c r="B397" i="6"/>
  <c r="E398" i="6" l="1"/>
  <c r="A399" i="6"/>
  <c r="D398" i="6"/>
  <c r="C398" i="6"/>
  <c r="B398" i="6"/>
  <c r="A400" i="6" l="1"/>
  <c r="E399" i="6"/>
  <c r="B399" i="6"/>
  <c r="D399" i="6"/>
  <c r="C399" i="6"/>
  <c r="A401" i="6" l="1"/>
  <c r="D400" i="6"/>
  <c r="E400" i="6"/>
  <c r="C400" i="6"/>
  <c r="B400" i="6"/>
  <c r="A402" i="6" l="1"/>
  <c r="E401" i="6"/>
  <c r="C401" i="6"/>
  <c r="D401" i="6"/>
  <c r="B401" i="6"/>
  <c r="A403" i="6" l="1"/>
  <c r="E402" i="6"/>
  <c r="B402" i="6"/>
  <c r="D402" i="6"/>
  <c r="C402" i="6"/>
  <c r="A404" i="6" l="1"/>
  <c r="E403" i="6"/>
  <c r="C403" i="6"/>
  <c r="D403" i="6"/>
  <c r="B403" i="6"/>
  <c r="A405" i="6" l="1"/>
  <c r="E404" i="6"/>
  <c r="C404" i="6"/>
  <c r="B404" i="6"/>
  <c r="D404" i="6"/>
  <c r="A406" i="6" l="1"/>
  <c r="E405" i="6"/>
  <c r="C405" i="6"/>
  <c r="D405" i="6"/>
  <c r="B405" i="6"/>
  <c r="E406" i="6" l="1"/>
  <c r="A407" i="6"/>
  <c r="B406" i="6"/>
  <c r="D406" i="6"/>
  <c r="C406" i="6"/>
  <c r="A408" i="6" l="1"/>
  <c r="E407" i="6"/>
  <c r="D407" i="6"/>
  <c r="B407" i="6"/>
  <c r="C407" i="6"/>
  <c r="A409" i="6" l="1"/>
  <c r="E408" i="6"/>
  <c r="D408" i="6"/>
  <c r="B408" i="6"/>
  <c r="C408" i="6"/>
  <c r="A410" i="6" l="1"/>
  <c r="E409" i="6"/>
  <c r="C409" i="6"/>
  <c r="D409" i="6"/>
  <c r="B409" i="6"/>
  <c r="A411" i="6" l="1"/>
  <c r="E410" i="6"/>
  <c r="C410" i="6"/>
  <c r="D410" i="6"/>
  <c r="B410" i="6"/>
  <c r="A412" i="6" l="1"/>
  <c r="E411" i="6"/>
  <c r="C411" i="6"/>
  <c r="B411" i="6"/>
  <c r="D411" i="6"/>
  <c r="A413" i="6" l="1"/>
  <c r="E412" i="6"/>
  <c r="D412" i="6"/>
  <c r="C412" i="6"/>
  <c r="B412" i="6"/>
  <c r="A414" i="6" l="1"/>
  <c r="E413" i="6"/>
  <c r="C413" i="6"/>
  <c r="D413" i="6"/>
  <c r="B413" i="6"/>
  <c r="E414" i="6" l="1"/>
  <c r="A415" i="6"/>
  <c r="C414" i="6"/>
  <c r="D414" i="6"/>
  <c r="B414" i="6"/>
  <c r="A416" i="6" l="1"/>
  <c r="E415" i="6"/>
  <c r="D415" i="6"/>
  <c r="B415" i="6"/>
  <c r="C415" i="6"/>
  <c r="A417" i="6" l="1"/>
  <c r="E416" i="6"/>
  <c r="B416" i="6"/>
  <c r="C416" i="6"/>
  <c r="D416" i="6"/>
  <c r="E417" i="6" l="1"/>
  <c r="A418" i="6"/>
  <c r="D417" i="6"/>
  <c r="B417" i="6"/>
  <c r="C417" i="6"/>
  <c r="A419" i="6" l="1"/>
  <c r="C418" i="6"/>
  <c r="D418" i="6"/>
  <c r="B418" i="6"/>
  <c r="E418" i="6"/>
  <c r="A420" i="6" l="1"/>
  <c r="E419" i="6"/>
  <c r="C419" i="6"/>
  <c r="D419" i="6"/>
  <c r="B419" i="6"/>
  <c r="E420" i="6" l="1"/>
  <c r="A421" i="6"/>
  <c r="B420" i="6"/>
  <c r="C420" i="6"/>
  <c r="D420" i="6"/>
  <c r="A422" i="6" l="1"/>
  <c r="E421" i="6"/>
  <c r="D421" i="6"/>
  <c r="B421" i="6"/>
  <c r="C421" i="6"/>
  <c r="E422" i="6" l="1"/>
  <c r="A423" i="6"/>
  <c r="C422" i="6"/>
  <c r="D422" i="6"/>
  <c r="B422" i="6"/>
  <c r="A424" i="6" l="1"/>
  <c r="E423" i="6"/>
  <c r="D423" i="6"/>
  <c r="B423" i="6"/>
  <c r="C423" i="6"/>
  <c r="A425" i="6" l="1"/>
  <c r="E424" i="6"/>
  <c r="D424" i="6"/>
  <c r="B424" i="6"/>
  <c r="C424" i="6"/>
  <c r="A426" i="6" l="1"/>
  <c r="E425" i="6"/>
  <c r="C425" i="6"/>
  <c r="D425" i="6"/>
  <c r="B425" i="6"/>
  <c r="A427" i="6" l="1"/>
  <c r="E426" i="6"/>
  <c r="D426" i="6"/>
  <c r="B426" i="6"/>
  <c r="C426" i="6"/>
  <c r="A428" i="6" l="1"/>
  <c r="E427" i="6"/>
  <c r="C427" i="6"/>
  <c r="D427" i="6"/>
  <c r="B427" i="6"/>
  <c r="A429" i="6" l="1"/>
  <c r="E428" i="6"/>
  <c r="C428" i="6"/>
  <c r="D428" i="6"/>
  <c r="B428" i="6"/>
  <c r="A430" i="6" l="1"/>
  <c r="E429" i="6"/>
  <c r="B429" i="6"/>
  <c r="C429" i="6"/>
  <c r="D429" i="6"/>
  <c r="E430" i="6" l="1"/>
  <c r="A431" i="6"/>
  <c r="D430" i="6"/>
  <c r="C430" i="6"/>
  <c r="B430" i="6"/>
  <c r="A432" i="6" l="1"/>
  <c r="D431" i="6"/>
  <c r="C431" i="6"/>
  <c r="E431" i="6"/>
  <c r="B431" i="6"/>
  <c r="A433" i="6" l="1"/>
  <c r="E432" i="6"/>
  <c r="D432" i="6"/>
  <c r="B432" i="6"/>
  <c r="C432" i="6"/>
  <c r="A434" i="6" l="1"/>
  <c r="E433" i="6"/>
  <c r="D433" i="6"/>
  <c r="C433" i="6"/>
  <c r="B433" i="6"/>
  <c r="A435" i="6" l="1"/>
  <c r="E434" i="6"/>
  <c r="D434" i="6"/>
  <c r="C434" i="6"/>
  <c r="B434" i="6"/>
  <c r="A436" i="6" l="1"/>
  <c r="E435" i="6"/>
  <c r="C435" i="6"/>
  <c r="D435" i="6"/>
  <c r="B435" i="6"/>
  <c r="A437" i="6" l="1"/>
  <c r="D436" i="6"/>
  <c r="B436" i="6"/>
  <c r="E436" i="6"/>
  <c r="C436" i="6"/>
  <c r="A438" i="6" l="1"/>
  <c r="E437" i="6"/>
  <c r="C437" i="6"/>
  <c r="B437" i="6"/>
  <c r="D437" i="6"/>
  <c r="E438" i="6" l="1"/>
  <c r="A439" i="6"/>
  <c r="C438" i="6"/>
  <c r="D438" i="6"/>
  <c r="B438" i="6"/>
  <c r="A440" i="6" l="1"/>
  <c r="E439" i="6"/>
  <c r="D439" i="6"/>
  <c r="C439" i="6"/>
  <c r="B439" i="6"/>
  <c r="A441" i="6" l="1"/>
  <c r="E440" i="6"/>
  <c r="D440" i="6"/>
  <c r="C440" i="6"/>
  <c r="B440" i="6"/>
  <c r="A442" i="6" l="1"/>
  <c r="E441" i="6"/>
  <c r="C441" i="6"/>
  <c r="D441" i="6"/>
  <c r="B441" i="6"/>
  <c r="A443" i="6" l="1"/>
  <c r="E442" i="6"/>
  <c r="C442" i="6"/>
  <c r="D442" i="6"/>
  <c r="B442" i="6"/>
  <c r="A444" i="6" l="1"/>
  <c r="E443" i="6"/>
  <c r="C443" i="6"/>
  <c r="D443" i="6"/>
  <c r="B443" i="6"/>
  <c r="A445" i="6" l="1"/>
  <c r="E444" i="6"/>
  <c r="D444" i="6"/>
  <c r="B444" i="6"/>
  <c r="C444" i="6"/>
  <c r="A446" i="6" l="1"/>
  <c r="E445" i="6"/>
  <c r="B445" i="6"/>
  <c r="D445" i="6"/>
  <c r="C445" i="6"/>
  <c r="E446" i="6" l="1"/>
  <c r="A447" i="6"/>
  <c r="C446" i="6"/>
  <c r="D446" i="6"/>
  <c r="B446" i="6"/>
  <c r="A448" i="6" l="1"/>
  <c r="E447" i="6"/>
  <c r="D447" i="6"/>
  <c r="C447" i="6"/>
  <c r="B447" i="6"/>
  <c r="A449" i="6" l="1"/>
  <c r="E448" i="6"/>
  <c r="D448" i="6"/>
  <c r="B448" i="6"/>
  <c r="C448" i="6"/>
  <c r="A450" i="6" l="1"/>
  <c r="E449" i="6"/>
  <c r="D449" i="6"/>
  <c r="B449" i="6"/>
  <c r="C449" i="6"/>
  <c r="A451" i="6" l="1"/>
  <c r="E450" i="6"/>
  <c r="C450" i="6"/>
  <c r="B450" i="6"/>
  <c r="D450" i="6"/>
  <c r="A452" i="6" l="1"/>
  <c r="E451" i="6"/>
  <c r="C451" i="6"/>
  <c r="B451" i="6"/>
  <c r="D451" i="6"/>
  <c r="A453" i="6" l="1"/>
  <c r="E452" i="6"/>
  <c r="D452" i="6"/>
  <c r="C452" i="6"/>
  <c r="B452" i="6"/>
  <c r="A454" i="6" l="1"/>
  <c r="E453" i="6"/>
  <c r="D453" i="6"/>
  <c r="B453" i="6"/>
  <c r="C453" i="6"/>
  <c r="E454" i="6" l="1"/>
  <c r="A455" i="6"/>
  <c r="D454" i="6"/>
  <c r="B454" i="6"/>
  <c r="C454" i="6"/>
  <c r="A456" i="6" l="1"/>
  <c r="D455" i="6"/>
  <c r="C455" i="6"/>
  <c r="E455" i="6"/>
  <c r="B455" i="6"/>
  <c r="A457" i="6" l="1"/>
  <c r="E456" i="6"/>
  <c r="C456" i="6"/>
  <c r="D456" i="6"/>
  <c r="B456" i="6"/>
  <c r="E457" i="6" l="1"/>
  <c r="A458" i="6"/>
  <c r="D457" i="6"/>
  <c r="B457" i="6"/>
  <c r="C457" i="6"/>
  <c r="A459" i="6" l="1"/>
  <c r="E458" i="6"/>
  <c r="D458" i="6"/>
  <c r="B458" i="6"/>
  <c r="C458" i="6"/>
  <c r="A460" i="6" l="1"/>
  <c r="E459" i="6"/>
  <c r="C459" i="6"/>
  <c r="D459" i="6"/>
  <c r="B459" i="6"/>
  <c r="A461" i="6" l="1"/>
  <c r="E460" i="6"/>
  <c r="D460" i="6"/>
  <c r="C460" i="6"/>
  <c r="B460" i="6"/>
  <c r="A462" i="6" l="1"/>
  <c r="B461" i="6"/>
  <c r="E461" i="6"/>
  <c r="D461" i="6"/>
  <c r="C461" i="6"/>
  <c r="E462" i="6" l="1"/>
  <c r="A463" i="6"/>
  <c r="D462" i="6"/>
  <c r="C462" i="6"/>
  <c r="B462" i="6"/>
  <c r="A464" i="6" l="1"/>
  <c r="E463" i="6"/>
  <c r="D463" i="6"/>
  <c r="B463" i="6"/>
  <c r="C463" i="6"/>
  <c r="A465" i="6" l="1"/>
  <c r="E464" i="6"/>
  <c r="C464" i="6"/>
  <c r="D464" i="6"/>
  <c r="B464" i="6"/>
  <c r="A466" i="6" l="1"/>
  <c r="E465" i="6"/>
  <c r="C465" i="6"/>
  <c r="D465" i="6"/>
  <c r="B465" i="6"/>
  <c r="A467" i="6" l="1"/>
  <c r="E466" i="6"/>
  <c r="D466" i="6"/>
  <c r="B466" i="6"/>
  <c r="C466" i="6"/>
  <c r="A468" i="6" l="1"/>
  <c r="C467" i="6"/>
  <c r="D467" i="6"/>
  <c r="B467" i="6"/>
  <c r="E467" i="6"/>
  <c r="A469" i="6" l="1"/>
  <c r="E468" i="6"/>
  <c r="C468" i="6"/>
  <c r="D468" i="6"/>
  <c r="B468" i="6"/>
  <c r="A470" i="6" l="1"/>
  <c r="E469" i="6"/>
  <c r="B469" i="6"/>
  <c r="C469" i="6"/>
  <c r="D469" i="6"/>
  <c r="E470" i="6" l="1"/>
  <c r="A471" i="6"/>
  <c r="C470" i="6"/>
  <c r="D470" i="6"/>
  <c r="B470" i="6"/>
  <c r="A472" i="6" l="1"/>
  <c r="E471" i="6"/>
  <c r="D471" i="6"/>
  <c r="C471" i="6"/>
  <c r="B471" i="6"/>
  <c r="A473" i="6" l="1"/>
  <c r="E472" i="6"/>
  <c r="D472" i="6"/>
  <c r="B472" i="6"/>
  <c r="C472" i="6"/>
  <c r="A474" i="6" l="1"/>
  <c r="E473" i="6"/>
  <c r="C473" i="6"/>
  <c r="D473" i="6"/>
  <c r="B473" i="6"/>
  <c r="A475" i="6" l="1"/>
  <c r="E474" i="6"/>
  <c r="C474" i="6"/>
  <c r="D474" i="6"/>
  <c r="B474" i="6"/>
  <c r="A476" i="6" l="1"/>
  <c r="E475" i="6"/>
  <c r="C475" i="6"/>
  <c r="D475" i="6"/>
  <c r="B475" i="6"/>
  <c r="A477" i="6" l="1"/>
  <c r="E476" i="6"/>
  <c r="D476" i="6"/>
  <c r="C476" i="6"/>
  <c r="B476" i="6"/>
  <c r="A478" i="6" l="1"/>
  <c r="E477" i="6"/>
  <c r="B477" i="6"/>
  <c r="C477" i="6"/>
  <c r="D477" i="6"/>
  <c r="E478" i="6" l="1"/>
  <c r="A479" i="6"/>
  <c r="D478" i="6"/>
  <c r="C478" i="6"/>
  <c r="B478" i="6"/>
  <c r="A480" i="6" l="1"/>
  <c r="D479" i="6"/>
  <c r="C479" i="6"/>
  <c r="E479" i="6"/>
  <c r="B479" i="6"/>
  <c r="A481" i="6" l="1"/>
  <c r="E480" i="6"/>
  <c r="D480" i="6"/>
  <c r="C480" i="6"/>
  <c r="B480" i="6"/>
  <c r="E481" i="6" l="1"/>
  <c r="D481" i="6"/>
  <c r="B481" i="6"/>
  <c r="A482" i="6"/>
  <c r="C481" i="6"/>
  <c r="A483" i="6" l="1"/>
  <c r="E482" i="6"/>
  <c r="C482" i="6"/>
  <c r="D482" i="6"/>
  <c r="B482" i="6"/>
  <c r="A484" i="6" l="1"/>
  <c r="E483" i="6"/>
  <c r="C483" i="6"/>
  <c r="D483" i="6"/>
  <c r="B483" i="6"/>
  <c r="A485" i="6" l="1"/>
  <c r="E484" i="6"/>
  <c r="C484" i="6"/>
  <c r="D484" i="6"/>
  <c r="B484" i="6"/>
  <c r="A486" i="6" l="1"/>
  <c r="B485" i="6"/>
  <c r="D485" i="6"/>
  <c r="C485" i="6"/>
  <c r="E485" i="6"/>
  <c r="E486" i="6" l="1"/>
  <c r="A487" i="6"/>
  <c r="D486" i="6"/>
  <c r="B486" i="6"/>
  <c r="C486" i="6"/>
  <c r="A488" i="6" l="1"/>
  <c r="D487" i="6"/>
  <c r="E487" i="6"/>
  <c r="C487" i="6"/>
  <c r="B487" i="6"/>
  <c r="A489" i="6" l="1"/>
  <c r="E488" i="6"/>
  <c r="C488" i="6"/>
  <c r="D488" i="6"/>
  <c r="B488" i="6"/>
  <c r="A490" i="6" l="1"/>
  <c r="E489" i="6"/>
  <c r="C489" i="6"/>
  <c r="D489" i="6"/>
  <c r="B489" i="6"/>
  <c r="A491" i="6" l="1"/>
  <c r="E490" i="6"/>
  <c r="D490" i="6"/>
  <c r="B490" i="6"/>
  <c r="C490" i="6"/>
  <c r="A492" i="6" l="1"/>
  <c r="C491" i="6"/>
  <c r="E491" i="6"/>
  <c r="D491" i="6"/>
  <c r="B491" i="6"/>
  <c r="A493" i="6" l="1"/>
  <c r="E492" i="6"/>
  <c r="C492" i="6"/>
  <c r="D492" i="6"/>
  <c r="B492" i="6"/>
  <c r="A494" i="6" l="1"/>
  <c r="E493" i="6"/>
  <c r="B493" i="6"/>
  <c r="C493" i="6"/>
  <c r="D493" i="6"/>
  <c r="E494" i="6" l="1"/>
  <c r="A495" i="6"/>
  <c r="D494" i="6"/>
  <c r="B494" i="6"/>
  <c r="C494" i="6"/>
  <c r="A496" i="6" l="1"/>
  <c r="E495" i="6"/>
  <c r="D495" i="6"/>
  <c r="C495" i="6"/>
  <c r="B495" i="6"/>
  <c r="A497" i="6" l="1"/>
  <c r="E496" i="6"/>
  <c r="B496" i="6"/>
  <c r="D496" i="6"/>
  <c r="C496" i="6"/>
  <c r="A498" i="6" l="1"/>
  <c r="E497" i="6"/>
  <c r="D497" i="6"/>
  <c r="B497" i="6"/>
  <c r="C497" i="6"/>
  <c r="A499" i="6" l="1"/>
  <c r="E498" i="6"/>
  <c r="C498" i="6"/>
  <c r="B498" i="6"/>
  <c r="D498" i="6"/>
  <c r="A500" i="6" l="1"/>
  <c r="E499" i="6"/>
  <c r="C499" i="6"/>
  <c r="D499" i="6"/>
  <c r="B499" i="6"/>
  <c r="A501" i="6" l="1"/>
  <c r="E500" i="6"/>
  <c r="D500" i="6"/>
  <c r="C500" i="6"/>
  <c r="B500" i="6"/>
  <c r="A502" i="6" l="1"/>
  <c r="E501" i="6"/>
  <c r="C501" i="6"/>
  <c r="B501" i="6"/>
  <c r="D501" i="6"/>
  <c r="A503" i="6" l="1"/>
  <c r="C502" i="6"/>
  <c r="E502" i="6"/>
  <c r="D502" i="6"/>
  <c r="B502" i="6"/>
  <c r="A504" i="6" l="1"/>
  <c r="E503" i="6"/>
  <c r="D503" i="6"/>
  <c r="C503" i="6"/>
  <c r="B503" i="6"/>
  <c r="A505" i="6" l="1"/>
  <c r="E504" i="6"/>
  <c r="D504" i="6"/>
  <c r="C504" i="6"/>
  <c r="B504" i="6"/>
  <c r="A506" i="6" l="1"/>
  <c r="E505" i="6"/>
  <c r="D505" i="6"/>
  <c r="C505" i="6"/>
  <c r="B505" i="6"/>
  <c r="A507" i="6" l="1"/>
  <c r="E506" i="6"/>
  <c r="D506" i="6"/>
  <c r="C506" i="6"/>
  <c r="B506" i="6"/>
  <c r="A508" i="6" l="1"/>
  <c r="C507" i="6"/>
  <c r="E507" i="6"/>
  <c r="D507" i="6"/>
  <c r="B507" i="6"/>
  <c r="A509" i="6" l="1"/>
  <c r="D508" i="6"/>
  <c r="E508" i="6"/>
  <c r="B508" i="6"/>
  <c r="C508" i="6"/>
  <c r="A510" i="6" l="1"/>
  <c r="E509" i="6"/>
  <c r="B509" i="6"/>
  <c r="D509" i="6"/>
  <c r="C509" i="6"/>
  <c r="E510" i="6" l="1"/>
  <c r="A511" i="6"/>
  <c r="C510" i="6"/>
  <c r="D510" i="6"/>
  <c r="B510" i="6"/>
  <c r="A512" i="6" l="1"/>
  <c r="D511" i="6"/>
  <c r="E511" i="6"/>
  <c r="C511" i="6"/>
  <c r="B511" i="6"/>
  <c r="A513" i="6" l="1"/>
  <c r="D512" i="6"/>
  <c r="E512" i="6"/>
  <c r="C512" i="6"/>
  <c r="B512" i="6"/>
  <c r="A514" i="6" l="1"/>
  <c r="E513" i="6"/>
  <c r="D513" i="6"/>
  <c r="C513" i="6"/>
  <c r="B513" i="6"/>
  <c r="E514" i="6" l="1"/>
  <c r="C514" i="6"/>
  <c r="D514" i="6"/>
  <c r="B514" i="6"/>
</calcChain>
</file>

<file path=xl/sharedStrings.xml><?xml version="1.0" encoding="utf-8"?>
<sst xmlns="http://schemas.openxmlformats.org/spreadsheetml/2006/main" count="737" uniqueCount="235">
  <si>
    <t>Matrix A</t>
  </si>
  <si>
    <t>Sumproduct</t>
  </si>
  <si>
    <t>mmult</t>
  </si>
  <si>
    <t>Matrix B</t>
  </si>
  <si>
    <t>5,4</t>
  </si>
  <si>
    <t>for (I=0, I &lt; WidthA, i++){</t>
  </si>
  <si>
    <t>for (j=0, j &lt; heightB, j++){</t>
  </si>
  <si>
    <t>global</t>
  </si>
  <si>
    <t>gid0</t>
  </si>
  <si>
    <t>gid1</t>
  </si>
  <si>
    <t>gsize0</t>
  </si>
  <si>
    <t>lid0</t>
  </si>
  <si>
    <t>lid1</t>
  </si>
  <si>
    <t>index</t>
  </si>
  <si>
    <t>f</t>
  </si>
  <si>
    <t>index0</t>
  </si>
  <si>
    <t>index1</t>
  </si>
  <si>
    <t>offset0</t>
  </si>
  <si>
    <t>offset1</t>
  </si>
  <si>
    <t xml:space="preserve">local 0 </t>
  </si>
  <si>
    <t>local 1</t>
  </si>
  <si>
    <t>particle</t>
  </si>
  <si>
    <t>dimension</t>
  </si>
  <si>
    <t>verlocity</t>
  </si>
  <si>
    <t>posotion</t>
  </si>
  <si>
    <t>pbest_pos</t>
  </si>
  <si>
    <t>gbest_pos</t>
  </si>
  <si>
    <t>p</t>
  </si>
  <si>
    <t>d</t>
  </si>
  <si>
    <t>row</t>
  </si>
  <si>
    <t>col</t>
  </si>
  <si>
    <t>gid</t>
  </si>
  <si>
    <t>gid%d</t>
  </si>
  <si>
    <t>gid(0)</t>
  </si>
  <si>
    <t>gid(1)</t>
  </si>
  <si>
    <t>flat gid</t>
  </si>
  <si>
    <t>1 dimension</t>
  </si>
  <si>
    <t>Particles</t>
  </si>
  <si>
    <t>Iteration</t>
  </si>
  <si>
    <t>CPU(s)</t>
  </si>
  <si>
    <t>GPU(s)</t>
  </si>
  <si>
    <t>SpeedUp Ratio</t>
  </si>
  <si>
    <t>10-D problem</t>
  </si>
  <si>
    <t>1-D problem</t>
  </si>
  <si>
    <t>10 dimension</t>
  </si>
  <si>
    <t>deploy on FERMI</t>
  </si>
  <si>
    <t>write a paper</t>
  </si>
  <si>
    <t>GPU on FERMI</t>
  </si>
  <si>
    <t>FPGA</t>
  </si>
  <si>
    <t xml:space="preserve">option model </t>
  </si>
  <si>
    <t>vectorize PSO</t>
  </si>
  <si>
    <t>Knock-in: the option becomes active if the underlying reaches a certain barrier price H</t>
  </si>
  <si>
    <t>Knock-out: the option becomes inactive if the underlying reaches a certain barrier price H</t>
  </si>
  <si>
    <t>Calls: up-and-in, up-and-out</t>
  </si>
  <si>
    <t>Puts: down-and-in, down-and-out</t>
  </si>
  <si>
    <t>Strike(K)</t>
  </si>
  <si>
    <t>Premium</t>
  </si>
  <si>
    <t>Barrier(H)</t>
  </si>
  <si>
    <t>Underlying(S)</t>
  </si>
  <si>
    <t>up-and-in</t>
  </si>
  <si>
    <t>up-and-out</t>
  </si>
  <si>
    <t>down-and-in</t>
  </si>
  <si>
    <t>down-and-out</t>
  </si>
  <si>
    <t>Call</t>
  </si>
  <si>
    <t>Put</t>
  </si>
  <si>
    <t>Net payoff</t>
  </si>
  <si>
    <t>ndim (time steps)</t>
  </si>
  <si>
    <t>npath(MCS)</t>
  </si>
  <si>
    <t>CPU Price</t>
  </si>
  <si>
    <t>GPU Price</t>
  </si>
  <si>
    <t>T</t>
  </si>
  <si>
    <t>rfr</t>
  </si>
  <si>
    <t>volatility</t>
  </si>
  <si>
    <t>S0</t>
  </si>
  <si>
    <t>K</t>
  </si>
  <si>
    <t>improve &lt; 1e-10</t>
  </si>
  <si>
    <t>blk_sch</t>
  </si>
  <si>
    <t>bino Euro</t>
  </si>
  <si>
    <t>bino Amer</t>
  </si>
  <si>
    <t>GPU iter</t>
  </si>
  <si>
    <t>CPU iter</t>
  </si>
  <si>
    <t>Piece-wise</t>
  </si>
  <si>
    <t>N = 100</t>
  </si>
  <si>
    <t>N = 200</t>
  </si>
  <si>
    <t>n_particles</t>
  </si>
  <si>
    <t>125-75, 10</t>
  </si>
  <si>
    <t>0.1-0.6, 0.1</t>
  </si>
  <si>
    <t>.25-1, 0.25</t>
  </si>
  <si>
    <t>mean</t>
  </si>
  <si>
    <t>run on Apple and nvGeforce</t>
  </si>
  <si>
    <t>MC Euro</t>
  </si>
  <si>
    <t>G/C ratio</t>
  </si>
  <si>
    <t>stdev.</t>
  </si>
  <si>
    <t>computational workload</t>
  </si>
  <si>
    <t>75-125, 10</t>
  </si>
  <si>
    <t>MC(N,M)</t>
  </si>
  <si>
    <t>Monte Carlo Simulation GPU</t>
  </si>
  <si>
    <t>input</t>
  </si>
  <si>
    <t>if</t>
  </si>
  <si>
    <t>Mcij &lt; boundary(i)</t>
  </si>
  <si>
    <t>output</t>
  </si>
  <si>
    <t>boundary(1,M)</t>
  </si>
  <si>
    <t>rounddown(gid/M)</t>
  </si>
  <si>
    <t>for i=1 to M</t>
  </si>
  <si>
    <t>exercise(1,M)</t>
  </si>
  <si>
    <t>boundary_i = gid%M</t>
  </si>
  <si>
    <t>exercise_i = MC[gid%M]</t>
  </si>
  <si>
    <t>value</t>
  </si>
  <si>
    <t>particle( N)</t>
  </si>
  <si>
    <t>flattened</t>
  </si>
  <si>
    <t>offset to get last time step of all simulated price:</t>
  </si>
  <si>
    <t>offset = all amout from time step 0 to step N-1, (N-1)*M</t>
  </si>
  <si>
    <t>rowID</t>
  </si>
  <si>
    <t>&lt; particle</t>
  </si>
  <si>
    <t xml:space="preserve">set b </t>
  </si>
  <si>
    <t>n_id</t>
  </si>
  <si>
    <t>m_id</t>
  </si>
  <si>
    <t>row_id</t>
  </si>
  <si>
    <t>col_id</t>
  </si>
  <si>
    <t>p_id</t>
  </si>
  <si>
    <t>b_id/e_id</t>
  </si>
  <si>
    <t>stdev</t>
  </si>
  <si>
    <t>median</t>
  </si>
  <si>
    <t>K=100</t>
  </si>
  <si>
    <t>Gpu/Cpu ratio</t>
  </si>
  <si>
    <t>Mean</t>
  </si>
  <si>
    <t>Stddev</t>
  </si>
  <si>
    <t>Median</t>
  </si>
  <si>
    <t>K=</t>
  </si>
  <si>
    <t>K=75</t>
  </si>
  <si>
    <t>K=85</t>
  </si>
  <si>
    <t>ndim 
(time steps)</t>
  </si>
  <si>
    <t>K=125</t>
  </si>
  <si>
    <t>K=115</t>
  </si>
  <si>
    <t>K=105</t>
  </si>
  <si>
    <t>K=95</t>
  </si>
  <si>
    <t>T=</t>
  </si>
  <si>
    <t>T=0.25</t>
  </si>
  <si>
    <t>T=0.5</t>
  </si>
  <si>
    <t>T=0.75</t>
  </si>
  <si>
    <t>T=1</t>
  </si>
  <si>
    <t>volatility=</t>
  </si>
  <si>
    <t>Default</t>
  </si>
  <si>
    <t>v=0.1</t>
  </si>
  <si>
    <t>v=0.2</t>
  </si>
  <si>
    <t>v=0.3</t>
  </si>
  <si>
    <t>v=0.4</t>
  </si>
  <si>
    <t>v=0.5</t>
  </si>
  <si>
    <t>v=0.6</t>
  </si>
  <si>
    <t xml:space="preserve">Fitness function: 'gpuPsoOption' </t>
  </si>
  <si>
    <t>1. fitness cals: 2.7977142333984375s</t>
  </si>
  <si>
    <t>2. pbest update: 0.00024700164794921875s</t>
  </si>
  <si>
    <t>3. gbest update: 3.695487976074219e-05s</t>
  </si>
  <si>
    <t>4. particle move: 0.011807918548583984s</t>
  </si>
  <si>
    <t>&gt;&gt;&gt;&gt;&gt;&gt;&gt;&gt;</t>
  </si>
  <si>
    <t>1. fitness cals: 2.791677951812744s</t>
  </si>
  <si>
    <t>2. pbest update: 0.0002200603485107422s</t>
  </si>
  <si>
    <t>3. gbest update: 2.7894973754882812e-05s</t>
  </si>
  <si>
    <t>4. particle move: 0.010509967803955078s</t>
  </si>
  <si>
    <t>1. fitness cals: 2.7993690967559814s</t>
  </si>
  <si>
    <t>2. pbest update: 0.00022411346435546875s</t>
  </si>
  <si>
    <t>3. gbest update: 3.504753112792969e-05s</t>
  </si>
  <si>
    <t>4. particle move: 0.011368274688720703s</t>
  </si>
  <si>
    <t>1. fitness cals: 2.7758138179779053s</t>
  </si>
  <si>
    <t>2. pbest update: 0.00024509429931640625s</t>
  </si>
  <si>
    <t>3. gbest update: 3.4809112548828125e-05s</t>
  </si>
  <si>
    <t>4. particle move: 0.011729955673217773s</t>
  </si>
  <si>
    <t>1. fitness cals: 2.8108720779418945s</t>
  </si>
  <si>
    <t>2. pbest update: 0.0003578662872314453s</t>
  </si>
  <si>
    <t>3. gbest update: 3.409385681152344e-05s</t>
  </si>
  <si>
    <t>4. particle move: 0.012305974960327148s</t>
  </si>
  <si>
    <t>1. fitness cals: 2.719759941101074s</t>
  </si>
  <si>
    <t>2. pbest update: 0.0002460479736328125s</t>
  </si>
  <si>
    <t>4. particle move: 0.012372016906738281s</t>
  </si>
  <si>
    <t>1. fitness cals: 2.5254857540130615s</t>
  </si>
  <si>
    <t>2. pbest update: 0.0001761913299560547s</t>
  </si>
  <si>
    <t>3. gbest update: 2.2172927856445312e-05s</t>
  </si>
  <si>
    <t xml:space="preserve">Fitness function: 'cpuPsoOption' </t>
  </si>
  <si>
    <t>1. fitness cals: 0.4662778377532959s</t>
  </si>
  <si>
    <t>2. pbest update: 0.0002701282501220703s</t>
  </si>
  <si>
    <t>3. gbest update: 1.9073486328125e-05s</t>
  </si>
  <si>
    <t>4. particle move: 0.002405881881713867s</t>
  </si>
  <si>
    <t>1. fitness cals: 0.4772920608520508s</t>
  </si>
  <si>
    <t>2. pbest update: 5.412101745605469e-05s</t>
  </si>
  <si>
    <t>3. gbest update: 1.621246337890625e-05s</t>
  </si>
  <si>
    <t>4. particle move: 0.0024919509887695312s</t>
  </si>
  <si>
    <t>1. fitness cals: 0.44414401054382324s</t>
  </si>
  <si>
    <t>2. pbest update: 5.888938903808594e-05s</t>
  </si>
  <si>
    <t>3. gbest update: 1.5974044799804688e-05s</t>
  </si>
  <si>
    <t>4. particle move: 0.0025670528411865234s</t>
  </si>
  <si>
    <t>1. fitness cals: 0.4473729133605957s</t>
  </si>
  <si>
    <t>2. pbest update: 5.602836608886719e-05s</t>
  </si>
  <si>
    <t>3. gbest update: 1.4781951904296875e-05s</t>
  </si>
  <si>
    <t>4. particle move: 0.0025641918182373047s</t>
  </si>
  <si>
    <t>1. fitness cals: 0.44532012939453125s</t>
  </si>
  <si>
    <t>2. pbest update: 5.4836273193359375e-05s</t>
  </si>
  <si>
    <t>3. gbest update: 2.09808349609375e-05s</t>
  </si>
  <si>
    <t>4. particle move: 0.002526998519897461s</t>
  </si>
  <si>
    <t>1. fitness cals: 0.4504048824310303s</t>
  </si>
  <si>
    <t>1. St 0.019139766693115234 s</t>
  </si>
  <si>
    <t>2. particle 4.363059997558594e-05 s</t>
  </si>
  <si>
    <t>3. boundary id 0.00692296028137207 s</t>
  </si>
  <si>
    <t>4. exercise 0.0009067058563232422 s</t>
  </si>
  <si>
    <t>5. C_hat 0.0007488727569580078 s</t>
  </si>
  <si>
    <t>CPU</t>
  </si>
  <si>
    <t>GPU</t>
  </si>
  <si>
    <t>1. St 1.1920928955078125e-06 s</t>
  </si>
  <si>
    <t>2. particle 0.022361040115356445 s</t>
  </si>
  <si>
    <t>3. boundary id 0.03569197654724121 s</t>
  </si>
  <si>
    <t>4. exercise 0.007439851760864258 s</t>
  </si>
  <si>
    <t>5. C_hat 0.0002868175506591797 s</t>
  </si>
  <si>
    <t>Total</t>
  </si>
  <si>
    <t>1. St 0.00633692741394043 s</t>
  </si>
  <si>
    <t>2. particle 0.0005025863647460938 s</t>
  </si>
  <si>
    <t>3. boundary id 0.011966943740844727 s</t>
  </si>
  <si>
    <t>4. exercise 0.001753091812133789 s</t>
  </si>
  <si>
    <t>5. C_hat 0.0009319782257080078 s</t>
  </si>
  <si>
    <t>1. St 9.5367431640625e-07 s</t>
  </si>
  <si>
    <t>2. particle 0.0256960391998291 s</t>
  </si>
  <si>
    <t>3. boundary id 0.02651190757751465 s</t>
  </si>
  <si>
    <t>4. exercise 0.008041858673095703 s</t>
  </si>
  <si>
    <t>5. C_hat 0.0003859996795654297 s</t>
  </si>
  <si>
    <t>1. exercise 6.198883056640625e-06 s</t>
  </si>
  <si>
    <t>2. C_hat Euro 0.0007569789886474609 s</t>
  </si>
  <si>
    <t>1. exercise 0.0025882720947265625 s</t>
  </si>
  <si>
    <t>2. C_hat Euro 0.0006060600280761719 s</t>
  </si>
  <si>
    <t>1. exercise 1.1920928955078125e-05 s</t>
  </si>
  <si>
    <t>2. C_hat Euro 0.0011830329895019531 s</t>
  </si>
  <si>
    <t>0. exer index 0.0014519691467285156 s</t>
  </si>
  <si>
    <t>1. exercise 0.00014591217041015625 s</t>
  </si>
  <si>
    <t>2. C_hat Euro 0.0003597736358642578 s</t>
  </si>
  <si>
    <t>1. exercise 1.5735626220703125e-05 s</t>
  </si>
  <si>
    <t>2. C_hat Euro 0.0011167526245117188 s</t>
  </si>
  <si>
    <t>1. exercise 0.0021190643310546875 s</t>
  </si>
  <si>
    <t>2. C_hat Euro 0.0003180503845214844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</si>
</sst>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00"/>
  </numFmts>
  <fonts count="10"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 tint="0.79998168889431442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2" borderId="0" xfId="0" applyFill="1" applyBorder="1"/>
    <xf numFmtId="0" fontId="0" fillId="3" borderId="2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2" xfId="0" applyNumberFormat="1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0" fontId="0" fillId="4" borderId="0" xfId="0" applyFill="1"/>
    <xf numFmtId="0" fontId="0" fillId="5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8" xfId="0" applyFill="1" applyBorder="1"/>
    <xf numFmtId="1" fontId="0" fillId="0" borderId="0" xfId="0" applyNumberFormat="1"/>
    <xf numFmtId="0" fontId="0" fillId="6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0" xfId="0" applyFont="1"/>
    <xf numFmtId="0" fontId="0" fillId="7" borderId="0" xfId="0" applyFill="1"/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/>
    </xf>
    <xf numFmtId="165" fontId="0" fillId="0" borderId="0" xfId="0" applyNumberFormat="1"/>
    <xf numFmtId="0" fontId="0" fillId="8" borderId="0" xfId="0" applyFill="1"/>
    <xf numFmtId="165" fontId="0" fillId="0" borderId="0" xfId="0" applyNumberFormat="1" applyBorder="1"/>
    <xf numFmtId="0" fontId="0" fillId="0" borderId="15" xfId="0" applyBorder="1"/>
    <xf numFmtId="165" fontId="0" fillId="0" borderId="8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0" fontId="7" fillId="0" borderId="0" xfId="0" applyFont="1"/>
    <xf numFmtId="0" fontId="6" fillId="0" borderId="1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165" fontId="0" fillId="0" borderId="4" xfId="0" applyNumberFormat="1" applyBorder="1"/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ill="1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Border="1"/>
    <xf numFmtId="165" fontId="0" fillId="0" borderId="0" xfId="0" applyNumberFormat="1" applyFill="1" applyBorder="1"/>
    <xf numFmtId="0" fontId="8" fillId="0" borderId="0" xfId="0" applyFont="1"/>
    <xf numFmtId="0" fontId="0" fillId="9" borderId="0" xfId="0" applyFill="1"/>
    <xf numFmtId="11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10" fontId="0" fillId="0" borderId="6" xfId="0" applyNumberFormat="1" applyBorder="1"/>
    <xf numFmtId="10" fontId="0" fillId="0" borderId="0" xfId="0" applyNumberFormat="1" applyBorder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1-D</a:t>
            </a:r>
            <a:r>
              <a:rPr lang="zh-CN" altLang="en-US"/>
              <a:t> </a:t>
            </a:r>
            <a:r>
              <a:rPr lang="en-US" altLang="zh-CN"/>
              <a:t>Problem</a:t>
            </a:r>
            <a:r>
              <a:rPr lang="zh-CN" altLang="en-US" baseline="0"/>
              <a:t> </a:t>
            </a:r>
            <a:r>
              <a:rPr lang="en-US" altLang="zh-CN" baseline="0"/>
              <a:t>CPU</a:t>
            </a:r>
            <a:r>
              <a:rPr lang="zh-CN" altLang="en-US" baseline="0"/>
              <a:t> </a:t>
            </a:r>
            <a:r>
              <a:rPr lang="en-US" altLang="zh-CN" baseline="0"/>
              <a:t>vs.</a:t>
            </a:r>
            <a:r>
              <a:rPr lang="zh-CN" altLang="en-US" baseline="0"/>
              <a:t> </a:t>
            </a:r>
            <a:r>
              <a:rPr lang="en-US" altLang="zh-CN" baseline="0"/>
              <a:t>GPU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'result-AppleM1'!$C$3</c:f>
              <c:strCache>
                <c:ptCount val="1"/>
                <c:pt idx="0">
                  <c:v>CPU(s)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'result-AppleM1'!$B$4:$B$11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'result-AppleM1'!$C$4:$C$11</c:f>
              <c:numCache>
                <c:formatCode>General</c:formatCode>
                <c:ptCount val="8"/>
                <c:pt idx="0">
                  <c:v>12</c:v>
                </c:pt>
                <c:pt idx="1">
                  <c:v>23.9</c:v>
                </c:pt>
                <c:pt idx="2">
                  <c:v>47.9</c:v>
                </c:pt>
                <c:pt idx="3">
                  <c:v>95</c:v>
                </c:pt>
                <c:pt idx="4">
                  <c:v>192</c:v>
                </c:pt>
                <c:pt idx="5">
                  <c:v>501</c:v>
                </c:pt>
                <c:pt idx="6">
                  <c:v>768</c:v>
                </c:pt>
                <c:pt idx="7">
                  <c:v>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C-AA45-99F8-D750D49ADD4D}"/>
            </c:ext>
          </c:extLst>
        </c:ser>
        <c:ser>
          <c:idx val="1"/>
          <c:order val="1"/>
          <c:tx>
            <c:strRef>
              <c:f>'result-AppleM1'!$D$3</c:f>
              <c:strCache>
                <c:ptCount val="1"/>
                <c:pt idx="0">
                  <c:v>GPU(s)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050" b="1" i="0" u="none" strike="noStrike" kern="1200" baseline="0">
                    <a:ln>
                      <a:noFill/>
                    </a:ln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'result-AppleM1'!$B$4:$B$11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'result-AppleM1'!$D$4:$D$11</c:f>
              <c:numCache>
                <c:formatCode>General</c:formatCode>
                <c:ptCount val="8"/>
                <c:pt idx="0">
                  <c:v>34.5</c:v>
                </c:pt>
                <c:pt idx="1">
                  <c:v>36.9</c:v>
                </c:pt>
                <c:pt idx="2">
                  <c:v>43.1</c:v>
                </c:pt>
                <c:pt idx="3">
                  <c:v>55</c:v>
                </c:pt>
                <c:pt idx="4">
                  <c:v>76</c:v>
                </c:pt>
                <c:pt idx="5">
                  <c:v>120</c:v>
                </c:pt>
                <c:pt idx="6">
                  <c:v>214</c:v>
                </c:pt>
                <c:pt idx="7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C-AA45-99F8-D750D49A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993264"/>
        <c:axId val="2092018144"/>
      </c:lineChart>
      <c:lineChart>
        <c:grouping val="standard"/>
        <c:varyColors val="0"/>
        <c:ser>
          <c:idx val="2"/>
          <c:order val="2"/>
          <c:tx>
            <c:strRef>
              <c:f>'result-AppleM1'!$E$3</c:f>
              <c:strCache>
                <c:ptCount val="1"/>
                <c:pt idx="0">
                  <c:v>SpeedUp Ratio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'result-AppleM1'!$B$4:$B$11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'result-AppleM1'!$E$4:$E$11</c:f>
              <c:numCache>
                <c:formatCode>0.00</c:formatCode>
                <c:ptCount val="8"/>
                <c:pt idx="0">
                  <c:v>0.34782608695652173</c:v>
                </c:pt>
                <c:pt idx="1">
                  <c:v>0.64769647696476962</c:v>
                </c:pt>
                <c:pt idx="2">
                  <c:v>1.111368909512761</c:v>
                </c:pt>
                <c:pt idx="3">
                  <c:v>1.7272727272727273</c:v>
                </c:pt>
                <c:pt idx="4">
                  <c:v>2.5263157894736841</c:v>
                </c:pt>
                <c:pt idx="5">
                  <c:v>4.1749999999999998</c:v>
                </c:pt>
                <c:pt idx="6">
                  <c:v>3.5887850467289719</c:v>
                </c:pt>
                <c:pt idx="7">
                  <c:v>3.9410256410256412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F0C-AA45-99F8-D750D49A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418944"/>
        <c:axId val="2089555904"/>
      </c:lineChart>
      <c:catAx>
        <c:axId val="20919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of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2018144"/>
        <c:crosses val="autoZero"/>
        <c:auto val="1"/>
        <c:lblAlgn val="ctr"/>
        <c:lblOffset val="100"/>
        <c:noMultiLvlLbl val="0"/>
      </c:catAx>
      <c:valAx>
        <c:axId val="209201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Consumed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Time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in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(s)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1993264"/>
        <c:crosses val="autoZero"/>
        <c:crossBetween val="between"/>
      </c:valAx>
      <c:valAx>
        <c:axId val="2089555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SpeedUp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Multiple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89418944"/>
        <c:crosses val="max"/>
        <c:crossBetween val="between"/>
      </c:valAx>
      <c:catAx>
        <c:axId val="2089418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955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10-D</a:t>
            </a:r>
            <a:r>
              <a:rPr lang="zh-CN" altLang="en-US"/>
              <a:t> </a:t>
            </a:r>
            <a:r>
              <a:rPr lang="en-US" altLang="zh-CN"/>
              <a:t>Problem</a:t>
            </a:r>
            <a:r>
              <a:rPr lang="zh-CN" altLang="en-US" baseline="0"/>
              <a:t> </a:t>
            </a:r>
            <a:r>
              <a:rPr lang="en-US" altLang="zh-CN" baseline="0"/>
              <a:t>CPU</a:t>
            </a:r>
            <a:r>
              <a:rPr lang="zh-CN" altLang="en-US" baseline="0"/>
              <a:t> </a:t>
            </a:r>
            <a:r>
              <a:rPr lang="en-US" altLang="zh-CN" baseline="0"/>
              <a:t>vs.</a:t>
            </a:r>
            <a:r>
              <a:rPr lang="zh-CN" altLang="en-US" baseline="0"/>
              <a:t> </a:t>
            </a:r>
            <a:r>
              <a:rPr lang="en-US" altLang="zh-CN" baseline="0"/>
              <a:t>GPU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'result-AppleM1'!$C$18</c:f>
              <c:strCache>
                <c:ptCount val="1"/>
                <c:pt idx="0">
                  <c:v>CPU(s)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'result-AppleM1'!$B$19:$B$26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'result-AppleM1'!$C$19:$C$26</c:f>
              <c:numCache>
                <c:formatCode>General</c:formatCode>
                <c:ptCount val="8"/>
                <c:pt idx="0">
                  <c:v>93</c:v>
                </c:pt>
                <c:pt idx="1">
                  <c:v>184</c:v>
                </c:pt>
                <c:pt idx="2">
                  <c:v>369</c:v>
                </c:pt>
                <c:pt idx="3">
                  <c:v>742</c:v>
                </c:pt>
                <c:pt idx="4">
                  <c:v>1497</c:v>
                </c:pt>
                <c:pt idx="5">
                  <c:v>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7-BC4A-A29B-339B93B20754}"/>
            </c:ext>
          </c:extLst>
        </c:ser>
        <c:ser>
          <c:idx val="1"/>
          <c:order val="1"/>
          <c:tx>
            <c:strRef>
              <c:f>'result-AppleM1'!$D$18</c:f>
              <c:strCache>
                <c:ptCount val="1"/>
                <c:pt idx="0">
                  <c:v>GPU(s)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'result-AppleM1'!$B$19:$B$26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'result-AppleM1'!$D$19:$D$26</c:f>
              <c:numCache>
                <c:formatCode>General</c:formatCode>
                <c:ptCount val="8"/>
                <c:pt idx="0">
                  <c:v>34.4</c:v>
                </c:pt>
                <c:pt idx="1">
                  <c:v>37.4</c:v>
                </c:pt>
                <c:pt idx="2">
                  <c:v>44</c:v>
                </c:pt>
                <c:pt idx="3">
                  <c:v>57.8</c:v>
                </c:pt>
                <c:pt idx="4">
                  <c:v>82</c:v>
                </c:pt>
                <c:pt idx="5">
                  <c:v>129</c:v>
                </c:pt>
                <c:pt idx="6">
                  <c:v>223</c:v>
                </c:pt>
                <c:pt idx="7">
                  <c:v>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7-BC4A-A29B-339B93B20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993264"/>
        <c:axId val="2092018144"/>
      </c:lineChart>
      <c:lineChart>
        <c:grouping val="standard"/>
        <c:varyColors val="0"/>
        <c:ser>
          <c:idx val="2"/>
          <c:order val="2"/>
          <c:tx>
            <c:strRef>
              <c:f>'result-AppleM1'!$E$18</c:f>
              <c:strCache>
                <c:ptCount val="1"/>
                <c:pt idx="0">
                  <c:v>SpeedUp Ratio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'result-AppleM1'!$B$19:$B$26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'result-AppleM1'!$E$19:$E$26</c:f>
              <c:numCache>
                <c:formatCode>0.00</c:formatCode>
                <c:ptCount val="8"/>
                <c:pt idx="0">
                  <c:v>2.7034883720930232</c:v>
                </c:pt>
                <c:pt idx="1">
                  <c:v>4.9197860962566846</c:v>
                </c:pt>
                <c:pt idx="2">
                  <c:v>8.3863636363636367</c:v>
                </c:pt>
                <c:pt idx="3">
                  <c:v>12.837370242214533</c:v>
                </c:pt>
                <c:pt idx="4">
                  <c:v>18.256097560975611</c:v>
                </c:pt>
                <c:pt idx="5">
                  <c:v>23.2015503875969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4F7-BC4A-A29B-339B93B20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418944"/>
        <c:axId val="2089555904"/>
      </c:lineChart>
      <c:catAx>
        <c:axId val="20919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of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2018144"/>
        <c:crosses val="autoZero"/>
        <c:auto val="1"/>
        <c:lblAlgn val="ctr"/>
        <c:lblOffset val="100"/>
        <c:noMultiLvlLbl val="0"/>
      </c:catAx>
      <c:valAx>
        <c:axId val="209201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Consumed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Time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in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(s)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1993264"/>
        <c:crosses val="autoZero"/>
        <c:crossBetween val="between"/>
      </c:valAx>
      <c:valAx>
        <c:axId val="2089555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Sppe</a:t>
                </a:r>
                <a:r>
                  <a:rPr lang="en-US" altLang="zh-CN" sz="1100"/>
                  <a:t>dUp</a:t>
                </a:r>
                <a:r>
                  <a:rPr lang="zh-CN" altLang="en-US" sz="1100" baseline="0"/>
                  <a:t> </a:t>
                </a:r>
                <a:r>
                  <a:rPr lang="en-US" altLang="zh-CN" sz="1100" baseline="0"/>
                  <a:t>Multiple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89418944"/>
        <c:crosses val="max"/>
        <c:crossBetween val="between"/>
      </c:valAx>
      <c:catAx>
        <c:axId val="2089418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955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1-D</a:t>
            </a:r>
            <a:r>
              <a:rPr lang="zh-CN" altLang="en-US"/>
              <a:t> </a:t>
            </a:r>
            <a:r>
              <a:rPr lang="en-US" altLang="zh-CN"/>
              <a:t>Problem</a:t>
            </a:r>
            <a:r>
              <a:rPr lang="zh-CN" altLang="en-US" baseline="0"/>
              <a:t> </a:t>
            </a:r>
            <a:r>
              <a:rPr lang="en-US" altLang="zh-CN" baseline="0"/>
              <a:t>CPU</a:t>
            </a:r>
            <a:r>
              <a:rPr lang="zh-CN" altLang="en-US" baseline="0"/>
              <a:t> </a:t>
            </a:r>
            <a:r>
              <a:rPr lang="en-US" altLang="zh-CN" baseline="0"/>
              <a:t>vs.</a:t>
            </a:r>
            <a:r>
              <a:rPr lang="zh-CN" altLang="en-US" baseline="0"/>
              <a:t> </a:t>
            </a:r>
            <a:r>
              <a:rPr lang="en-US" altLang="zh-CN" baseline="0"/>
              <a:t>GPU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'result-nvGeforceGTX1665Ti'!$C$3</c:f>
              <c:strCache>
                <c:ptCount val="1"/>
                <c:pt idx="0">
                  <c:v>CPU(s)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'result-nvGeforceGTX1665Ti'!$B$4:$B$11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'result-nvGeforceGTX1665Ti'!$C$4:$C$11</c:f>
              <c:numCache>
                <c:formatCode>General</c:formatCode>
                <c:ptCount val="8"/>
                <c:pt idx="0">
                  <c:v>10.7</c:v>
                </c:pt>
                <c:pt idx="1">
                  <c:v>21.4</c:v>
                </c:pt>
                <c:pt idx="2">
                  <c:v>42.9</c:v>
                </c:pt>
                <c:pt idx="3">
                  <c:v>83</c:v>
                </c:pt>
                <c:pt idx="4">
                  <c:v>172</c:v>
                </c:pt>
                <c:pt idx="5">
                  <c:v>344</c:v>
                </c:pt>
                <c:pt idx="6">
                  <c:v>681</c:v>
                </c:pt>
                <c:pt idx="7">
                  <c:v>1354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C54D-9A6B-D368547E7722}"/>
            </c:ext>
          </c:extLst>
        </c:ser>
        <c:ser>
          <c:idx val="1"/>
          <c:order val="1"/>
          <c:tx>
            <c:strRef>
              <c:f>'result-nvGeforceGTX1665Ti'!$D$3</c:f>
              <c:strCache>
                <c:ptCount val="1"/>
                <c:pt idx="0">
                  <c:v>GPU(s)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050" b="1" i="0" u="none" strike="noStrike" kern="1200" baseline="0">
                    <a:ln>
                      <a:noFill/>
                    </a:ln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'result-nvGeforceGTX1665Ti'!$B$4:$B$11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'result-nvGeforceGTX1665Ti'!$D$4:$D$11</c:f>
              <c:numCache>
                <c:formatCode>General</c:formatCode>
                <c:ptCount val="8"/>
                <c:pt idx="0">
                  <c:v>9.4499999999999993</c:v>
                </c:pt>
                <c:pt idx="1">
                  <c:v>12.7</c:v>
                </c:pt>
                <c:pt idx="2">
                  <c:v>21.8</c:v>
                </c:pt>
                <c:pt idx="3">
                  <c:v>33.9</c:v>
                </c:pt>
                <c:pt idx="4">
                  <c:v>63</c:v>
                </c:pt>
                <c:pt idx="5">
                  <c:v>110</c:v>
                </c:pt>
                <c:pt idx="6">
                  <c:v>205</c:v>
                </c:pt>
                <c:pt idx="7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E-C54D-9A6B-D368547E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993264"/>
        <c:axId val="2092018144"/>
      </c:lineChart>
      <c:lineChart>
        <c:grouping val="standard"/>
        <c:varyColors val="0"/>
        <c:ser>
          <c:idx val="2"/>
          <c:order val="2"/>
          <c:tx>
            <c:strRef>
              <c:f>'result-nvGeforceGTX1665Ti'!$E$3</c:f>
              <c:strCache>
                <c:ptCount val="1"/>
                <c:pt idx="0">
                  <c:v>SpeedUp Ratio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'result-nvGeforceGTX1665Ti'!$B$4:$B$11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'result-nvGeforceGTX1665Ti'!$E$4:$E$11</c:f>
              <c:numCache>
                <c:formatCode>0.00</c:formatCode>
                <c:ptCount val="8"/>
                <c:pt idx="0">
                  <c:v>1.1322751322751323</c:v>
                </c:pt>
                <c:pt idx="1">
                  <c:v>1.6850393700787401</c:v>
                </c:pt>
                <c:pt idx="2">
                  <c:v>1.9678899082568806</c:v>
                </c:pt>
                <c:pt idx="3">
                  <c:v>2.4483775811209441</c:v>
                </c:pt>
                <c:pt idx="4">
                  <c:v>2.7301587301587302</c:v>
                </c:pt>
                <c:pt idx="5">
                  <c:v>3.1272727272727274</c:v>
                </c:pt>
                <c:pt idx="6">
                  <c:v>3.321951219512195</c:v>
                </c:pt>
                <c:pt idx="7">
                  <c:v>3.4278481012658228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EDE-C54D-9A6B-D368547E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418944"/>
        <c:axId val="2089555904"/>
      </c:lineChart>
      <c:catAx>
        <c:axId val="20919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of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2018144"/>
        <c:crosses val="autoZero"/>
        <c:auto val="1"/>
        <c:lblAlgn val="ctr"/>
        <c:lblOffset val="100"/>
        <c:noMultiLvlLbl val="0"/>
      </c:catAx>
      <c:valAx>
        <c:axId val="209201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Consumed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Time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in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(s)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1993264"/>
        <c:crosses val="autoZero"/>
        <c:crossBetween val="between"/>
      </c:valAx>
      <c:valAx>
        <c:axId val="2089555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SpeedUp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Multiple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89418944"/>
        <c:crosses val="max"/>
        <c:crossBetween val="between"/>
      </c:valAx>
      <c:catAx>
        <c:axId val="2089418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955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10-D</a:t>
            </a:r>
            <a:r>
              <a:rPr lang="zh-CN" altLang="en-US"/>
              <a:t> </a:t>
            </a:r>
            <a:r>
              <a:rPr lang="en-US" altLang="zh-CN"/>
              <a:t>Problem</a:t>
            </a:r>
            <a:r>
              <a:rPr lang="zh-CN" altLang="en-US" baseline="0"/>
              <a:t> </a:t>
            </a:r>
            <a:r>
              <a:rPr lang="en-US" altLang="zh-CN" baseline="0"/>
              <a:t>CPU</a:t>
            </a:r>
            <a:r>
              <a:rPr lang="zh-CN" altLang="en-US" baseline="0"/>
              <a:t> </a:t>
            </a:r>
            <a:r>
              <a:rPr lang="en-US" altLang="zh-CN" baseline="0"/>
              <a:t>vs.</a:t>
            </a:r>
            <a:r>
              <a:rPr lang="zh-CN" altLang="en-US" baseline="0"/>
              <a:t> </a:t>
            </a:r>
            <a:r>
              <a:rPr lang="en-US" altLang="zh-CN" baseline="0"/>
              <a:t>GPU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'result-nvGeforceGTX1665Ti'!$C$18</c:f>
              <c:strCache>
                <c:ptCount val="1"/>
                <c:pt idx="0">
                  <c:v>CPU(s)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'result-nvGeforceGTX1665Ti'!$B$19:$B$26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'result-nvGeforceGTX1665Ti'!$C$19:$C$26</c:f>
              <c:numCache>
                <c:formatCode>General</c:formatCode>
                <c:ptCount val="8"/>
                <c:pt idx="0">
                  <c:v>78</c:v>
                </c:pt>
                <c:pt idx="1">
                  <c:v>157</c:v>
                </c:pt>
                <c:pt idx="2">
                  <c:v>309</c:v>
                </c:pt>
                <c:pt idx="3">
                  <c:v>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3-0A49-9DBC-92503C3EA658}"/>
            </c:ext>
          </c:extLst>
        </c:ser>
        <c:ser>
          <c:idx val="1"/>
          <c:order val="1"/>
          <c:tx>
            <c:strRef>
              <c:f>'result-nvGeforceGTX1665Ti'!$D$18</c:f>
              <c:strCache>
                <c:ptCount val="1"/>
                <c:pt idx="0">
                  <c:v>GPU(s)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'result-nvGeforceGTX1665Ti'!$B$19:$B$26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'result-nvGeforceGTX1665Ti'!$D$19:$D$26</c:f>
              <c:numCache>
                <c:formatCode>General</c:formatCode>
                <c:ptCount val="8"/>
                <c:pt idx="0">
                  <c:v>10</c:v>
                </c:pt>
                <c:pt idx="1">
                  <c:v>13.4</c:v>
                </c:pt>
                <c:pt idx="2">
                  <c:v>22.7</c:v>
                </c:pt>
                <c:pt idx="3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3-0A49-9DBC-92503C3E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993264"/>
        <c:axId val="2092018144"/>
      </c:lineChart>
      <c:lineChart>
        <c:grouping val="standard"/>
        <c:varyColors val="0"/>
        <c:ser>
          <c:idx val="2"/>
          <c:order val="2"/>
          <c:tx>
            <c:strRef>
              <c:f>'result-nvGeforceGTX1665Ti'!$E$18</c:f>
              <c:strCache>
                <c:ptCount val="1"/>
                <c:pt idx="0">
                  <c:v>SpeedUp Ratio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'result-nvGeforceGTX1665Ti'!$B$19:$B$26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cat>
          <c:val>
            <c:numRef>
              <c:f>'result-nvGeforceGTX1665Ti'!$E$19:$E$26</c:f>
              <c:numCache>
                <c:formatCode>0.00</c:formatCode>
                <c:ptCount val="8"/>
                <c:pt idx="0">
                  <c:v>7.8</c:v>
                </c:pt>
                <c:pt idx="1">
                  <c:v>11.716417910447761</c:v>
                </c:pt>
                <c:pt idx="2">
                  <c:v>13.612334801762115</c:v>
                </c:pt>
                <c:pt idx="3">
                  <c:v>16.43044619422572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043-0A49-9DBC-92503C3E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418944"/>
        <c:axId val="2089555904"/>
      </c:lineChart>
      <c:catAx>
        <c:axId val="20919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#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of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2018144"/>
        <c:crosses val="autoZero"/>
        <c:auto val="1"/>
        <c:lblAlgn val="ctr"/>
        <c:lblOffset val="100"/>
        <c:noMultiLvlLbl val="0"/>
      </c:catAx>
      <c:valAx>
        <c:axId val="209201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Consumed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Time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in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(s)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91993264"/>
        <c:crosses val="autoZero"/>
        <c:crossBetween val="between"/>
      </c:valAx>
      <c:valAx>
        <c:axId val="2089555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Sppe</a:t>
                </a:r>
                <a:r>
                  <a:rPr lang="en-US" altLang="zh-CN" sz="1100"/>
                  <a:t>dUp</a:t>
                </a:r>
                <a:r>
                  <a:rPr lang="zh-CN" altLang="en-US" sz="1100" baseline="0"/>
                  <a:t> </a:t>
                </a:r>
                <a:r>
                  <a:rPr lang="en-US" altLang="zh-CN" sz="1100" baseline="0"/>
                  <a:t>Multiple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89418944"/>
        <c:crosses val="max"/>
        <c:crossBetween val="between"/>
      </c:valAx>
      <c:catAx>
        <c:axId val="2089418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955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Up-and-in</a:t>
            </a:r>
            <a:r>
              <a:rPr lang="zh-CN" altLang="en-US"/>
              <a:t> </a:t>
            </a:r>
            <a:r>
              <a:rPr lang="en-US" altLang="zh-CN"/>
              <a:t>Call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'Barrier option'!$A$14:$A$514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cat>
          <c:val>
            <c:numRef>
              <c:f>'Barrier option'!$B$14:$B$514</c:f>
              <c:numCache>
                <c:formatCode>General</c:formatCode>
                <c:ptCount val="50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-5</c:v>
                </c:pt>
                <c:pt idx="280">
                  <c:v>-5</c:v>
                </c:pt>
                <c:pt idx="281">
                  <c:v>-5</c:v>
                </c:pt>
                <c:pt idx="282">
                  <c:v>-5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-5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-5</c:v>
                </c:pt>
                <c:pt idx="332">
                  <c:v>-5</c:v>
                </c:pt>
                <c:pt idx="333">
                  <c:v>-5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-5</c:v>
                </c:pt>
                <c:pt idx="338">
                  <c:v>-5</c:v>
                </c:pt>
                <c:pt idx="339">
                  <c:v>-5</c:v>
                </c:pt>
                <c:pt idx="340">
                  <c:v>-5</c:v>
                </c:pt>
                <c:pt idx="341">
                  <c:v>-5</c:v>
                </c:pt>
                <c:pt idx="342">
                  <c:v>-5</c:v>
                </c:pt>
                <c:pt idx="343">
                  <c:v>-5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-5</c:v>
                </c:pt>
                <c:pt idx="348">
                  <c:v>-5</c:v>
                </c:pt>
                <c:pt idx="349">
                  <c:v>-5</c:v>
                </c:pt>
                <c:pt idx="350">
                  <c:v>-5</c:v>
                </c:pt>
                <c:pt idx="351">
                  <c:v>-5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-5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-5</c:v>
                </c:pt>
                <c:pt idx="372">
                  <c:v>-5</c:v>
                </c:pt>
                <c:pt idx="373">
                  <c:v>-5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10.099999999997721</c:v>
                </c:pt>
                <c:pt idx="402">
                  <c:v>10.199999999997715</c:v>
                </c:pt>
                <c:pt idx="403">
                  <c:v>10.299999999997709</c:v>
                </c:pt>
                <c:pt idx="404">
                  <c:v>10.399999999997704</c:v>
                </c:pt>
                <c:pt idx="405">
                  <c:v>10.499999999997698</c:v>
                </c:pt>
                <c:pt idx="406">
                  <c:v>10.599999999997692</c:v>
                </c:pt>
                <c:pt idx="407">
                  <c:v>10.699999999997686</c:v>
                </c:pt>
                <c:pt idx="408">
                  <c:v>10.799999999997681</c:v>
                </c:pt>
                <c:pt idx="409">
                  <c:v>10.899999999997675</c:v>
                </c:pt>
                <c:pt idx="410">
                  <c:v>10.999999999997669</c:v>
                </c:pt>
                <c:pt idx="411">
                  <c:v>11.099999999997664</c:v>
                </c:pt>
                <c:pt idx="412">
                  <c:v>11.199999999997658</c:v>
                </c:pt>
                <c:pt idx="413">
                  <c:v>11.299999999997652</c:v>
                </c:pt>
                <c:pt idx="414">
                  <c:v>11.399999999997647</c:v>
                </c:pt>
                <c:pt idx="415">
                  <c:v>11.499999999997641</c:v>
                </c:pt>
                <c:pt idx="416">
                  <c:v>11.599999999997635</c:v>
                </c:pt>
                <c:pt idx="417">
                  <c:v>11.69999999999763</c:v>
                </c:pt>
                <c:pt idx="418">
                  <c:v>11.799999999997624</c:v>
                </c:pt>
                <c:pt idx="419">
                  <c:v>11.899999999997618</c:v>
                </c:pt>
                <c:pt idx="420">
                  <c:v>11.999999999997613</c:v>
                </c:pt>
                <c:pt idx="421">
                  <c:v>12.099999999997607</c:v>
                </c:pt>
                <c:pt idx="422">
                  <c:v>12.199999999997601</c:v>
                </c:pt>
                <c:pt idx="423">
                  <c:v>12.299999999997596</c:v>
                </c:pt>
                <c:pt idx="424">
                  <c:v>12.39999999999759</c:v>
                </c:pt>
                <c:pt idx="425">
                  <c:v>12.499999999997584</c:v>
                </c:pt>
                <c:pt idx="426">
                  <c:v>12.599999999997578</c:v>
                </c:pt>
                <c:pt idx="427">
                  <c:v>12.699999999997573</c:v>
                </c:pt>
                <c:pt idx="428">
                  <c:v>12.799999999997567</c:v>
                </c:pt>
                <c:pt idx="429">
                  <c:v>12.899999999997561</c:v>
                </c:pt>
                <c:pt idx="430">
                  <c:v>12.999999999997556</c:v>
                </c:pt>
                <c:pt idx="431">
                  <c:v>13.09999999999755</c:v>
                </c:pt>
                <c:pt idx="432">
                  <c:v>13.199999999997544</c:v>
                </c:pt>
                <c:pt idx="433">
                  <c:v>13.299999999997539</c:v>
                </c:pt>
                <c:pt idx="434">
                  <c:v>13.399999999997533</c:v>
                </c:pt>
                <c:pt idx="435">
                  <c:v>13.499999999997527</c:v>
                </c:pt>
                <c:pt idx="436">
                  <c:v>13.599999999997522</c:v>
                </c:pt>
                <c:pt idx="437">
                  <c:v>13.699999999997516</c:v>
                </c:pt>
                <c:pt idx="438">
                  <c:v>13.79999999999751</c:v>
                </c:pt>
                <c:pt idx="439">
                  <c:v>13.899999999997505</c:v>
                </c:pt>
                <c:pt idx="440">
                  <c:v>13.999999999997499</c:v>
                </c:pt>
                <c:pt idx="441">
                  <c:v>14.099999999997493</c:v>
                </c:pt>
                <c:pt idx="442">
                  <c:v>14.199999999997488</c:v>
                </c:pt>
                <c:pt idx="443">
                  <c:v>14.299999999997482</c:v>
                </c:pt>
                <c:pt idx="444">
                  <c:v>14.399999999997476</c:v>
                </c:pt>
                <c:pt idx="445">
                  <c:v>14.49999999999747</c:v>
                </c:pt>
                <c:pt idx="446">
                  <c:v>14.599999999997465</c:v>
                </c:pt>
                <c:pt idx="447">
                  <c:v>14.699999999997459</c:v>
                </c:pt>
                <c:pt idx="448">
                  <c:v>14.799999999997453</c:v>
                </c:pt>
                <c:pt idx="449">
                  <c:v>14.899999999997448</c:v>
                </c:pt>
                <c:pt idx="450">
                  <c:v>14.999999999997442</c:v>
                </c:pt>
                <c:pt idx="451">
                  <c:v>15.099999999997436</c:v>
                </c:pt>
                <c:pt idx="452">
                  <c:v>15.199999999997431</c:v>
                </c:pt>
                <c:pt idx="453">
                  <c:v>15.299999999997425</c:v>
                </c:pt>
                <c:pt idx="454">
                  <c:v>15.399999999997419</c:v>
                </c:pt>
                <c:pt idx="455">
                  <c:v>15.499999999997414</c:v>
                </c:pt>
                <c:pt idx="456">
                  <c:v>15.599999999997408</c:v>
                </c:pt>
                <c:pt idx="457">
                  <c:v>15.699999999997402</c:v>
                </c:pt>
                <c:pt idx="458">
                  <c:v>15.799999999997397</c:v>
                </c:pt>
                <c:pt idx="459">
                  <c:v>15.899999999997391</c:v>
                </c:pt>
                <c:pt idx="460">
                  <c:v>15.999999999997385</c:v>
                </c:pt>
                <c:pt idx="461">
                  <c:v>16.09999999999738</c:v>
                </c:pt>
                <c:pt idx="462">
                  <c:v>16.199999999997374</c:v>
                </c:pt>
                <c:pt idx="463">
                  <c:v>16.299999999997368</c:v>
                </c:pt>
                <c:pt idx="464">
                  <c:v>16.399999999997362</c:v>
                </c:pt>
                <c:pt idx="465">
                  <c:v>16.499999999997357</c:v>
                </c:pt>
                <c:pt idx="466">
                  <c:v>16.599999999997351</c:v>
                </c:pt>
                <c:pt idx="467">
                  <c:v>16.699999999997345</c:v>
                </c:pt>
                <c:pt idx="468">
                  <c:v>16.79999999999734</c:v>
                </c:pt>
                <c:pt idx="469">
                  <c:v>16.899999999997334</c:v>
                </c:pt>
                <c:pt idx="470">
                  <c:v>16.999999999997328</c:v>
                </c:pt>
                <c:pt idx="471">
                  <c:v>17.099999999997323</c:v>
                </c:pt>
                <c:pt idx="472">
                  <c:v>17.199999999997317</c:v>
                </c:pt>
                <c:pt idx="473">
                  <c:v>17.299999999997311</c:v>
                </c:pt>
                <c:pt idx="474">
                  <c:v>17.399999999997306</c:v>
                </c:pt>
                <c:pt idx="475">
                  <c:v>17.4999999999973</c:v>
                </c:pt>
                <c:pt idx="476">
                  <c:v>17.599999999997294</c:v>
                </c:pt>
                <c:pt idx="477">
                  <c:v>17.699999999997289</c:v>
                </c:pt>
                <c:pt idx="478">
                  <c:v>17.799999999997283</c:v>
                </c:pt>
                <c:pt idx="479">
                  <c:v>17.899999999997277</c:v>
                </c:pt>
                <c:pt idx="480">
                  <c:v>17.999999999997272</c:v>
                </c:pt>
                <c:pt idx="481">
                  <c:v>18.099999999997266</c:v>
                </c:pt>
                <c:pt idx="482">
                  <c:v>18.19999999999726</c:v>
                </c:pt>
                <c:pt idx="483">
                  <c:v>18.299999999997254</c:v>
                </c:pt>
                <c:pt idx="484">
                  <c:v>18.399999999997249</c:v>
                </c:pt>
                <c:pt idx="485">
                  <c:v>18.499999999997243</c:v>
                </c:pt>
                <c:pt idx="486">
                  <c:v>18.599999999997237</c:v>
                </c:pt>
                <c:pt idx="487">
                  <c:v>18.699999999997232</c:v>
                </c:pt>
                <c:pt idx="488">
                  <c:v>18.799999999997226</c:v>
                </c:pt>
                <c:pt idx="489">
                  <c:v>18.89999999999722</c:v>
                </c:pt>
                <c:pt idx="490">
                  <c:v>18.999999999997215</c:v>
                </c:pt>
                <c:pt idx="491">
                  <c:v>19.099999999997209</c:v>
                </c:pt>
                <c:pt idx="492">
                  <c:v>19.199999999997203</c:v>
                </c:pt>
                <c:pt idx="493">
                  <c:v>19.299999999997198</c:v>
                </c:pt>
                <c:pt idx="494">
                  <c:v>19.399999999997192</c:v>
                </c:pt>
                <c:pt idx="495">
                  <c:v>19.499999999997186</c:v>
                </c:pt>
                <c:pt idx="496">
                  <c:v>19.599999999997181</c:v>
                </c:pt>
                <c:pt idx="497">
                  <c:v>19.699999999997175</c:v>
                </c:pt>
                <c:pt idx="498">
                  <c:v>19.799999999997169</c:v>
                </c:pt>
                <c:pt idx="499">
                  <c:v>19.899999999997164</c:v>
                </c:pt>
                <c:pt idx="500">
                  <c:v>19.999999999997158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E-C54D-8F15-AA9410D8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224720"/>
        <c:axId val="2132227024"/>
      </c:lineChart>
      <c:catAx>
        <c:axId val="213222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underlying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price</a:t>
                </a:r>
                <a:endParaRPr lang="en-C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2227024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213222702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option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net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payoff</a:t>
                </a:r>
                <a:endParaRPr lang="en-C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222472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down-and-out 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'Barrier option'!$A$14:$A$514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cat>
          <c:val>
            <c:numRef>
              <c:f>'Barrier option'!$E$14:$E$514</c:f>
              <c:numCache>
                <c:formatCode>General</c:formatCode>
                <c:ptCount val="50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9.9000000000005741</c:v>
                </c:pt>
                <c:pt idx="102">
                  <c:v>9.8000000000005798</c:v>
                </c:pt>
                <c:pt idx="103">
                  <c:v>9.7000000000005855</c:v>
                </c:pt>
                <c:pt idx="104">
                  <c:v>9.6000000000005912</c:v>
                </c:pt>
                <c:pt idx="105">
                  <c:v>9.5000000000005969</c:v>
                </c:pt>
                <c:pt idx="106">
                  <c:v>9.4000000000006025</c:v>
                </c:pt>
                <c:pt idx="107">
                  <c:v>9.3000000000006082</c:v>
                </c:pt>
                <c:pt idx="108">
                  <c:v>9.2000000000006139</c:v>
                </c:pt>
                <c:pt idx="109">
                  <c:v>9.1000000000006196</c:v>
                </c:pt>
                <c:pt idx="110">
                  <c:v>9.0000000000006253</c:v>
                </c:pt>
                <c:pt idx="111">
                  <c:v>8.900000000000631</c:v>
                </c:pt>
                <c:pt idx="112">
                  <c:v>8.8000000000006366</c:v>
                </c:pt>
                <c:pt idx="113">
                  <c:v>8.7000000000006423</c:v>
                </c:pt>
                <c:pt idx="114">
                  <c:v>8.600000000000648</c:v>
                </c:pt>
                <c:pt idx="115">
                  <c:v>8.5000000000006537</c:v>
                </c:pt>
                <c:pt idx="116">
                  <c:v>8.4000000000006594</c:v>
                </c:pt>
                <c:pt idx="117">
                  <c:v>8.3000000000006651</c:v>
                </c:pt>
                <c:pt idx="118">
                  <c:v>8.2000000000006708</c:v>
                </c:pt>
                <c:pt idx="119">
                  <c:v>8.1000000000006764</c:v>
                </c:pt>
                <c:pt idx="120">
                  <c:v>8.0000000000006821</c:v>
                </c:pt>
                <c:pt idx="121">
                  <c:v>7.9000000000006878</c:v>
                </c:pt>
                <c:pt idx="122">
                  <c:v>7.8000000000006935</c:v>
                </c:pt>
                <c:pt idx="123">
                  <c:v>7.7000000000006992</c:v>
                </c:pt>
                <c:pt idx="124">
                  <c:v>7.6000000000007049</c:v>
                </c:pt>
                <c:pt idx="125">
                  <c:v>7.5000000000007105</c:v>
                </c:pt>
                <c:pt idx="126">
                  <c:v>7.4000000000007162</c:v>
                </c:pt>
                <c:pt idx="127">
                  <c:v>7.3000000000007219</c:v>
                </c:pt>
                <c:pt idx="128">
                  <c:v>7.2000000000007276</c:v>
                </c:pt>
                <c:pt idx="129">
                  <c:v>7.1000000000007333</c:v>
                </c:pt>
                <c:pt idx="130">
                  <c:v>7.000000000000739</c:v>
                </c:pt>
                <c:pt idx="131">
                  <c:v>6.9000000000007446</c:v>
                </c:pt>
                <c:pt idx="132">
                  <c:v>6.8000000000007503</c:v>
                </c:pt>
                <c:pt idx="133">
                  <c:v>6.700000000000756</c:v>
                </c:pt>
                <c:pt idx="134">
                  <c:v>6.6000000000007617</c:v>
                </c:pt>
                <c:pt idx="135">
                  <c:v>6.5000000000007674</c:v>
                </c:pt>
                <c:pt idx="136">
                  <c:v>6.4000000000007731</c:v>
                </c:pt>
                <c:pt idx="137">
                  <c:v>6.3000000000007788</c:v>
                </c:pt>
                <c:pt idx="138">
                  <c:v>6.2000000000007844</c:v>
                </c:pt>
                <c:pt idx="139">
                  <c:v>6.1000000000007901</c:v>
                </c:pt>
                <c:pt idx="140">
                  <c:v>6.0000000000007958</c:v>
                </c:pt>
                <c:pt idx="141">
                  <c:v>5.9000000000008015</c:v>
                </c:pt>
                <c:pt idx="142">
                  <c:v>5.8000000000008072</c:v>
                </c:pt>
                <c:pt idx="143">
                  <c:v>5.7000000000008129</c:v>
                </c:pt>
                <c:pt idx="144">
                  <c:v>5.6000000000008185</c:v>
                </c:pt>
                <c:pt idx="145">
                  <c:v>5.5000000000008242</c:v>
                </c:pt>
                <c:pt idx="146">
                  <c:v>5.4000000000008299</c:v>
                </c:pt>
                <c:pt idx="147">
                  <c:v>5.3000000000008356</c:v>
                </c:pt>
                <c:pt idx="148">
                  <c:v>5.2000000000008413</c:v>
                </c:pt>
                <c:pt idx="149">
                  <c:v>5.100000000000847</c:v>
                </c:pt>
                <c:pt idx="150">
                  <c:v>5.0000000000008527</c:v>
                </c:pt>
                <c:pt idx="151">
                  <c:v>4.9000000000008583</c:v>
                </c:pt>
                <c:pt idx="152">
                  <c:v>4.800000000000864</c:v>
                </c:pt>
                <c:pt idx="153">
                  <c:v>4.7000000000008697</c:v>
                </c:pt>
                <c:pt idx="154">
                  <c:v>4.6000000000008754</c:v>
                </c:pt>
                <c:pt idx="155">
                  <c:v>4.5000000000008811</c:v>
                </c:pt>
                <c:pt idx="156">
                  <c:v>4.4000000000008868</c:v>
                </c:pt>
                <c:pt idx="157">
                  <c:v>4.3000000000008924</c:v>
                </c:pt>
                <c:pt idx="158">
                  <c:v>4.2000000000008981</c:v>
                </c:pt>
                <c:pt idx="159">
                  <c:v>4.1000000000009038</c:v>
                </c:pt>
                <c:pt idx="160">
                  <c:v>4.0000000000009095</c:v>
                </c:pt>
                <c:pt idx="161">
                  <c:v>3.9000000000009152</c:v>
                </c:pt>
                <c:pt idx="162">
                  <c:v>3.8000000000009209</c:v>
                </c:pt>
                <c:pt idx="163">
                  <c:v>3.7000000000009265</c:v>
                </c:pt>
                <c:pt idx="164">
                  <c:v>3.6000000000009322</c:v>
                </c:pt>
                <c:pt idx="165">
                  <c:v>3.5000000000009379</c:v>
                </c:pt>
                <c:pt idx="166">
                  <c:v>3.4000000000009436</c:v>
                </c:pt>
                <c:pt idx="167">
                  <c:v>3.3000000000009493</c:v>
                </c:pt>
                <c:pt idx="168">
                  <c:v>3.200000000000955</c:v>
                </c:pt>
                <c:pt idx="169">
                  <c:v>3.1000000000009607</c:v>
                </c:pt>
                <c:pt idx="170">
                  <c:v>3.0000000000009663</c:v>
                </c:pt>
                <c:pt idx="171">
                  <c:v>2.900000000000972</c:v>
                </c:pt>
                <c:pt idx="172">
                  <c:v>2.8000000000009777</c:v>
                </c:pt>
                <c:pt idx="173">
                  <c:v>2.7000000000009834</c:v>
                </c:pt>
                <c:pt idx="174">
                  <c:v>2.6000000000009891</c:v>
                </c:pt>
                <c:pt idx="175">
                  <c:v>2.5000000000009948</c:v>
                </c:pt>
                <c:pt idx="176">
                  <c:v>2.4000000000010004</c:v>
                </c:pt>
                <c:pt idx="177">
                  <c:v>2.3000000000010061</c:v>
                </c:pt>
                <c:pt idx="178">
                  <c:v>2.2000000000010118</c:v>
                </c:pt>
                <c:pt idx="179">
                  <c:v>2.1000000000010175</c:v>
                </c:pt>
                <c:pt idx="180">
                  <c:v>2.0000000000010232</c:v>
                </c:pt>
                <c:pt idx="181">
                  <c:v>1.9000000000010289</c:v>
                </c:pt>
                <c:pt idx="182">
                  <c:v>1.8000000000010346</c:v>
                </c:pt>
                <c:pt idx="183">
                  <c:v>1.7000000000010402</c:v>
                </c:pt>
                <c:pt idx="184">
                  <c:v>1.6000000000010459</c:v>
                </c:pt>
                <c:pt idx="185">
                  <c:v>1.5000000000010516</c:v>
                </c:pt>
                <c:pt idx="186">
                  <c:v>1.4000000000010573</c:v>
                </c:pt>
                <c:pt idx="187">
                  <c:v>1.300000000001063</c:v>
                </c:pt>
                <c:pt idx="188">
                  <c:v>1.2000000000010687</c:v>
                </c:pt>
                <c:pt idx="189">
                  <c:v>1.1000000000010743</c:v>
                </c:pt>
                <c:pt idx="190">
                  <c:v>1.00000000000108</c:v>
                </c:pt>
                <c:pt idx="191">
                  <c:v>0.90000000000108571</c:v>
                </c:pt>
                <c:pt idx="192">
                  <c:v>0.80000000000109139</c:v>
                </c:pt>
                <c:pt idx="193">
                  <c:v>0.70000000000109708</c:v>
                </c:pt>
                <c:pt idx="194">
                  <c:v>0.60000000000110276</c:v>
                </c:pt>
                <c:pt idx="195">
                  <c:v>0.50000000000110845</c:v>
                </c:pt>
                <c:pt idx="196">
                  <c:v>0.40000000000111413</c:v>
                </c:pt>
                <c:pt idx="197">
                  <c:v>0.30000000000111982</c:v>
                </c:pt>
                <c:pt idx="198">
                  <c:v>0.2000000000011255</c:v>
                </c:pt>
                <c:pt idx="199">
                  <c:v>0.10000000000113118</c:v>
                </c:pt>
                <c:pt idx="200">
                  <c:v>1.1368683772161603E-12</c:v>
                </c:pt>
                <c:pt idx="201">
                  <c:v>-9.9999999998857447E-2</c:v>
                </c:pt>
                <c:pt idx="202">
                  <c:v>-0.19999999999885176</c:v>
                </c:pt>
                <c:pt idx="203">
                  <c:v>-0.29999999999884608</c:v>
                </c:pt>
                <c:pt idx="204">
                  <c:v>-0.39999999999884039</c:v>
                </c:pt>
                <c:pt idx="205">
                  <c:v>-0.49999999999883471</c:v>
                </c:pt>
                <c:pt idx="206">
                  <c:v>-0.59999999999882903</c:v>
                </c:pt>
                <c:pt idx="207">
                  <c:v>-0.69999999999882334</c:v>
                </c:pt>
                <c:pt idx="208">
                  <c:v>-0.79999999999881766</c:v>
                </c:pt>
                <c:pt idx="209">
                  <c:v>-0.89999999999881197</c:v>
                </c:pt>
                <c:pt idx="210">
                  <c:v>-0.99999999999880629</c:v>
                </c:pt>
                <c:pt idx="211">
                  <c:v>-1.0999999999988006</c:v>
                </c:pt>
                <c:pt idx="212">
                  <c:v>-1.1999999999987949</c:v>
                </c:pt>
                <c:pt idx="213">
                  <c:v>-1.2999999999987892</c:v>
                </c:pt>
                <c:pt idx="214">
                  <c:v>-1.3999999999987836</c:v>
                </c:pt>
                <c:pt idx="215">
                  <c:v>-1.4999999999987779</c:v>
                </c:pt>
                <c:pt idx="216">
                  <c:v>-1.5999999999987722</c:v>
                </c:pt>
                <c:pt idx="217">
                  <c:v>-1.6999999999987665</c:v>
                </c:pt>
                <c:pt idx="218">
                  <c:v>-1.7999999999987608</c:v>
                </c:pt>
                <c:pt idx="219">
                  <c:v>-1.8999999999987551</c:v>
                </c:pt>
                <c:pt idx="220">
                  <c:v>-1.9999999999987494</c:v>
                </c:pt>
                <c:pt idx="221">
                  <c:v>-2.0999999999987438</c:v>
                </c:pt>
                <c:pt idx="222">
                  <c:v>-2.1999999999987381</c:v>
                </c:pt>
                <c:pt idx="223">
                  <c:v>-2.2999999999987324</c:v>
                </c:pt>
                <c:pt idx="224">
                  <c:v>-2.3999999999987267</c:v>
                </c:pt>
                <c:pt idx="225">
                  <c:v>-2.499999999998721</c:v>
                </c:pt>
                <c:pt idx="226">
                  <c:v>-2.5999999999987153</c:v>
                </c:pt>
                <c:pt idx="227">
                  <c:v>-2.6999999999987097</c:v>
                </c:pt>
                <c:pt idx="228">
                  <c:v>-2.799999999998704</c:v>
                </c:pt>
                <c:pt idx="229">
                  <c:v>-2.8999999999986983</c:v>
                </c:pt>
                <c:pt idx="230">
                  <c:v>-2.9999999999986926</c:v>
                </c:pt>
                <c:pt idx="231">
                  <c:v>-3.0999999999986869</c:v>
                </c:pt>
                <c:pt idx="232">
                  <c:v>-3.1999999999986812</c:v>
                </c:pt>
                <c:pt idx="233">
                  <c:v>-3.2999999999986755</c:v>
                </c:pt>
                <c:pt idx="234">
                  <c:v>-3.3999999999986699</c:v>
                </c:pt>
                <c:pt idx="235">
                  <c:v>-3.4999999999986642</c:v>
                </c:pt>
                <c:pt idx="236">
                  <c:v>-3.5999999999986585</c:v>
                </c:pt>
                <c:pt idx="237">
                  <c:v>-3.6999999999986528</c:v>
                </c:pt>
                <c:pt idx="238">
                  <c:v>-3.7999999999986471</c:v>
                </c:pt>
                <c:pt idx="239">
                  <c:v>-3.8999999999986414</c:v>
                </c:pt>
                <c:pt idx="240">
                  <c:v>-3.9999999999986358</c:v>
                </c:pt>
                <c:pt idx="241">
                  <c:v>-4.0999999999986301</c:v>
                </c:pt>
                <c:pt idx="242">
                  <c:v>-4.1999999999986244</c:v>
                </c:pt>
                <c:pt idx="243">
                  <c:v>-4.2999999999986187</c:v>
                </c:pt>
                <c:pt idx="244">
                  <c:v>-4.399999999998613</c:v>
                </c:pt>
                <c:pt idx="245">
                  <c:v>-4.4999999999986073</c:v>
                </c:pt>
                <c:pt idx="246">
                  <c:v>-4.5999999999986017</c:v>
                </c:pt>
                <c:pt idx="247">
                  <c:v>-4.699999999998596</c:v>
                </c:pt>
                <c:pt idx="248">
                  <c:v>-4.7999999999985903</c:v>
                </c:pt>
                <c:pt idx="249">
                  <c:v>-4.8999999999985846</c:v>
                </c:pt>
                <c:pt idx="250">
                  <c:v>-4.9999999999985789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-5</c:v>
                </c:pt>
                <c:pt idx="280">
                  <c:v>-5</c:v>
                </c:pt>
                <c:pt idx="281">
                  <c:v>-5</c:v>
                </c:pt>
                <c:pt idx="282">
                  <c:v>-5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-5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-5</c:v>
                </c:pt>
                <c:pt idx="332">
                  <c:v>-5</c:v>
                </c:pt>
                <c:pt idx="333">
                  <c:v>-5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-5</c:v>
                </c:pt>
                <c:pt idx="338">
                  <c:v>-5</c:v>
                </c:pt>
                <c:pt idx="339">
                  <c:v>-5</c:v>
                </c:pt>
                <c:pt idx="340">
                  <c:v>-5</c:v>
                </c:pt>
                <c:pt idx="341">
                  <c:v>-5</c:v>
                </c:pt>
                <c:pt idx="342">
                  <c:v>-5</c:v>
                </c:pt>
                <c:pt idx="343">
                  <c:v>-5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-5</c:v>
                </c:pt>
                <c:pt idx="348">
                  <c:v>-5</c:v>
                </c:pt>
                <c:pt idx="349">
                  <c:v>-5</c:v>
                </c:pt>
                <c:pt idx="350">
                  <c:v>-5</c:v>
                </c:pt>
                <c:pt idx="351">
                  <c:v>-5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-5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-5</c:v>
                </c:pt>
                <c:pt idx="372">
                  <c:v>-5</c:v>
                </c:pt>
                <c:pt idx="373">
                  <c:v>-5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6-5047-AF72-B7DB1A912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193552"/>
        <c:axId val="2136272320"/>
      </c:lineChart>
      <c:catAx>
        <c:axId val="213619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underlying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price</a:t>
                </a:r>
                <a:endParaRPr lang="en-C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6272320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2136272320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option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net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payoff</a:t>
                </a:r>
                <a:endParaRPr lang="en-C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619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down-and-in 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'Barrier option'!$A$14:$A$514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cat>
          <c:val>
            <c:numRef>
              <c:f>'Barrier option'!$D$14:$D$514</c:f>
              <c:numCache>
                <c:formatCode>General</c:formatCode>
                <c:ptCount val="501"/>
                <c:pt idx="0">
                  <c:v>20</c:v>
                </c:pt>
                <c:pt idx="1">
                  <c:v>19.900000000000006</c:v>
                </c:pt>
                <c:pt idx="2">
                  <c:v>19.800000000000011</c:v>
                </c:pt>
                <c:pt idx="3">
                  <c:v>19.700000000000017</c:v>
                </c:pt>
                <c:pt idx="4">
                  <c:v>19.600000000000023</c:v>
                </c:pt>
                <c:pt idx="5">
                  <c:v>19.500000000000028</c:v>
                </c:pt>
                <c:pt idx="6">
                  <c:v>19.400000000000034</c:v>
                </c:pt>
                <c:pt idx="7">
                  <c:v>19.30000000000004</c:v>
                </c:pt>
                <c:pt idx="8">
                  <c:v>19.200000000000045</c:v>
                </c:pt>
                <c:pt idx="9">
                  <c:v>19.100000000000051</c:v>
                </c:pt>
                <c:pt idx="10">
                  <c:v>19.000000000000057</c:v>
                </c:pt>
                <c:pt idx="11">
                  <c:v>18.900000000000063</c:v>
                </c:pt>
                <c:pt idx="12">
                  <c:v>18.800000000000068</c:v>
                </c:pt>
                <c:pt idx="13">
                  <c:v>18.700000000000074</c:v>
                </c:pt>
                <c:pt idx="14">
                  <c:v>18.60000000000008</c:v>
                </c:pt>
                <c:pt idx="15">
                  <c:v>18.500000000000085</c:v>
                </c:pt>
                <c:pt idx="16">
                  <c:v>18.400000000000091</c:v>
                </c:pt>
                <c:pt idx="17">
                  <c:v>18.300000000000097</c:v>
                </c:pt>
                <c:pt idx="18">
                  <c:v>18.200000000000102</c:v>
                </c:pt>
                <c:pt idx="19">
                  <c:v>18.100000000000108</c:v>
                </c:pt>
                <c:pt idx="20">
                  <c:v>18.000000000000114</c:v>
                </c:pt>
                <c:pt idx="21">
                  <c:v>17.900000000000119</c:v>
                </c:pt>
                <c:pt idx="22">
                  <c:v>17.800000000000125</c:v>
                </c:pt>
                <c:pt idx="23">
                  <c:v>17.700000000000131</c:v>
                </c:pt>
                <c:pt idx="24">
                  <c:v>17.600000000000136</c:v>
                </c:pt>
                <c:pt idx="25">
                  <c:v>17.500000000000142</c:v>
                </c:pt>
                <c:pt idx="26">
                  <c:v>17.400000000000148</c:v>
                </c:pt>
                <c:pt idx="27">
                  <c:v>17.300000000000153</c:v>
                </c:pt>
                <c:pt idx="28">
                  <c:v>17.200000000000159</c:v>
                </c:pt>
                <c:pt idx="29">
                  <c:v>17.100000000000165</c:v>
                </c:pt>
                <c:pt idx="30">
                  <c:v>17.000000000000171</c:v>
                </c:pt>
                <c:pt idx="31">
                  <c:v>16.900000000000176</c:v>
                </c:pt>
                <c:pt idx="32">
                  <c:v>16.800000000000182</c:v>
                </c:pt>
                <c:pt idx="33">
                  <c:v>16.700000000000188</c:v>
                </c:pt>
                <c:pt idx="34">
                  <c:v>16.600000000000193</c:v>
                </c:pt>
                <c:pt idx="35">
                  <c:v>16.500000000000199</c:v>
                </c:pt>
                <c:pt idx="36">
                  <c:v>16.400000000000205</c:v>
                </c:pt>
                <c:pt idx="37">
                  <c:v>16.30000000000021</c:v>
                </c:pt>
                <c:pt idx="38">
                  <c:v>16.200000000000216</c:v>
                </c:pt>
                <c:pt idx="39">
                  <c:v>16.100000000000222</c:v>
                </c:pt>
                <c:pt idx="40">
                  <c:v>16.000000000000227</c:v>
                </c:pt>
                <c:pt idx="41">
                  <c:v>15.900000000000233</c:v>
                </c:pt>
                <c:pt idx="42">
                  <c:v>15.800000000000239</c:v>
                </c:pt>
                <c:pt idx="43">
                  <c:v>15.700000000000244</c:v>
                </c:pt>
                <c:pt idx="44">
                  <c:v>15.60000000000025</c:v>
                </c:pt>
                <c:pt idx="45">
                  <c:v>15.500000000000256</c:v>
                </c:pt>
                <c:pt idx="46">
                  <c:v>15.400000000000261</c:v>
                </c:pt>
                <c:pt idx="47">
                  <c:v>15.300000000000267</c:v>
                </c:pt>
                <c:pt idx="48">
                  <c:v>15.200000000000273</c:v>
                </c:pt>
                <c:pt idx="49">
                  <c:v>15.100000000000279</c:v>
                </c:pt>
                <c:pt idx="50">
                  <c:v>15.000000000000284</c:v>
                </c:pt>
                <c:pt idx="51">
                  <c:v>14.90000000000029</c:v>
                </c:pt>
                <c:pt idx="52">
                  <c:v>14.800000000000296</c:v>
                </c:pt>
                <c:pt idx="53">
                  <c:v>14.700000000000301</c:v>
                </c:pt>
                <c:pt idx="54">
                  <c:v>14.600000000000307</c:v>
                </c:pt>
                <c:pt idx="55">
                  <c:v>14.500000000000313</c:v>
                </c:pt>
                <c:pt idx="56">
                  <c:v>14.400000000000318</c:v>
                </c:pt>
                <c:pt idx="57">
                  <c:v>14.300000000000324</c:v>
                </c:pt>
                <c:pt idx="58">
                  <c:v>14.20000000000033</c:v>
                </c:pt>
                <c:pt idx="59">
                  <c:v>14.100000000000335</c:v>
                </c:pt>
                <c:pt idx="60">
                  <c:v>14.000000000000341</c:v>
                </c:pt>
                <c:pt idx="61">
                  <c:v>13.900000000000347</c:v>
                </c:pt>
                <c:pt idx="62">
                  <c:v>13.800000000000352</c:v>
                </c:pt>
                <c:pt idx="63">
                  <c:v>13.700000000000358</c:v>
                </c:pt>
                <c:pt idx="64">
                  <c:v>13.600000000000364</c:v>
                </c:pt>
                <c:pt idx="65">
                  <c:v>13.500000000000369</c:v>
                </c:pt>
                <c:pt idx="66">
                  <c:v>13.400000000000375</c:v>
                </c:pt>
                <c:pt idx="67">
                  <c:v>13.300000000000381</c:v>
                </c:pt>
                <c:pt idx="68">
                  <c:v>13.200000000000387</c:v>
                </c:pt>
                <c:pt idx="69">
                  <c:v>13.100000000000392</c:v>
                </c:pt>
                <c:pt idx="70">
                  <c:v>13.000000000000398</c:v>
                </c:pt>
                <c:pt idx="71">
                  <c:v>12.900000000000404</c:v>
                </c:pt>
                <c:pt idx="72">
                  <c:v>12.800000000000409</c:v>
                </c:pt>
                <c:pt idx="73">
                  <c:v>12.700000000000415</c:v>
                </c:pt>
                <c:pt idx="74">
                  <c:v>12.600000000000421</c:v>
                </c:pt>
                <c:pt idx="75">
                  <c:v>12.500000000000426</c:v>
                </c:pt>
                <c:pt idx="76">
                  <c:v>12.400000000000432</c:v>
                </c:pt>
                <c:pt idx="77">
                  <c:v>12.300000000000438</c:v>
                </c:pt>
                <c:pt idx="78">
                  <c:v>12.200000000000443</c:v>
                </c:pt>
                <c:pt idx="79">
                  <c:v>12.100000000000449</c:v>
                </c:pt>
                <c:pt idx="80">
                  <c:v>12.000000000000455</c:v>
                </c:pt>
                <c:pt idx="81">
                  <c:v>11.90000000000046</c:v>
                </c:pt>
                <c:pt idx="82">
                  <c:v>11.800000000000466</c:v>
                </c:pt>
                <c:pt idx="83">
                  <c:v>11.700000000000472</c:v>
                </c:pt>
                <c:pt idx="84">
                  <c:v>11.600000000000477</c:v>
                </c:pt>
                <c:pt idx="85">
                  <c:v>11.500000000000483</c:v>
                </c:pt>
                <c:pt idx="86">
                  <c:v>11.400000000000489</c:v>
                </c:pt>
                <c:pt idx="87">
                  <c:v>11.300000000000495</c:v>
                </c:pt>
                <c:pt idx="88">
                  <c:v>11.2000000000005</c:v>
                </c:pt>
                <c:pt idx="89">
                  <c:v>11.100000000000506</c:v>
                </c:pt>
                <c:pt idx="90">
                  <c:v>11.000000000000512</c:v>
                </c:pt>
                <c:pt idx="91">
                  <c:v>10.900000000000517</c:v>
                </c:pt>
                <c:pt idx="92">
                  <c:v>10.800000000000523</c:v>
                </c:pt>
                <c:pt idx="93">
                  <c:v>10.700000000000529</c:v>
                </c:pt>
                <c:pt idx="94">
                  <c:v>10.600000000000534</c:v>
                </c:pt>
                <c:pt idx="95">
                  <c:v>10.50000000000054</c:v>
                </c:pt>
                <c:pt idx="96">
                  <c:v>10.400000000000546</c:v>
                </c:pt>
                <c:pt idx="97">
                  <c:v>10.300000000000551</c:v>
                </c:pt>
                <c:pt idx="98">
                  <c:v>10.200000000000557</c:v>
                </c:pt>
                <c:pt idx="99">
                  <c:v>10.100000000000563</c:v>
                </c:pt>
                <c:pt idx="100">
                  <c:v>10.000000000000568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-5</c:v>
                </c:pt>
                <c:pt idx="270">
                  <c:v>-5</c:v>
                </c:pt>
                <c:pt idx="271">
                  <c:v>-5</c:v>
                </c:pt>
                <c:pt idx="272">
                  <c:v>-5</c:v>
                </c:pt>
                <c:pt idx="273">
                  <c:v>-5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-5</c:v>
                </c:pt>
                <c:pt idx="280">
                  <c:v>-5</c:v>
                </c:pt>
                <c:pt idx="281">
                  <c:v>-5</c:v>
                </c:pt>
                <c:pt idx="282">
                  <c:v>-5</c:v>
                </c:pt>
                <c:pt idx="283">
                  <c:v>-5</c:v>
                </c:pt>
                <c:pt idx="284">
                  <c:v>-5</c:v>
                </c:pt>
                <c:pt idx="285">
                  <c:v>-5</c:v>
                </c:pt>
                <c:pt idx="286">
                  <c:v>-5</c:v>
                </c:pt>
                <c:pt idx="287">
                  <c:v>-5</c:v>
                </c:pt>
                <c:pt idx="288">
                  <c:v>-5</c:v>
                </c:pt>
                <c:pt idx="289">
                  <c:v>-5</c:v>
                </c:pt>
                <c:pt idx="290">
                  <c:v>-5</c:v>
                </c:pt>
                <c:pt idx="291">
                  <c:v>-5</c:v>
                </c:pt>
                <c:pt idx="292">
                  <c:v>-5</c:v>
                </c:pt>
                <c:pt idx="293">
                  <c:v>-5</c:v>
                </c:pt>
                <c:pt idx="294">
                  <c:v>-5</c:v>
                </c:pt>
                <c:pt idx="295">
                  <c:v>-5</c:v>
                </c:pt>
                <c:pt idx="296">
                  <c:v>-5</c:v>
                </c:pt>
                <c:pt idx="297">
                  <c:v>-5</c:v>
                </c:pt>
                <c:pt idx="298">
                  <c:v>-5</c:v>
                </c:pt>
                <c:pt idx="299">
                  <c:v>-5</c:v>
                </c:pt>
                <c:pt idx="300">
                  <c:v>-5</c:v>
                </c:pt>
                <c:pt idx="301">
                  <c:v>-5</c:v>
                </c:pt>
                <c:pt idx="302">
                  <c:v>-5</c:v>
                </c:pt>
                <c:pt idx="303">
                  <c:v>-5</c:v>
                </c:pt>
                <c:pt idx="304">
                  <c:v>-5</c:v>
                </c:pt>
                <c:pt idx="305">
                  <c:v>-5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-5</c:v>
                </c:pt>
                <c:pt idx="321">
                  <c:v>-5</c:v>
                </c:pt>
                <c:pt idx="322">
                  <c:v>-5</c:v>
                </c:pt>
                <c:pt idx="323">
                  <c:v>-5</c:v>
                </c:pt>
                <c:pt idx="324">
                  <c:v>-5</c:v>
                </c:pt>
                <c:pt idx="325">
                  <c:v>-5</c:v>
                </c:pt>
                <c:pt idx="326">
                  <c:v>-5</c:v>
                </c:pt>
                <c:pt idx="327">
                  <c:v>-5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-5</c:v>
                </c:pt>
                <c:pt idx="332">
                  <c:v>-5</c:v>
                </c:pt>
                <c:pt idx="333">
                  <c:v>-5</c:v>
                </c:pt>
                <c:pt idx="334">
                  <c:v>-5</c:v>
                </c:pt>
                <c:pt idx="335">
                  <c:v>-5</c:v>
                </c:pt>
                <c:pt idx="336">
                  <c:v>-5</c:v>
                </c:pt>
                <c:pt idx="337">
                  <c:v>-5</c:v>
                </c:pt>
                <c:pt idx="338">
                  <c:v>-5</c:v>
                </c:pt>
                <c:pt idx="339">
                  <c:v>-5</c:v>
                </c:pt>
                <c:pt idx="340">
                  <c:v>-5</c:v>
                </c:pt>
                <c:pt idx="341">
                  <c:v>-5</c:v>
                </c:pt>
                <c:pt idx="342">
                  <c:v>-5</c:v>
                </c:pt>
                <c:pt idx="343">
                  <c:v>-5</c:v>
                </c:pt>
                <c:pt idx="344">
                  <c:v>-5</c:v>
                </c:pt>
                <c:pt idx="345">
                  <c:v>-5</c:v>
                </c:pt>
                <c:pt idx="346">
                  <c:v>-5</c:v>
                </c:pt>
                <c:pt idx="347">
                  <c:v>-5</c:v>
                </c:pt>
                <c:pt idx="348">
                  <c:v>-5</c:v>
                </c:pt>
                <c:pt idx="349">
                  <c:v>-5</c:v>
                </c:pt>
                <c:pt idx="350">
                  <c:v>-5</c:v>
                </c:pt>
                <c:pt idx="351">
                  <c:v>-5</c:v>
                </c:pt>
                <c:pt idx="352">
                  <c:v>-5</c:v>
                </c:pt>
                <c:pt idx="353">
                  <c:v>-5</c:v>
                </c:pt>
                <c:pt idx="354">
                  <c:v>-5</c:v>
                </c:pt>
                <c:pt idx="355">
                  <c:v>-5</c:v>
                </c:pt>
                <c:pt idx="356">
                  <c:v>-5</c:v>
                </c:pt>
                <c:pt idx="357">
                  <c:v>-5</c:v>
                </c:pt>
                <c:pt idx="358">
                  <c:v>-5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-5</c:v>
                </c:pt>
                <c:pt idx="366">
                  <c:v>-5</c:v>
                </c:pt>
                <c:pt idx="367">
                  <c:v>-5</c:v>
                </c:pt>
                <c:pt idx="368">
                  <c:v>-5</c:v>
                </c:pt>
                <c:pt idx="369">
                  <c:v>-5</c:v>
                </c:pt>
                <c:pt idx="370">
                  <c:v>-5</c:v>
                </c:pt>
                <c:pt idx="371">
                  <c:v>-5</c:v>
                </c:pt>
                <c:pt idx="372">
                  <c:v>-5</c:v>
                </c:pt>
                <c:pt idx="373">
                  <c:v>-5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-5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B-5C46-A6DA-AF3F57B34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377392"/>
        <c:axId val="2133602016"/>
      </c:lineChart>
      <c:catAx>
        <c:axId val="213337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underlying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3602016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213360201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option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net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payoff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3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up-and-out Call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'Barrier option'!$A$14:$A$514</c:f>
              <c:numCache>
                <c:formatCode>0.0</c:formatCode>
                <c:ptCount val="501"/>
                <c:pt idx="0">
                  <c:v>75</c:v>
                </c:pt>
                <c:pt idx="1">
                  <c:v>75.099999999999994</c:v>
                </c:pt>
                <c:pt idx="2">
                  <c:v>75.199999999999989</c:v>
                </c:pt>
                <c:pt idx="3">
                  <c:v>75.299999999999983</c:v>
                </c:pt>
                <c:pt idx="4">
                  <c:v>75.399999999999977</c:v>
                </c:pt>
                <c:pt idx="5">
                  <c:v>75.499999999999972</c:v>
                </c:pt>
                <c:pt idx="6">
                  <c:v>75.599999999999966</c:v>
                </c:pt>
                <c:pt idx="7">
                  <c:v>75.69999999999996</c:v>
                </c:pt>
                <c:pt idx="8">
                  <c:v>75.799999999999955</c:v>
                </c:pt>
                <c:pt idx="9">
                  <c:v>75.899999999999949</c:v>
                </c:pt>
                <c:pt idx="10">
                  <c:v>75.999999999999943</c:v>
                </c:pt>
                <c:pt idx="11">
                  <c:v>76.099999999999937</c:v>
                </c:pt>
                <c:pt idx="12">
                  <c:v>76.199999999999932</c:v>
                </c:pt>
                <c:pt idx="13">
                  <c:v>76.299999999999926</c:v>
                </c:pt>
                <c:pt idx="14">
                  <c:v>76.39999999999992</c:v>
                </c:pt>
                <c:pt idx="15">
                  <c:v>76.499999999999915</c:v>
                </c:pt>
                <c:pt idx="16">
                  <c:v>76.599999999999909</c:v>
                </c:pt>
                <c:pt idx="17">
                  <c:v>76.699999999999903</c:v>
                </c:pt>
                <c:pt idx="18">
                  <c:v>76.799999999999898</c:v>
                </c:pt>
                <c:pt idx="19">
                  <c:v>76.899999999999892</c:v>
                </c:pt>
                <c:pt idx="20">
                  <c:v>76.999999999999886</c:v>
                </c:pt>
                <c:pt idx="21">
                  <c:v>77.099999999999881</c:v>
                </c:pt>
                <c:pt idx="22">
                  <c:v>77.199999999999875</c:v>
                </c:pt>
                <c:pt idx="23">
                  <c:v>77.299999999999869</c:v>
                </c:pt>
                <c:pt idx="24">
                  <c:v>77.399999999999864</c:v>
                </c:pt>
                <c:pt idx="25">
                  <c:v>77.499999999999858</c:v>
                </c:pt>
                <c:pt idx="26">
                  <c:v>77.599999999999852</c:v>
                </c:pt>
                <c:pt idx="27">
                  <c:v>77.699999999999847</c:v>
                </c:pt>
                <c:pt idx="28">
                  <c:v>77.799999999999841</c:v>
                </c:pt>
                <c:pt idx="29">
                  <c:v>77.899999999999835</c:v>
                </c:pt>
                <c:pt idx="30">
                  <c:v>77.999999999999829</c:v>
                </c:pt>
                <c:pt idx="31">
                  <c:v>78.099999999999824</c:v>
                </c:pt>
                <c:pt idx="32">
                  <c:v>78.199999999999818</c:v>
                </c:pt>
                <c:pt idx="33">
                  <c:v>78.299999999999812</c:v>
                </c:pt>
                <c:pt idx="34">
                  <c:v>78.399999999999807</c:v>
                </c:pt>
                <c:pt idx="35">
                  <c:v>78.499999999999801</c:v>
                </c:pt>
                <c:pt idx="36">
                  <c:v>78.599999999999795</c:v>
                </c:pt>
                <c:pt idx="37">
                  <c:v>78.69999999999979</c:v>
                </c:pt>
                <c:pt idx="38">
                  <c:v>78.799999999999784</c:v>
                </c:pt>
                <c:pt idx="39">
                  <c:v>78.899999999999778</c:v>
                </c:pt>
                <c:pt idx="40">
                  <c:v>78.999999999999773</c:v>
                </c:pt>
                <c:pt idx="41">
                  <c:v>79.099999999999767</c:v>
                </c:pt>
                <c:pt idx="42">
                  <c:v>79.199999999999761</c:v>
                </c:pt>
                <c:pt idx="43">
                  <c:v>79.299999999999756</c:v>
                </c:pt>
                <c:pt idx="44">
                  <c:v>79.39999999999975</c:v>
                </c:pt>
                <c:pt idx="45">
                  <c:v>79.499999999999744</c:v>
                </c:pt>
                <c:pt idx="46">
                  <c:v>79.599999999999739</c:v>
                </c:pt>
                <c:pt idx="47">
                  <c:v>79.699999999999733</c:v>
                </c:pt>
                <c:pt idx="48">
                  <c:v>79.799999999999727</c:v>
                </c:pt>
                <c:pt idx="49">
                  <c:v>79.899999999999721</c:v>
                </c:pt>
                <c:pt idx="50">
                  <c:v>79.999999999999716</c:v>
                </c:pt>
                <c:pt idx="51">
                  <c:v>80.09999999999971</c:v>
                </c:pt>
                <c:pt idx="52">
                  <c:v>80.199999999999704</c:v>
                </c:pt>
                <c:pt idx="53">
                  <c:v>80.299999999999699</c:v>
                </c:pt>
                <c:pt idx="54">
                  <c:v>80.399999999999693</c:v>
                </c:pt>
                <c:pt idx="55">
                  <c:v>80.499999999999687</c:v>
                </c:pt>
                <c:pt idx="56">
                  <c:v>80.599999999999682</c:v>
                </c:pt>
                <c:pt idx="57">
                  <c:v>80.699999999999676</c:v>
                </c:pt>
                <c:pt idx="58">
                  <c:v>80.79999999999967</c:v>
                </c:pt>
                <c:pt idx="59">
                  <c:v>80.899999999999665</c:v>
                </c:pt>
                <c:pt idx="60">
                  <c:v>80.999999999999659</c:v>
                </c:pt>
                <c:pt idx="61">
                  <c:v>81.099999999999653</c:v>
                </c:pt>
                <c:pt idx="62">
                  <c:v>81.199999999999648</c:v>
                </c:pt>
                <c:pt idx="63">
                  <c:v>81.299999999999642</c:v>
                </c:pt>
                <c:pt idx="64">
                  <c:v>81.399999999999636</c:v>
                </c:pt>
                <c:pt idx="65">
                  <c:v>81.499999999999631</c:v>
                </c:pt>
                <c:pt idx="66">
                  <c:v>81.599999999999625</c:v>
                </c:pt>
                <c:pt idx="67">
                  <c:v>81.699999999999619</c:v>
                </c:pt>
                <c:pt idx="68">
                  <c:v>81.799999999999613</c:v>
                </c:pt>
                <c:pt idx="69">
                  <c:v>81.899999999999608</c:v>
                </c:pt>
                <c:pt idx="70">
                  <c:v>81.999999999999602</c:v>
                </c:pt>
                <c:pt idx="71">
                  <c:v>82.099999999999596</c:v>
                </c:pt>
                <c:pt idx="72">
                  <c:v>82.199999999999591</c:v>
                </c:pt>
                <c:pt idx="73">
                  <c:v>82.299999999999585</c:v>
                </c:pt>
                <c:pt idx="74">
                  <c:v>82.399999999999579</c:v>
                </c:pt>
                <c:pt idx="75">
                  <c:v>82.499999999999574</c:v>
                </c:pt>
                <c:pt idx="76">
                  <c:v>82.599999999999568</c:v>
                </c:pt>
                <c:pt idx="77">
                  <c:v>82.699999999999562</c:v>
                </c:pt>
                <c:pt idx="78">
                  <c:v>82.799999999999557</c:v>
                </c:pt>
                <c:pt idx="79">
                  <c:v>82.899999999999551</c:v>
                </c:pt>
                <c:pt idx="80">
                  <c:v>82.999999999999545</c:v>
                </c:pt>
                <c:pt idx="81">
                  <c:v>83.09999999999954</c:v>
                </c:pt>
                <c:pt idx="82">
                  <c:v>83.199999999999534</c:v>
                </c:pt>
                <c:pt idx="83">
                  <c:v>83.299999999999528</c:v>
                </c:pt>
                <c:pt idx="84">
                  <c:v>83.399999999999523</c:v>
                </c:pt>
                <c:pt idx="85">
                  <c:v>83.499999999999517</c:v>
                </c:pt>
                <c:pt idx="86">
                  <c:v>83.599999999999511</c:v>
                </c:pt>
                <c:pt idx="87">
                  <c:v>83.699999999999505</c:v>
                </c:pt>
                <c:pt idx="88">
                  <c:v>83.7999999999995</c:v>
                </c:pt>
                <c:pt idx="89">
                  <c:v>83.899999999999494</c:v>
                </c:pt>
                <c:pt idx="90">
                  <c:v>83.999999999999488</c:v>
                </c:pt>
                <c:pt idx="91">
                  <c:v>84.099999999999483</c:v>
                </c:pt>
                <c:pt idx="92">
                  <c:v>84.199999999999477</c:v>
                </c:pt>
                <c:pt idx="93">
                  <c:v>84.299999999999471</c:v>
                </c:pt>
                <c:pt idx="94">
                  <c:v>84.399999999999466</c:v>
                </c:pt>
                <c:pt idx="95">
                  <c:v>84.49999999999946</c:v>
                </c:pt>
                <c:pt idx="96">
                  <c:v>84.599999999999454</c:v>
                </c:pt>
                <c:pt idx="97">
                  <c:v>84.699999999999449</c:v>
                </c:pt>
                <c:pt idx="98">
                  <c:v>84.799999999999443</c:v>
                </c:pt>
                <c:pt idx="99">
                  <c:v>84.899999999999437</c:v>
                </c:pt>
                <c:pt idx="100">
                  <c:v>84.999999999999432</c:v>
                </c:pt>
                <c:pt idx="101">
                  <c:v>85.099999999999426</c:v>
                </c:pt>
                <c:pt idx="102">
                  <c:v>85.19999999999942</c:v>
                </c:pt>
                <c:pt idx="103">
                  <c:v>85.299999999999415</c:v>
                </c:pt>
                <c:pt idx="104">
                  <c:v>85.399999999999409</c:v>
                </c:pt>
                <c:pt idx="105">
                  <c:v>85.499999999999403</c:v>
                </c:pt>
                <c:pt idx="106">
                  <c:v>85.599999999999397</c:v>
                </c:pt>
                <c:pt idx="107">
                  <c:v>85.699999999999392</c:v>
                </c:pt>
                <c:pt idx="108">
                  <c:v>85.799999999999386</c:v>
                </c:pt>
                <c:pt idx="109">
                  <c:v>85.89999999999938</c:v>
                </c:pt>
                <c:pt idx="110">
                  <c:v>85.999999999999375</c:v>
                </c:pt>
                <c:pt idx="111">
                  <c:v>86.099999999999369</c:v>
                </c:pt>
                <c:pt idx="112">
                  <c:v>86.199999999999363</c:v>
                </c:pt>
                <c:pt idx="113">
                  <c:v>86.299999999999358</c:v>
                </c:pt>
                <c:pt idx="114">
                  <c:v>86.399999999999352</c:v>
                </c:pt>
                <c:pt idx="115">
                  <c:v>86.499999999999346</c:v>
                </c:pt>
                <c:pt idx="116">
                  <c:v>86.599999999999341</c:v>
                </c:pt>
                <c:pt idx="117">
                  <c:v>86.699999999999335</c:v>
                </c:pt>
                <c:pt idx="118">
                  <c:v>86.799999999999329</c:v>
                </c:pt>
                <c:pt idx="119">
                  <c:v>86.899999999999324</c:v>
                </c:pt>
                <c:pt idx="120">
                  <c:v>86.999999999999318</c:v>
                </c:pt>
                <c:pt idx="121">
                  <c:v>87.099999999999312</c:v>
                </c:pt>
                <c:pt idx="122">
                  <c:v>87.199999999999307</c:v>
                </c:pt>
                <c:pt idx="123">
                  <c:v>87.299999999999301</c:v>
                </c:pt>
                <c:pt idx="124">
                  <c:v>87.399999999999295</c:v>
                </c:pt>
                <c:pt idx="125">
                  <c:v>87.499999999999289</c:v>
                </c:pt>
                <c:pt idx="126">
                  <c:v>87.599999999999284</c:v>
                </c:pt>
                <c:pt idx="127">
                  <c:v>87.699999999999278</c:v>
                </c:pt>
                <c:pt idx="128">
                  <c:v>87.799999999999272</c:v>
                </c:pt>
                <c:pt idx="129">
                  <c:v>87.899999999999267</c:v>
                </c:pt>
                <c:pt idx="130">
                  <c:v>87.999999999999261</c:v>
                </c:pt>
                <c:pt idx="131">
                  <c:v>88.099999999999255</c:v>
                </c:pt>
                <c:pt idx="132">
                  <c:v>88.19999999999925</c:v>
                </c:pt>
                <c:pt idx="133">
                  <c:v>88.299999999999244</c:v>
                </c:pt>
                <c:pt idx="134">
                  <c:v>88.399999999999238</c:v>
                </c:pt>
                <c:pt idx="135">
                  <c:v>88.499999999999233</c:v>
                </c:pt>
                <c:pt idx="136">
                  <c:v>88.599999999999227</c:v>
                </c:pt>
                <c:pt idx="137">
                  <c:v>88.699999999999221</c:v>
                </c:pt>
                <c:pt idx="138">
                  <c:v>88.799999999999216</c:v>
                </c:pt>
                <c:pt idx="139">
                  <c:v>88.89999999999921</c:v>
                </c:pt>
                <c:pt idx="140">
                  <c:v>88.999999999999204</c:v>
                </c:pt>
                <c:pt idx="141">
                  <c:v>89.099999999999199</c:v>
                </c:pt>
                <c:pt idx="142">
                  <c:v>89.199999999999193</c:v>
                </c:pt>
                <c:pt idx="143">
                  <c:v>89.299999999999187</c:v>
                </c:pt>
                <c:pt idx="144">
                  <c:v>89.399999999999181</c:v>
                </c:pt>
                <c:pt idx="145">
                  <c:v>89.499999999999176</c:v>
                </c:pt>
                <c:pt idx="146">
                  <c:v>89.59999999999917</c:v>
                </c:pt>
                <c:pt idx="147">
                  <c:v>89.699999999999164</c:v>
                </c:pt>
                <c:pt idx="148">
                  <c:v>89.799999999999159</c:v>
                </c:pt>
                <c:pt idx="149">
                  <c:v>89.899999999999153</c:v>
                </c:pt>
                <c:pt idx="150">
                  <c:v>89.999999999999147</c:v>
                </c:pt>
                <c:pt idx="151">
                  <c:v>90.099999999999142</c:v>
                </c:pt>
                <c:pt idx="152">
                  <c:v>90.199999999999136</c:v>
                </c:pt>
                <c:pt idx="153">
                  <c:v>90.29999999999913</c:v>
                </c:pt>
                <c:pt idx="154">
                  <c:v>90.399999999999125</c:v>
                </c:pt>
                <c:pt idx="155">
                  <c:v>90.499999999999119</c:v>
                </c:pt>
                <c:pt idx="156">
                  <c:v>90.599999999999113</c:v>
                </c:pt>
                <c:pt idx="157">
                  <c:v>90.699999999999108</c:v>
                </c:pt>
                <c:pt idx="158">
                  <c:v>90.799999999999102</c:v>
                </c:pt>
                <c:pt idx="159">
                  <c:v>90.899999999999096</c:v>
                </c:pt>
                <c:pt idx="160">
                  <c:v>90.999999999999091</c:v>
                </c:pt>
                <c:pt idx="161">
                  <c:v>91.099999999999085</c:v>
                </c:pt>
                <c:pt idx="162">
                  <c:v>91.199999999999079</c:v>
                </c:pt>
                <c:pt idx="163">
                  <c:v>91.299999999999073</c:v>
                </c:pt>
                <c:pt idx="164">
                  <c:v>91.399999999999068</c:v>
                </c:pt>
                <c:pt idx="165">
                  <c:v>91.499999999999062</c:v>
                </c:pt>
                <c:pt idx="166">
                  <c:v>91.599999999999056</c:v>
                </c:pt>
                <c:pt idx="167">
                  <c:v>91.699999999999051</c:v>
                </c:pt>
                <c:pt idx="168">
                  <c:v>91.799999999999045</c:v>
                </c:pt>
                <c:pt idx="169">
                  <c:v>91.899999999999039</c:v>
                </c:pt>
                <c:pt idx="170">
                  <c:v>91.999999999999034</c:v>
                </c:pt>
                <c:pt idx="171">
                  <c:v>92.099999999999028</c:v>
                </c:pt>
                <c:pt idx="172">
                  <c:v>92.199999999999022</c:v>
                </c:pt>
                <c:pt idx="173">
                  <c:v>92.299999999999017</c:v>
                </c:pt>
                <c:pt idx="174">
                  <c:v>92.399999999999011</c:v>
                </c:pt>
                <c:pt idx="175">
                  <c:v>92.499999999999005</c:v>
                </c:pt>
                <c:pt idx="176">
                  <c:v>92.599999999999</c:v>
                </c:pt>
                <c:pt idx="177">
                  <c:v>92.699999999998994</c:v>
                </c:pt>
                <c:pt idx="178">
                  <c:v>92.799999999998988</c:v>
                </c:pt>
                <c:pt idx="179">
                  <c:v>92.899999999998983</c:v>
                </c:pt>
                <c:pt idx="180">
                  <c:v>92.999999999998977</c:v>
                </c:pt>
                <c:pt idx="181">
                  <c:v>93.099999999998971</c:v>
                </c:pt>
                <c:pt idx="182">
                  <c:v>93.199999999998965</c:v>
                </c:pt>
                <c:pt idx="183">
                  <c:v>93.29999999999896</c:v>
                </c:pt>
                <c:pt idx="184">
                  <c:v>93.399999999998954</c:v>
                </c:pt>
                <c:pt idx="185">
                  <c:v>93.499999999998948</c:v>
                </c:pt>
                <c:pt idx="186">
                  <c:v>93.599999999998943</c:v>
                </c:pt>
                <c:pt idx="187">
                  <c:v>93.699999999998937</c:v>
                </c:pt>
                <c:pt idx="188">
                  <c:v>93.799999999998931</c:v>
                </c:pt>
                <c:pt idx="189">
                  <c:v>93.899999999998926</c:v>
                </c:pt>
                <c:pt idx="190">
                  <c:v>93.99999999999892</c:v>
                </c:pt>
                <c:pt idx="191">
                  <c:v>94.099999999998914</c:v>
                </c:pt>
                <c:pt idx="192">
                  <c:v>94.199999999998909</c:v>
                </c:pt>
                <c:pt idx="193">
                  <c:v>94.299999999998903</c:v>
                </c:pt>
                <c:pt idx="194">
                  <c:v>94.399999999998897</c:v>
                </c:pt>
                <c:pt idx="195">
                  <c:v>94.499999999998892</c:v>
                </c:pt>
                <c:pt idx="196">
                  <c:v>94.599999999998886</c:v>
                </c:pt>
                <c:pt idx="197">
                  <c:v>94.69999999999888</c:v>
                </c:pt>
                <c:pt idx="198">
                  <c:v>94.799999999998875</c:v>
                </c:pt>
                <c:pt idx="199">
                  <c:v>94.899999999998869</c:v>
                </c:pt>
                <c:pt idx="200">
                  <c:v>94.999999999998863</c:v>
                </c:pt>
                <c:pt idx="201">
                  <c:v>95.099999999998857</c:v>
                </c:pt>
                <c:pt idx="202">
                  <c:v>95.199999999998852</c:v>
                </c:pt>
                <c:pt idx="203">
                  <c:v>95.299999999998846</c:v>
                </c:pt>
                <c:pt idx="204">
                  <c:v>95.39999999999884</c:v>
                </c:pt>
                <c:pt idx="205">
                  <c:v>95.499999999998835</c:v>
                </c:pt>
                <c:pt idx="206">
                  <c:v>95.599999999998829</c:v>
                </c:pt>
                <c:pt idx="207">
                  <c:v>95.699999999998823</c:v>
                </c:pt>
                <c:pt idx="208">
                  <c:v>95.799999999998818</c:v>
                </c:pt>
                <c:pt idx="209">
                  <c:v>95.899999999998812</c:v>
                </c:pt>
                <c:pt idx="210">
                  <c:v>95.999999999998806</c:v>
                </c:pt>
                <c:pt idx="211">
                  <c:v>96.099999999998801</c:v>
                </c:pt>
                <c:pt idx="212">
                  <c:v>96.199999999998795</c:v>
                </c:pt>
                <c:pt idx="213">
                  <c:v>96.299999999998789</c:v>
                </c:pt>
                <c:pt idx="214">
                  <c:v>96.399999999998784</c:v>
                </c:pt>
                <c:pt idx="215">
                  <c:v>96.499999999998778</c:v>
                </c:pt>
                <c:pt idx="216">
                  <c:v>96.599999999998772</c:v>
                </c:pt>
                <c:pt idx="217">
                  <c:v>96.699999999998766</c:v>
                </c:pt>
                <c:pt idx="218">
                  <c:v>96.799999999998761</c:v>
                </c:pt>
                <c:pt idx="219">
                  <c:v>96.899999999998755</c:v>
                </c:pt>
                <c:pt idx="220">
                  <c:v>96.999999999998749</c:v>
                </c:pt>
                <c:pt idx="221">
                  <c:v>97.099999999998744</c:v>
                </c:pt>
                <c:pt idx="222">
                  <c:v>97.199999999998738</c:v>
                </c:pt>
                <c:pt idx="223">
                  <c:v>97.299999999998732</c:v>
                </c:pt>
                <c:pt idx="224">
                  <c:v>97.399999999998727</c:v>
                </c:pt>
                <c:pt idx="225">
                  <c:v>97.499999999998721</c:v>
                </c:pt>
                <c:pt idx="226">
                  <c:v>97.599999999998715</c:v>
                </c:pt>
                <c:pt idx="227">
                  <c:v>97.69999999999871</c:v>
                </c:pt>
                <c:pt idx="228">
                  <c:v>97.799999999998704</c:v>
                </c:pt>
                <c:pt idx="229">
                  <c:v>97.899999999998698</c:v>
                </c:pt>
                <c:pt idx="230">
                  <c:v>97.999999999998693</c:v>
                </c:pt>
                <c:pt idx="231">
                  <c:v>98.099999999998687</c:v>
                </c:pt>
                <c:pt idx="232">
                  <c:v>98.199999999998681</c:v>
                </c:pt>
                <c:pt idx="233">
                  <c:v>98.299999999998676</c:v>
                </c:pt>
                <c:pt idx="234">
                  <c:v>98.39999999999867</c:v>
                </c:pt>
                <c:pt idx="235">
                  <c:v>98.499999999998664</c:v>
                </c:pt>
                <c:pt idx="236">
                  <c:v>98.599999999998658</c:v>
                </c:pt>
                <c:pt idx="237">
                  <c:v>98.699999999998653</c:v>
                </c:pt>
                <c:pt idx="238">
                  <c:v>98.799999999998647</c:v>
                </c:pt>
                <c:pt idx="239">
                  <c:v>98.899999999998641</c:v>
                </c:pt>
                <c:pt idx="240">
                  <c:v>98.999999999998636</c:v>
                </c:pt>
                <c:pt idx="241">
                  <c:v>99.09999999999863</c:v>
                </c:pt>
                <c:pt idx="242">
                  <c:v>99.199999999998624</c:v>
                </c:pt>
                <c:pt idx="243">
                  <c:v>99.299999999998619</c:v>
                </c:pt>
                <c:pt idx="244">
                  <c:v>99.399999999998613</c:v>
                </c:pt>
                <c:pt idx="245">
                  <c:v>99.499999999998607</c:v>
                </c:pt>
                <c:pt idx="246">
                  <c:v>99.599999999998602</c:v>
                </c:pt>
                <c:pt idx="247">
                  <c:v>99.699999999998596</c:v>
                </c:pt>
                <c:pt idx="248">
                  <c:v>99.79999999999859</c:v>
                </c:pt>
                <c:pt idx="249">
                  <c:v>99.899999999998585</c:v>
                </c:pt>
                <c:pt idx="250">
                  <c:v>99.999999999998579</c:v>
                </c:pt>
                <c:pt idx="251">
                  <c:v>100.09999999999857</c:v>
                </c:pt>
                <c:pt idx="252">
                  <c:v>100.19999999999857</c:v>
                </c:pt>
                <c:pt idx="253">
                  <c:v>100.29999999999856</c:v>
                </c:pt>
                <c:pt idx="254">
                  <c:v>100.39999999999856</c:v>
                </c:pt>
                <c:pt idx="255">
                  <c:v>100.49999999999855</c:v>
                </c:pt>
                <c:pt idx="256">
                  <c:v>100.59999999999854</c:v>
                </c:pt>
                <c:pt idx="257">
                  <c:v>100.69999999999854</c:v>
                </c:pt>
                <c:pt idx="258">
                  <c:v>100.79999999999853</c:v>
                </c:pt>
                <c:pt idx="259">
                  <c:v>100.89999999999853</c:v>
                </c:pt>
                <c:pt idx="260">
                  <c:v>100.99999999999852</c:v>
                </c:pt>
                <c:pt idx="261">
                  <c:v>101.09999999999852</c:v>
                </c:pt>
                <c:pt idx="262">
                  <c:v>101.19999999999851</c:v>
                </c:pt>
                <c:pt idx="263">
                  <c:v>101.29999999999851</c:v>
                </c:pt>
                <c:pt idx="264">
                  <c:v>101.3999999999985</c:v>
                </c:pt>
                <c:pt idx="265">
                  <c:v>101.49999999999849</c:v>
                </c:pt>
                <c:pt idx="266">
                  <c:v>101.59999999999849</c:v>
                </c:pt>
                <c:pt idx="267">
                  <c:v>101.69999999999848</c:v>
                </c:pt>
                <c:pt idx="268">
                  <c:v>101.79999999999848</c:v>
                </c:pt>
                <c:pt idx="269">
                  <c:v>101.89999999999847</c:v>
                </c:pt>
                <c:pt idx="270">
                  <c:v>101.99999999999847</c:v>
                </c:pt>
                <c:pt idx="271">
                  <c:v>102.09999999999846</c:v>
                </c:pt>
                <c:pt idx="272">
                  <c:v>102.19999999999845</c:v>
                </c:pt>
                <c:pt idx="273">
                  <c:v>102.29999999999845</c:v>
                </c:pt>
                <c:pt idx="274">
                  <c:v>102.39999999999844</c:v>
                </c:pt>
                <c:pt idx="275">
                  <c:v>102.49999999999844</c:v>
                </c:pt>
                <c:pt idx="276">
                  <c:v>102.59999999999843</c:v>
                </c:pt>
                <c:pt idx="277">
                  <c:v>102.69999999999843</c:v>
                </c:pt>
                <c:pt idx="278">
                  <c:v>102.79999999999842</c:v>
                </c:pt>
                <c:pt idx="279">
                  <c:v>102.89999999999841</c:v>
                </c:pt>
                <c:pt idx="280">
                  <c:v>102.99999999999841</c:v>
                </c:pt>
                <c:pt idx="281">
                  <c:v>103.0999999999984</c:v>
                </c:pt>
                <c:pt idx="282">
                  <c:v>103.1999999999984</c:v>
                </c:pt>
                <c:pt idx="283">
                  <c:v>103.29999999999839</c:v>
                </c:pt>
                <c:pt idx="284">
                  <c:v>103.39999999999839</c:v>
                </c:pt>
                <c:pt idx="285">
                  <c:v>103.49999999999838</c:v>
                </c:pt>
                <c:pt idx="286">
                  <c:v>103.59999999999837</c:v>
                </c:pt>
                <c:pt idx="287">
                  <c:v>103.69999999999837</c:v>
                </c:pt>
                <c:pt idx="288">
                  <c:v>103.79999999999836</c:v>
                </c:pt>
                <c:pt idx="289">
                  <c:v>103.89999999999836</c:v>
                </c:pt>
                <c:pt idx="290">
                  <c:v>103.99999999999835</c:v>
                </c:pt>
                <c:pt idx="291">
                  <c:v>104.09999999999835</c:v>
                </c:pt>
                <c:pt idx="292">
                  <c:v>104.19999999999834</c:v>
                </c:pt>
                <c:pt idx="293">
                  <c:v>104.29999999999833</c:v>
                </c:pt>
                <c:pt idx="294">
                  <c:v>104.39999999999833</c:v>
                </c:pt>
                <c:pt idx="295">
                  <c:v>104.49999999999832</c:v>
                </c:pt>
                <c:pt idx="296">
                  <c:v>104.59999999999832</c:v>
                </c:pt>
                <c:pt idx="297">
                  <c:v>104.69999999999831</c:v>
                </c:pt>
                <c:pt idx="298">
                  <c:v>104.79999999999831</c:v>
                </c:pt>
                <c:pt idx="299">
                  <c:v>104.8999999999983</c:v>
                </c:pt>
                <c:pt idx="300">
                  <c:v>104.99999999999829</c:v>
                </c:pt>
                <c:pt idx="301">
                  <c:v>105.09999999999829</c:v>
                </c:pt>
                <c:pt idx="302">
                  <c:v>105.19999999999828</c:v>
                </c:pt>
                <c:pt idx="303">
                  <c:v>105.29999999999828</c:v>
                </c:pt>
                <c:pt idx="304">
                  <c:v>105.39999999999827</c:v>
                </c:pt>
                <c:pt idx="305">
                  <c:v>105.49999999999827</c:v>
                </c:pt>
                <c:pt idx="306">
                  <c:v>105.59999999999826</c:v>
                </c:pt>
                <c:pt idx="307">
                  <c:v>105.69999999999825</c:v>
                </c:pt>
                <c:pt idx="308">
                  <c:v>105.79999999999825</c:v>
                </c:pt>
                <c:pt idx="309">
                  <c:v>105.89999999999824</c:v>
                </c:pt>
                <c:pt idx="310">
                  <c:v>105.99999999999824</c:v>
                </c:pt>
                <c:pt idx="311">
                  <c:v>106.09999999999823</c:v>
                </c:pt>
                <c:pt idx="312">
                  <c:v>106.19999999999823</c:v>
                </c:pt>
                <c:pt idx="313">
                  <c:v>106.29999999999822</c:v>
                </c:pt>
                <c:pt idx="314">
                  <c:v>106.39999999999822</c:v>
                </c:pt>
                <c:pt idx="315">
                  <c:v>106.49999999999821</c:v>
                </c:pt>
                <c:pt idx="316">
                  <c:v>106.5999999999982</c:v>
                </c:pt>
                <c:pt idx="317">
                  <c:v>106.6999999999982</c:v>
                </c:pt>
                <c:pt idx="318">
                  <c:v>106.79999999999819</c:v>
                </c:pt>
                <c:pt idx="319">
                  <c:v>106.89999999999819</c:v>
                </c:pt>
                <c:pt idx="320">
                  <c:v>106.99999999999818</c:v>
                </c:pt>
                <c:pt idx="321">
                  <c:v>107.09999999999818</c:v>
                </c:pt>
                <c:pt idx="322">
                  <c:v>107.19999999999817</c:v>
                </c:pt>
                <c:pt idx="323">
                  <c:v>107.29999999999816</c:v>
                </c:pt>
                <c:pt idx="324">
                  <c:v>107.39999999999816</c:v>
                </c:pt>
                <c:pt idx="325">
                  <c:v>107.49999999999815</c:v>
                </c:pt>
                <c:pt idx="326">
                  <c:v>107.59999999999815</c:v>
                </c:pt>
                <c:pt idx="327">
                  <c:v>107.69999999999814</c:v>
                </c:pt>
                <c:pt idx="328">
                  <c:v>107.79999999999814</c:v>
                </c:pt>
                <c:pt idx="329">
                  <c:v>107.89999999999813</c:v>
                </c:pt>
                <c:pt idx="330">
                  <c:v>107.99999999999812</c:v>
                </c:pt>
                <c:pt idx="331">
                  <c:v>108.09999999999812</c:v>
                </c:pt>
                <c:pt idx="332">
                  <c:v>108.19999999999811</c:v>
                </c:pt>
                <c:pt idx="333">
                  <c:v>108.29999999999811</c:v>
                </c:pt>
                <c:pt idx="334">
                  <c:v>108.3999999999981</c:v>
                </c:pt>
                <c:pt idx="335">
                  <c:v>108.4999999999981</c:v>
                </c:pt>
                <c:pt idx="336">
                  <c:v>108.59999999999809</c:v>
                </c:pt>
                <c:pt idx="337">
                  <c:v>108.69999999999808</c:v>
                </c:pt>
                <c:pt idx="338">
                  <c:v>108.79999999999808</c:v>
                </c:pt>
                <c:pt idx="339">
                  <c:v>108.89999999999807</c:v>
                </c:pt>
                <c:pt idx="340">
                  <c:v>108.99999999999807</c:v>
                </c:pt>
                <c:pt idx="341">
                  <c:v>109.09999999999806</c:v>
                </c:pt>
                <c:pt idx="342">
                  <c:v>109.19999999999806</c:v>
                </c:pt>
                <c:pt idx="343">
                  <c:v>109.29999999999805</c:v>
                </c:pt>
                <c:pt idx="344">
                  <c:v>109.39999999999804</c:v>
                </c:pt>
                <c:pt idx="345">
                  <c:v>109.49999999999804</c:v>
                </c:pt>
                <c:pt idx="346">
                  <c:v>109.59999999999803</c:v>
                </c:pt>
                <c:pt idx="347">
                  <c:v>109.69999999999803</c:v>
                </c:pt>
                <c:pt idx="348">
                  <c:v>109.79999999999802</c:v>
                </c:pt>
                <c:pt idx="349">
                  <c:v>109.89999999999802</c:v>
                </c:pt>
                <c:pt idx="350">
                  <c:v>109.99999999999801</c:v>
                </c:pt>
                <c:pt idx="351">
                  <c:v>110.099999999998</c:v>
                </c:pt>
                <c:pt idx="352">
                  <c:v>110.199999999998</c:v>
                </c:pt>
                <c:pt idx="353">
                  <c:v>110.29999999999799</c:v>
                </c:pt>
                <c:pt idx="354">
                  <c:v>110.39999999999799</c:v>
                </c:pt>
                <c:pt idx="355">
                  <c:v>110.49999999999798</c:v>
                </c:pt>
                <c:pt idx="356">
                  <c:v>110.59999999999798</c:v>
                </c:pt>
                <c:pt idx="357">
                  <c:v>110.69999999999797</c:v>
                </c:pt>
                <c:pt idx="358">
                  <c:v>110.79999999999797</c:v>
                </c:pt>
                <c:pt idx="359">
                  <c:v>110.89999999999796</c:v>
                </c:pt>
                <c:pt idx="360">
                  <c:v>110.99999999999795</c:v>
                </c:pt>
                <c:pt idx="361">
                  <c:v>111.09999999999795</c:v>
                </c:pt>
                <c:pt idx="362">
                  <c:v>111.19999999999794</c:v>
                </c:pt>
                <c:pt idx="363">
                  <c:v>111.29999999999794</c:v>
                </c:pt>
                <c:pt idx="364">
                  <c:v>111.39999999999793</c:v>
                </c:pt>
                <c:pt idx="365">
                  <c:v>111.49999999999793</c:v>
                </c:pt>
                <c:pt idx="366">
                  <c:v>111.59999999999792</c:v>
                </c:pt>
                <c:pt idx="367">
                  <c:v>111.69999999999791</c:v>
                </c:pt>
                <c:pt idx="368">
                  <c:v>111.79999999999791</c:v>
                </c:pt>
                <c:pt idx="369">
                  <c:v>111.8999999999979</c:v>
                </c:pt>
                <c:pt idx="370">
                  <c:v>111.9999999999979</c:v>
                </c:pt>
                <c:pt idx="371">
                  <c:v>112.09999999999789</c:v>
                </c:pt>
                <c:pt idx="372">
                  <c:v>112.19999999999789</c:v>
                </c:pt>
                <c:pt idx="373">
                  <c:v>112.29999999999788</c:v>
                </c:pt>
                <c:pt idx="374">
                  <c:v>112.39999999999787</c:v>
                </c:pt>
                <c:pt idx="375">
                  <c:v>112.49999999999787</c:v>
                </c:pt>
                <c:pt idx="376">
                  <c:v>112.59999999999786</c:v>
                </c:pt>
                <c:pt idx="377">
                  <c:v>112.69999999999786</c:v>
                </c:pt>
                <c:pt idx="378">
                  <c:v>112.79999999999785</c:v>
                </c:pt>
                <c:pt idx="379">
                  <c:v>112.89999999999785</c:v>
                </c:pt>
                <c:pt idx="380">
                  <c:v>112.99999999999784</c:v>
                </c:pt>
                <c:pt idx="381">
                  <c:v>113.09999999999783</c:v>
                </c:pt>
                <c:pt idx="382">
                  <c:v>113.19999999999783</c:v>
                </c:pt>
                <c:pt idx="383">
                  <c:v>113.29999999999782</c:v>
                </c:pt>
                <c:pt idx="384">
                  <c:v>113.39999999999782</c:v>
                </c:pt>
                <c:pt idx="385">
                  <c:v>113.49999999999781</c:v>
                </c:pt>
                <c:pt idx="386">
                  <c:v>113.59999999999781</c:v>
                </c:pt>
                <c:pt idx="387">
                  <c:v>113.6999999999978</c:v>
                </c:pt>
                <c:pt idx="388">
                  <c:v>113.79999999999779</c:v>
                </c:pt>
                <c:pt idx="389">
                  <c:v>113.89999999999779</c:v>
                </c:pt>
                <c:pt idx="390">
                  <c:v>113.99999999999778</c:v>
                </c:pt>
                <c:pt idx="391">
                  <c:v>114.09999999999778</c:v>
                </c:pt>
                <c:pt idx="392">
                  <c:v>114.19999999999777</c:v>
                </c:pt>
                <c:pt idx="393">
                  <c:v>114.29999999999777</c:v>
                </c:pt>
                <c:pt idx="394">
                  <c:v>114.39999999999776</c:v>
                </c:pt>
                <c:pt idx="395">
                  <c:v>114.49999999999775</c:v>
                </c:pt>
                <c:pt idx="396">
                  <c:v>114.59999999999775</c:v>
                </c:pt>
                <c:pt idx="397">
                  <c:v>114.69999999999774</c:v>
                </c:pt>
                <c:pt idx="398">
                  <c:v>114.79999999999774</c:v>
                </c:pt>
                <c:pt idx="399">
                  <c:v>114.89999999999773</c:v>
                </c:pt>
                <c:pt idx="400">
                  <c:v>114.99999999999773</c:v>
                </c:pt>
                <c:pt idx="401">
                  <c:v>115.09999999999772</c:v>
                </c:pt>
                <c:pt idx="402">
                  <c:v>115.19999999999771</c:v>
                </c:pt>
                <c:pt idx="403">
                  <c:v>115.29999999999771</c:v>
                </c:pt>
                <c:pt idx="404">
                  <c:v>115.3999999999977</c:v>
                </c:pt>
                <c:pt idx="405">
                  <c:v>115.4999999999977</c:v>
                </c:pt>
                <c:pt idx="406">
                  <c:v>115.59999999999769</c:v>
                </c:pt>
                <c:pt idx="407">
                  <c:v>115.69999999999769</c:v>
                </c:pt>
                <c:pt idx="408">
                  <c:v>115.79999999999768</c:v>
                </c:pt>
                <c:pt idx="409">
                  <c:v>115.89999999999768</c:v>
                </c:pt>
                <c:pt idx="410">
                  <c:v>115.99999999999767</c:v>
                </c:pt>
                <c:pt idx="411">
                  <c:v>116.09999999999766</c:v>
                </c:pt>
                <c:pt idx="412">
                  <c:v>116.19999999999766</c:v>
                </c:pt>
                <c:pt idx="413">
                  <c:v>116.29999999999765</c:v>
                </c:pt>
                <c:pt idx="414">
                  <c:v>116.39999999999765</c:v>
                </c:pt>
                <c:pt idx="415">
                  <c:v>116.49999999999764</c:v>
                </c:pt>
                <c:pt idx="416">
                  <c:v>116.59999999999764</c:v>
                </c:pt>
                <c:pt idx="417">
                  <c:v>116.69999999999763</c:v>
                </c:pt>
                <c:pt idx="418">
                  <c:v>116.79999999999762</c:v>
                </c:pt>
                <c:pt idx="419">
                  <c:v>116.89999999999762</c:v>
                </c:pt>
                <c:pt idx="420">
                  <c:v>116.99999999999761</c:v>
                </c:pt>
                <c:pt idx="421">
                  <c:v>117.09999999999761</c:v>
                </c:pt>
                <c:pt idx="422">
                  <c:v>117.1999999999976</c:v>
                </c:pt>
                <c:pt idx="423">
                  <c:v>117.2999999999976</c:v>
                </c:pt>
                <c:pt idx="424">
                  <c:v>117.39999999999759</c:v>
                </c:pt>
                <c:pt idx="425">
                  <c:v>117.49999999999758</c:v>
                </c:pt>
                <c:pt idx="426">
                  <c:v>117.59999999999758</c:v>
                </c:pt>
                <c:pt idx="427">
                  <c:v>117.69999999999757</c:v>
                </c:pt>
                <c:pt idx="428">
                  <c:v>117.79999999999757</c:v>
                </c:pt>
                <c:pt idx="429">
                  <c:v>117.89999999999756</c:v>
                </c:pt>
                <c:pt idx="430">
                  <c:v>117.99999999999756</c:v>
                </c:pt>
                <c:pt idx="431">
                  <c:v>118.09999999999755</c:v>
                </c:pt>
                <c:pt idx="432">
                  <c:v>118.19999999999754</c:v>
                </c:pt>
                <c:pt idx="433">
                  <c:v>118.29999999999754</c:v>
                </c:pt>
                <c:pt idx="434">
                  <c:v>118.39999999999753</c:v>
                </c:pt>
                <c:pt idx="435">
                  <c:v>118.49999999999753</c:v>
                </c:pt>
                <c:pt idx="436">
                  <c:v>118.59999999999752</c:v>
                </c:pt>
                <c:pt idx="437">
                  <c:v>118.69999999999752</c:v>
                </c:pt>
                <c:pt idx="438">
                  <c:v>118.79999999999751</c:v>
                </c:pt>
                <c:pt idx="439">
                  <c:v>118.8999999999975</c:v>
                </c:pt>
                <c:pt idx="440">
                  <c:v>118.9999999999975</c:v>
                </c:pt>
                <c:pt idx="441">
                  <c:v>119.09999999999749</c:v>
                </c:pt>
                <c:pt idx="442">
                  <c:v>119.19999999999749</c:v>
                </c:pt>
                <c:pt idx="443">
                  <c:v>119.29999999999748</c:v>
                </c:pt>
                <c:pt idx="444">
                  <c:v>119.39999999999748</c:v>
                </c:pt>
                <c:pt idx="445">
                  <c:v>119.49999999999747</c:v>
                </c:pt>
                <c:pt idx="446">
                  <c:v>119.59999999999746</c:v>
                </c:pt>
                <c:pt idx="447">
                  <c:v>119.69999999999746</c:v>
                </c:pt>
                <c:pt idx="448">
                  <c:v>119.79999999999745</c:v>
                </c:pt>
                <c:pt idx="449">
                  <c:v>119.89999999999745</c:v>
                </c:pt>
                <c:pt idx="450">
                  <c:v>119.99999999999744</c:v>
                </c:pt>
                <c:pt idx="451">
                  <c:v>120.09999999999744</c:v>
                </c:pt>
                <c:pt idx="452">
                  <c:v>120.19999999999743</c:v>
                </c:pt>
                <c:pt idx="453">
                  <c:v>120.29999999999742</c:v>
                </c:pt>
                <c:pt idx="454">
                  <c:v>120.39999999999742</c:v>
                </c:pt>
                <c:pt idx="455">
                  <c:v>120.49999999999741</c:v>
                </c:pt>
                <c:pt idx="456">
                  <c:v>120.59999999999741</c:v>
                </c:pt>
                <c:pt idx="457">
                  <c:v>120.6999999999974</c:v>
                </c:pt>
                <c:pt idx="458">
                  <c:v>120.7999999999974</c:v>
                </c:pt>
                <c:pt idx="459">
                  <c:v>120.89999999999739</c:v>
                </c:pt>
                <c:pt idx="460">
                  <c:v>120.99999999999739</c:v>
                </c:pt>
                <c:pt idx="461">
                  <c:v>121.09999999999738</c:v>
                </c:pt>
                <c:pt idx="462">
                  <c:v>121.19999999999737</c:v>
                </c:pt>
                <c:pt idx="463">
                  <c:v>121.29999999999737</c:v>
                </c:pt>
                <c:pt idx="464">
                  <c:v>121.39999999999736</c:v>
                </c:pt>
                <c:pt idx="465">
                  <c:v>121.49999999999736</c:v>
                </c:pt>
                <c:pt idx="466">
                  <c:v>121.59999999999735</c:v>
                </c:pt>
                <c:pt idx="467">
                  <c:v>121.69999999999735</c:v>
                </c:pt>
                <c:pt idx="468">
                  <c:v>121.79999999999734</c:v>
                </c:pt>
                <c:pt idx="469">
                  <c:v>121.89999999999733</c:v>
                </c:pt>
                <c:pt idx="470">
                  <c:v>121.99999999999733</c:v>
                </c:pt>
                <c:pt idx="471">
                  <c:v>122.09999999999732</c:v>
                </c:pt>
                <c:pt idx="472">
                  <c:v>122.19999999999732</c:v>
                </c:pt>
                <c:pt idx="473">
                  <c:v>122.29999999999731</c:v>
                </c:pt>
                <c:pt idx="474">
                  <c:v>122.39999999999731</c:v>
                </c:pt>
                <c:pt idx="475">
                  <c:v>122.4999999999973</c:v>
                </c:pt>
                <c:pt idx="476">
                  <c:v>122.59999999999729</c:v>
                </c:pt>
                <c:pt idx="477">
                  <c:v>122.69999999999729</c:v>
                </c:pt>
                <c:pt idx="478">
                  <c:v>122.79999999999728</c:v>
                </c:pt>
                <c:pt idx="479">
                  <c:v>122.89999999999728</c:v>
                </c:pt>
                <c:pt idx="480">
                  <c:v>122.99999999999727</c:v>
                </c:pt>
                <c:pt idx="481">
                  <c:v>123.09999999999727</c:v>
                </c:pt>
                <c:pt idx="482">
                  <c:v>123.19999999999726</c:v>
                </c:pt>
                <c:pt idx="483">
                  <c:v>123.29999999999725</c:v>
                </c:pt>
                <c:pt idx="484">
                  <c:v>123.39999999999725</c:v>
                </c:pt>
                <c:pt idx="485">
                  <c:v>123.49999999999724</c:v>
                </c:pt>
                <c:pt idx="486">
                  <c:v>123.59999999999724</c:v>
                </c:pt>
                <c:pt idx="487">
                  <c:v>123.69999999999723</c:v>
                </c:pt>
                <c:pt idx="488">
                  <c:v>123.79999999999723</c:v>
                </c:pt>
                <c:pt idx="489">
                  <c:v>123.89999999999722</c:v>
                </c:pt>
                <c:pt idx="490">
                  <c:v>123.99999999999721</c:v>
                </c:pt>
                <c:pt idx="491">
                  <c:v>124.09999999999721</c:v>
                </c:pt>
                <c:pt idx="492">
                  <c:v>124.1999999999972</c:v>
                </c:pt>
                <c:pt idx="493">
                  <c:v>124.2999999999972</c:v>
                </c:pt>
                <c:pt idx="494">
                  <c:v>124.39999999999719</c:v>
                </c:pt>
                <c:pt idx="495">
                  <c:v>124.49999999999719</c:v>
                </c:pt>
                <c:pt idx="496">
                  <c:v>124.59999999999718</c:v>
                </c:pt>
                <c:pt idx="497">
                  <c:v>124.69999999999717</c:v>
                </c:pt>
                <c:pt idx="498">
                  <c:v>124.79999999999717</c:v>
                </c:pt>
                <c:pt idx="499">
                  <c:v>124.89999999999716</c:v>
                </c:pt>
                <c:pt idx="500">
                  <c:v>124.99999999999716</c:v>
                </c:pt>
              </c:numCache>
            </c:numRef>
          </c:cat>
          <c:val>
            <c:numRef>
              <c:f>'Barrier option'!$C$14:$C$514</c:f>
              <c:numCache>
                <c:formatCode>General</c:formatCode>
                <c:ptCount val="50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-4.9000000000014268</c:v>
                </c:pt>
                <c:pt idx="252">
                  <c:v>-4.8000000000014325</c:v>
                </c:pt>
                <c:pt idx="253">
                  <c:v>-4.7000000000014381</c:v>
                </c:pt>
                <c:pt idx="254">
                  <c:v>-4.6000000000014438</c:v>
                </c:pt>
                <c:pt idx="255">
                  <c:v>-4.5000000000014495</c:v>
                </c:pt>
                <c:pt idx="256">
                  <c:v>-4.4000000000014552</c:v>
                </c:pt>
                <c:pt idx="257">
                  <c:v>-4.3000000000014609</c:v>
                </c:pt>
                <c:pt idx="258">
                  <c:v>-4.2000000000014666</c:v>
                </c:pt>
                <c:pt idx="259">
                  <c:v>-4.1000000000014722</c:v>
                </c:pt>
                <c:pt idx="260">
                  <c:v>-4.0000000000014779</c:v>
                </c:pt>
                <c:pt idx="261">
                  <c:v>-3.9000000000014836</c:v>
                </c:pt>
                <c:pt idx="262">
                  <c:v>-3.8000000000014893</c:v>
                </c:pt>
                <c:pt idx="263">
                  <c:v>-3.700000000001495</c:v>
                </c:pt>
                <c:pt idx="264">
                  <c:v>-3.6000000000015007</c:v>
                </c:pt>
                <c:pt idx="265">
                  <c:v>-3.5000000000015064</c:v>
                </c:pt>
                <c:pt idx="266">
                  <c:v>-3.400000000001512</c:v>
                </c:pt>
                <c:pt idx="267">
                  <c:v>-3.3000000000015177</c:v>
                </c:pt>
                <c:pt idx="268">
                  <c:v>-3.2000000000015234</c:v>
                </c:pt>
                <c:pt idx="269">
                  <c:v>-3.1000000000015291</c:v>
                </c:pt>
                <c:pt idx="270">
                  <c:v>-3.0000000000015348</c:v>
                </c:pt>
                <c:pt idx="271">
                  <c:v>-2.9000000000015405</c:v>
                </c:pt>
                <c:pt idx="272">
                  <c:v>-2.8000000000015461</c:v>
                </c:pt>
                <c:pt idx="273">
                  <c:v>-2.7000000000015518</c:v>
                </c:pt>
                <c:pt idx="274">
                  <c:v>-2.6000000000015575</c:v>
                </c:pt>
                <c:pt idx="275">
                  <c:v>-2.5000000000015632</c:v>
                </c:pt>
                <c:pt idx="276">
                  <c:v>-2.4000000000015689</c:v>
                </c:pt>
                <c:pt idx="277">
                  <c:v>-2.3000000000015746</c:v>
                </c:pt>
                <c:pt idx="278">
                  <c:v>-2.2000000000015802</c:v>
                </c:pt>
                <c:pt idx="279">
                  <c:v>-2.1000000000015859</c:v>
                </c:pt>
                <c:pt idx="280">
                  <c:v>-2.0000000000015916</c:v>
                </c:pt>
                <c:pt idx="281">
                  <c:v>-1.9000000000015973</c:v>
                </c:pt>
                <c:pt idx="282">
                  <c:v>-1.800000000001603</c:v>
                </c:pt>
                <c:pt idx="283">
                  <c:v>-1.7000000000016087</c:v>
                </c:pt>
                <c:pt idx="284">
                  <c:v>-1.6000000000016144</c:v>
                </c:pt>
                <c:pt idx="285">
                  <c:v>-1.50000000000162</c:v>
                </c:pt>
                <c:pt idx="286">
                  <c:v>-1.4000000000016257</c:v>
                </c:pt>
                <c:pt idx="287">
                  <c:v>-1.3000000000016314</c:v>
                </c:pt>
                <c:pt idx="288">
                  <c:v>-1.2000000000016371</c:v>
                </c:pt>
                <c:pt idx="289">
                  <c:v>-1.1000000000016428</c:v>
                </c:pt>
                <c:pt idx="290">
                  <c:v>-1.0000000000016485</c:v>
                </c:pt>
                <c:pt idx="291">
                  <c:v>-0.90000000000165414</c:v>
                </c:pt>
                <c:pt idx="292">
                  <c:v>-0.80000000000165983</c:v>
                </c:pt>
                <c:pt idx="293">
                  <c:v>-0.70000000000166551</c:v>
                </c:pt>
                <c:pt idx="294">
                  <c:v>-0.6000000000016712</c:v>
                </c:pt>
                <c:pt idx="295">
                  <c:v>-0.50000000000167688</c:v>
                </c:pt>
                <c:pt idx="296">
                  <c:v>-0.40000000000168257</c:v>
                </c:pt>
                <c:pt idx="297">
                  <c:v>-0.30000000000168825</c:v>
                </c:pt>
                <c:pt idx="298">
                  <c:v>-0.20000000000169393</c:v>
                </c:pt>
                <c:pt idx="299">
                  <c:v>-0.10000000000169962</c:v>
                </c:pt>
                <c:pt idx="300">
                  <c:v>-1.7053025658242404E-12</c:v>
                </c:pt>
                <c:pt idx="301">
                  <c:v>9.9999999998289013E-2</c:v>
                </c:pt>
                <c:pt idx="302">
                  <c:v>0.19999999999828333</c:v>
                </c:pt>
                <c:pt idx="303">
                  <c:v>0.29999999999827764</c:v>
                </c:pt>
                <c:pt idx="304">
                  <c:v>0.39999999999827196</c:v>
                </c:pt>
                <c:pt idx="305">
                  <c:v>0.49999999999826628</c:v>
                </c:pt>
                <c:pt idx="306">
                  <c:v>0.59999999999826059</c:v>
                </c:pt>
                <c:pt idx="307">
                  <c:v>0.69999999999825491</c:v>
                </c:pt>
                <c:pt idx="308">
                  <c:v>0.79999999999824922</c:v>
                </c:pt>
                <c:pt idx="309">
                  <c:v>0.89999999999824354</c:v>
                </c:pt>
                <c:pt idx="310">
                  <c:v>0.99999999999823785</c:v>
                </c:pt>
                <c:pt idx="311">
                  <c:v>1.0999999999982322</c:v>
                </c:pt>
                <c:pt idx="312">
                  <c:v>1.1999999999982265</c:v>
                </c:pt>
                <c:pt idx="313">
                  <c:v>1.2999999999982208</c:v>
                </c:pt>
                <c:pt idx="314">
                  <c:v>1.3999999999982151</c:v>
                </c:pt>
                <c:pt idx="315">
                  <c:v>1.4999999999982094</c:v>
                </c:pt>
                <c:pt idx="316">
                  <c:v>1.5999999999982037</c:v>
                </c:pt>
                <c:pt idx="317">
                  <c:v>1.6999999999981981</c:v>
                </c:pt>
                <c:pt idx="318">
                  <c:v>1.7999999999981924</c:v>
                </c:pt>
                <c:pt idx="319">
                  <c:v>1.8999999999981867</c:v>
                </c:pt>
                <c:pt idx="320">
                  <c:v>1.999999999998181</c:v>
                </c:pt>
                <c:pt idx="321">
                  <c:v>2.0999999999981753</c:v>
                </c:pt>
                <c:pt idx="322">
                  <c:v>2.1999999999981696</c:v>
                </c:pt>
                <c:pt idx="323">
                  <c:v>2.299999999998164</c:v>
                </c:pt>
                <c:pt idx="324">
                  <c:v>2.3999999999981583</c:v>
                </c:pt>
                <c:pt idx="325">
                  <c:v>2.4999999999981526</c:v>
                </c:pt>
                <c:pt idx="326">
                  <c:v>2.5999999999981469</c:v>
                </c:pt>
                <c:pt idx="327">
                  <c:v>2.6999999999981412</c:v>
                </c:pt>
                <c:pt idx="328">
                  <c:v>2.7999999999981355</c:v>
                </c:pt>
                <c:pt idx="329">
                  <c:v>2.8999999999981299</c:v>
                </c:pt>
                <c:pt idx="330">
                  <c:v>2.9999999999981242</c:v>
                </c:pt>
                <c:pt idx="331">
                  <c:v>3.0999999999981185</c:v>
                </c:pt>
                <c:pt idx="332">
                  <c:v>3.1999999999981128</c:v>
                </c:pt>
                <c:pt idx="333">
                  <c:v>3.2999999999981071</c:v>
                </c:pt>
                <c:pt idx="334">
                  <c:v>3.3999999999981014</c:v>
                </c:pt>
                <c:pt idx="335">
                  <c:v>3.4999999999980957</c:v>
                </c:pt>
                <c:pt idx="336">
                  <c:v>3.5999999999980901</c:v>
                </c:pt>
                <c:pt idx="337">
                  <c:v>3.6999999999980844</c:v>
                </c:pt>
                <c:pt idx="338">
                  <c:v>3.7999999999980787</c:v>
                </c:pt>
                <c:pt idx="339">
                  <c:v>3.899999999998073</c:v>
                </c:pt>
                <c:pt idx="340">
                  <c:v>3.9999999999980673</c:v>
                </c:pt>
                <c:pt idx="341">
                  <c:v>4.0999999999980616</c:v>
                </c:pt>
                <c:pt idx="342">
                  <c:v>4.199999999998056</c:v>
                </c:pt>
                <c:pt idx="343">
                  <c:v>4.2999999999980503</c:v>
                </c:pt>
                <c:pt idx="344">
                  <c:v>4.3999999999980446</c:v>
                </c:pt>
                <c:pt idx="345">
                  <c:v>4.4999999999980389</c:v>
                </c:pt>
                <c:pt idx="346">
                  <c:v>4.5999999999980332</c:v>
                </c:pt>
                <c:pt idx="347">
                  <c:v>4.6999999999980275</c:v>
                </c:pt>
                <c:pt idx="348">
                  <c:v>4.7999999999980218</c:v>
                </c:pt>
                <c:pt idx="349">
                  <c:v>4.8999999999980162</c:v>
                </c:pt>
                <c:pt idx="350">
                  <c:v>4.9999999999980105</c:v>
                </c:pt>
                <c:pt idx="351">
                  <c:v>5.0999999999980048</c:v>
                </c:pt>
                <c:pt idx="352">
                  <c:v>5.1999999999979991</c:v>
                </c:pt>
                <c:pt idx="353">
                  <c:v>5.2999999999979934</c:v>
                </c:pt>
                <c:pt idx="354">
                  <c:v>5.3999999999979877</c:v>
                </c:pt>
                <c:pt idx="355">
                  <c:v>5.4999999999979821</c:v>
                </c:pt>
                <c:pt idx="356">
                  <c:v>5.5999999999979764</c:v>
                </c:pt>
                <c:pt idx="357">
                  <c:v>5.6999999999979707</c:v>
                </c:pt>
                <c:pt idx="358">
                  <c:v>5.799999999997965</c:v>
                </c:pt>
                <c:pt idx="359">
                  <c:v>5.8999999999979593</c:v>
                </c:pt>
                <c:pt idx="360">
                  <c:v>5.9999999999979536</c:v>
                </c:pt>
                <c:pt idx="361">
                  <c:v>6.099999999997948</c:v>
                </c:pt>
                <c:pt idx="362">
                  <c:v>6.1999999999979423</c:v>
                </c:pt>
                <c:pt idx="363">
                  <c:v>6.2999999999979366</c:v>
                </c:pt>
                <c:pt idx="364">
                  <c:v>6.3999999999979309</c:v>
                </c:pt>
                <c:pt idx="365">
                  <c:v>6.4999999999979252</c:v>
                </c:pt>
                <c:pt idx="366">
                  <c:v>6.5999999999979195</c:v>
                </c:pt>
                <c:pt idx="367">
                  <c:v>6.6999999999979138</c:v>
                </c:pt>
                <c:pt idx="368">
                  <c:v>6.7999999999979082</c:v>
                </c:pt>
                <c:pt idx="369">
                  <c:v>6.8999999999979025</c:v>
                </c:pt>
                <c:pt idx="370">
                  <c:v>6.9999999999978968</c:v>
                </c:pt>
                <c:pt idx="371">
                  <c:v>7.0999999999978911</c:v>
                </c:pt>
                <c:pt idx="372">
                  <c:v>7.1999999999978854</c:v>
                </c:pt>
                <c:pt idx="373">
                  <c:v>7.2999999999978797</c:v>
                </c:pt>
                <c:pt idx="374">
                  <c:v>7.3999999999978741</c:v>
                </c:pt>
                <c:pt idx="375">
                  <c:v>7.4999999999978684</c:v>
                </c:pt>
                <c:pt idx="376">
                  <c:v>7.5999999999978627</c:v>
                </c:pt>
                <c:pt idx="377">
                  <c:v>7.699999999997857</c:v>
                </c:pt>
                <c:pt idx="378">
                  <c:v>7.7999999999978513</c:v>
                </c:pt>
                <c:pt idx="379">
                  <c:v>7.8999999999978456</c:v>
                </c:pt>
                <c:pt idx="380">
                  <c:v>7.99999999999784</c:v>
                </c:pt>
                <c:pt idx="381">
                  <c:v>8.0999999999978343</c:v>
                </c:pt>
                <c:pt idx="382">
                  <c:v>8.1999999999978286</c:v>
                </c:pt>
                <c:pt idx="383">
                  <c:v>8.2999999999978229</c:v>
                </c:pt>
                <c:pt idx="384">
                  <c:v>8.3999999999978172</c:v>
                </c:pt>
                <c:pt idx="385">
                  <c:v>8.4999999999978115</c:v>
                </c:pt>
                <c:pt idx="386">
                  <c:v>8.5999999999978058</c:v>
                </c:pt>
                <c:pt idx="387">
                  <c:v>8.6999999999978002</c:v>
                </c:pt>
                <c:pt idx="388">
                  <c:v>8.7999999999977945</c:v>
                </c:pt>
                <c:pt idx="389">
                  <c:v>8.8999999999977888</c:v>
                </c:pt>
                <c:pt idx="390">
                  <c:v>8.9999999999977831</c:v>
                </c:pt>
                <c:pt idx="391">
                  <c:v>9.0999999999977774</c:v>
                </c:pt>
                <c:pt idx="392">
                  <c:v>9.1999999999977717</c:v>
                </c:pt>
                <c:pt idx="393">
                  <c:v>9.2999999999977661</c:v>
                </c:pt>
                <c:pt idx="394">
                  <c:v>9.3999999999977604</c:v>
                </c:pt>
                <c:pt idx="395">
                  <c:v>9.4999999999977547</c:v>
                </c:pt>
                <c:pt idx="396">
                  <c:v>9.599999999997749</c:v>
                </c:pt>
                <c:pt idx="397">
                  <c:v>9.6999999999977433</c:v>
                </c:pt>
                <c:pt idx="398">
                  <c:v>9.7999999999977376</c:v>
                </c:pt>
                <c:pt idx="399">
                  <c:v>9.8999999999977319</c:v>
                </c:pt>
                <c:pt idx="400">
                  <c:v>9.9999999999977263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8-F249-A126-4FF38B2D7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064096"/>
        <c:axId val="135056911"/>
      </c:lineChart>
      <c:catAx>
        <c:axId val="213106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underlying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price</a:t>
                </a:r>
                <a:endParaRPr lang="en-C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35056911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35056911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option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net</a:t>
                </a:r>
                <a:r>
                  <a:rPr lang="zh-CN" sz="1000" b="0" i="0" baseline="0">
                    <a:effectLst/>
                  </a:rPr>
                  <a:t> </a:t>
                </a:r>
                <a:r>
                  <a:rPr lang="en-US" sz="1000" b="0" i="0" baseline="0">
                    <a:effectLst/>
                  </a:rPr>
                  <a:t>payoff</a:t>
                </a:r>
                <a:endParaRPr lang="en-C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106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GPU/CPU</a:t>
            </a:r>
            <a:r>
              <a:rPr lang="zh-CN" altLang="en-US"/>
              <a:t> </a:t>
            </a:r>
            <a:r>
              <a:rPr lang="en-US" altLang="zh-CN"/>
              <a:t>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T=1</c:v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'PSO Monte Carlo_T'!$D$14:$D$22</c:f>
              <c:numCache>
                <c:formatCode>0.00E+00</c:formatCode>
                <c:ptCount val="9"/>
                <c:pt idx="0">
                  <c:v>1000000000</c:v>
                </c:pt>
                <c:pt idx="1">
                  <c:v>500000000</c:v>
                </c:pt>
                <c:pt idx="2">
                  <c:v>400000000</c:v>
                </c:pt>
                <c:pt idx="3">
                  <c:v>200000000</c:v>
                </c:pt>
                <c:pt idx="4">
                  <c:v>200000000</c:v>
                </c:pt>
                <c:pt idx="5">
                  <c:v>100000000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50000000</c:v>
                </c:pt>
              </c:numCache>
            </c:numRef>
          </c:cat>
          <c:val>
            <c:numRef>
              <c:f>'PSO Monte Carlo_T'!$N$14:$N$22</c:f>
              <c:numCache>
                <c:formatCode>0.00</c:formatCode>
                <c:ptCount val="9"/>
                <c:pt idx="0">
                  <c:v>0.79166666666666663</c:v>
                </c:pt>
                <c:pt idx="1">
                  <c:v>1.1000000000000001</c:v>
                </c:pt>
                <c:pt idx="2">
                  <c:v>1</c:v>
                </c:pt>
                <c:pt idx="3">
                  <c:v>1.2241379310344827</c:v>
                </c:pt>
                <c:pt idx="4">
                  <c:v>1.0629370629370629</c:v>
                </c:pt>
                <c:pt idx="5">
                  <c:v>0.80346820809248554</c:v>
                </c:pt>
                <c:pt idx="6">
                  <c:v>1.0048780487804878</c:v>
                </c:pt>
                <c:pt idx="7">
                  <c:v>0.94968553459119498</c:v>
                </c:pt>
                <c:pt idx="8">
                  <c:v>0.8782707622298066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5-2F4E-B18C-2BD8A8173350}"/>
            </c:ext>
          </c:extLst>
        </c:ser>
        <c:ser>
          <c:idx val="1"/>
          <c:order val="1"/>
          <c:tx>
            <c:v>T=0.75</c:v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Carlo_T'!$N$26:$N$34</c:f>
              <c:numCache>
                <c:formatCode>0.00</c:formatCode>
                <c:ptCount val="9"/>
                <c:pt idx="0">
                  <c:v>0.88235294117647056</c:v>
                </c:pt>
                <c:pt idx="1">
                  <c:v>0.77333333333333332</c:v>
                </c:pt>
                <c:pt idx="2">
                  <c:v>0.9838709677419355</c:v>
                </c:pt>
                <c:pt idx="3">
                  <c:v>1.1529850746268655</c:v>
                </c:pt>
                <c:pt idx="4">
                  <c:v>1.1115107913669064</c:v>
                </c:pt>
                <c:pt idx="5">
                  <c:v>1.28</c:v>
                </c:pt>
                <c:pt idx="6">
                  <c:v>0.85641025641025637</c:v>
                </c:pt>
                <c:pt idx="7">
                  <c:v>0.95480225988700562</c:v>
                </c:pt>
                <c:pt idx="8">
                  <c:v>0.958968347010551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5-2F4E-B18C-2BD8A8173350}"/>
            </c:ext>
          </c:extLst>
        </c:ser>
        <c:ser>
          <c:idx val="2"/>
          <c:order val="2"/>
          <c:tx>
            <c:v>T=0.5</c:v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Carlo_T'!$N$38:$N$46</c:f>
              <c:numCache>
                <c:formatCode>0.00</c:formatCode>
                <c:ptCount val="9"/>
                <c:pt idx="0">
                  <c:v>1.0419161676646707</c:v>
                </c:pt>
                <c:pt idx="1">
                  <c:v>1</c:v>
                </c:pt>
                <c:pt idx="2">
                  <c:v>1.0483870967741935</c:v>
                </c:pt>
                <c:pt idx="3">
                  <c:v>0.66384180790960456</c:v>
                </c:pt>
                <c:pt idx="4">
                  <c:v>0.82336956521739135</c:v>
                </c:pt>
                <c:pt idx="5">
                  <c:v>1.1094890510948905</c:v>
                </c:pt>
                <c:pt idx="6">
                  <c:v>0.8457446808510638</c:v>
                </c:pt>
                <c:pt idx="7">
                  <c:v>0.96350364963503654</c:v>
                </c:pt>
                <c:pt idx="8">
                  <c:v>1.1309523809523812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5-2F4E-B18C-2BD8A8173350}"/>
            </c:ext>
          </c:extLst>
        </c:ser>
        <c:ser>
          <c:idx val="3"/>
          <c:order val="3"/>
          <c:tx>
            <c:v>T=0.25</c:v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Carlo_T'!$N$50:$N$58</c:f>
              <c:numCache>
                <c:formatCode>0.00</c:formatCode>
                <c:ptCount val="9"/>
                <c:pt idx="0">
                  <c:v>0.9689119170984456</c:v>
                </c:pt>
                <c:pt idx="1">
                  <c:v>1.1444444444444444</c:v>
                </c:pt>
                <c:pt idx="2">
                  <c:v>0.92682926829268297</c:v>
                </c:pt>
                <c:pt idx="3">
                  <c:v>0.95</c:v>
                </c:pt>
                <c:pt idx="4">
                  <c:v>0.95578231292517013</c:v>
                </c:pt>
                <c:pt idx="5">
                  <c:v>1.0064935064935066</c:v>
                </c:pt>
                <c:pt idx="6">
                  <c:v>1.0506329113924051</c:v>
                </c:pt>
                <c:pt idx="7">
                  <c:v>1.1388888888888888</c:v>
                </c:pt>
                <c:pt idx="8">
                  <c:v>1.1579861111111112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5-2F4E-B18C-2BD8A8173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68319"/>
        <c:axId val="143430367"/>
      </c:lineChart>
      <c:catAx>
        <c:axId val="178968319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3430367"/>
        <c:crosses val="autoZero"/>
        <c:auto val="1"/>
        <c:lblAlgn val="ctr"/>
        <c:lblOffset val="100"/>
        <c:noMultiLvlLbl val="0"/>
      </c:catAx>
      <c:valAx>
        <c:axId val="143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896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GPU/CPU</a:t>
            </a:r>
            <a:r>
              <a:rPr lang="zh-CN" altLang="en-US"/>
              <a:t> </a:t>
            </a:r>
            <a:r>
              <a:rPr lang="en-US" altLang="zh-CN"/>
              <a:t>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v=0.1</c:v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'PSO Monte Carlo_Volatility'!$D$14:$D$22</c:f>
              <c:numCache>
                <c:formatCode>0.00E+00</c:formatCode>
                <c:ptCount val="9"/>
                <c:pt idx="0">
                  <c:v>1000000000</c:v>
                </c:pt>
                <c:pt idx="1">
                  <c:v>500000000</c:v>
                </c:pt>
                <c:pt idx="2">
                  <c:v>400000000</c:v>
                </c:pt>
                <c:pt idx="3">
                  <c:v>200000000</c:v>
                </c:pt>
                <c:pt idx="4">
                  <c:v>200000000</c:v>
                </c:pt>
                <c:pt idx="5">
                  <c:v>100000000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50000000</c:v>
                </c:pt>
              </c:numCache>
            </c:numRef>
          </c:cat>
          <c:val>
            <c:numRef>
              <c:f>'PSO Monte Carlo_Volatility'!$N$14:$N$22</c:f>
              <c:numCache>
                <c:formatCode>0.00</c:formatCode>
                <c:ptCount val="9"/>
                <c:pt idx="0">
                  <c:v>1.0776699029126213</c:v>
                </c:pt>
                <c:pt idx="1">
                  <c:v>0.94085027726432524</c:v>
                </c:pt>
                <c:pt idx="2">
                  <c:v>1.0549199084668193</c:v>
                </c:pt>
                <c:pt idx="3">
                  <c:v>1</c:v>
                </c:pt>
                <c:pt idx="4">
                  <c:v>1</c:v>
                </c:pt>
                <c:pt idx="5">
                  <c:v>0.97169811320754729</c:v>
                </c:pt>
                <c:pt idx="6">
                  <c:v>1.0096153846153846</c:v>
                </c:pt>
                <c:pt idx="7">
                  <c:v>1.0098039215686276</c:v>
                </c:pt>
                <c:pt idx="8">
                  <c:v>0.94322344322344331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6-1A4F-ADF7-B1FF35D1E567}"/>
            </c:ext>
          </c:extLst>
        </c:ser>
        <c:ser>
          <c:idx val="1"/>
          <c:order val="1"/>
          <c:tx>
            <c:v>v=0.2</c:v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Carlo_Volatility'!$N$26:$N$34</c:f>
              <c:numCache>
                <c:formatCode>0.00</c:formatCode>
                <c:ptCount val="9"/>
                <c:pt idx="0">
                  <c:v>0.89473684210526316</c:v>
                </c:pt>
                <c:pt idx="1">
                  <c:v>0.95519713261648742</c:v>
                </c:pt>
                <c:pt idx="2">
                  <c:v>0.94339622641509435</c:v>
                </c:pt>
                <c:pt idx="3">
                  <c:v>0.89380530973451322</c:v>
                </c:pt>
                <c:pt idx="4">
                  <c:v>0.91629955947136565</c:v>
                </c:pt>
                <c:pt idx="5">
                  <c:v>0.96850393700787407</c:v>
                </c:pt>
                <c:pt idx="6">
                  <c:v>0.9178082191780822</c:v>
                </c:pt>
                <c:pt idx="7">
                  <c:v>0.91596638655462181</c:v>
                </c:pt>
                <c:pt idx="8">
                  <c:v>0.87595712098009182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6-1A4F-ADF7-B1FF35D1E567}"/>
            </c:ext>
          </c:extLst>
        </c:ser>
        <c:ser>
          <c:idx val="2"/>
          <c:order val="2"/>
          <c:tx>
            <c:v>v=0.3</c:v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Carlo_Volatility'!$N$38:$N$46</c:f>
              <c:numCache>
                <c:formatCode>0.00</c:formatCode>
                <c:ptCount val="9"/>
                <c:pt idx="0">
                  <c:v>0.79166666666666663</c:v>
                </c:pt>
                <c:pt idx="1">
                  <c:v>1.1000000000000001</c:v>
                </c:pt>
                <c:pt idx="2">
                  <c:v>1</c:v>
                </c:pt>
                <c:pt idx="3">
                  <c:v>1.2241379310344827</c:v>
                </c:pt>
                <c:pt idx="4">
                  <c:v>1.0629370629370629</c:v>
                </c:pt>
                <c:pt idx="5">
                  <c:v>0.80346820809248554</c:v>
                </c:pt>
                <c:pt idx="6">
                  <c:v>1.0048780487804878</c:v>
                </c:pt>
                <c:pt idx="7">
                  <c:v>0.94968553459119498</c:v>
                </c:pt>
                <c:pt idx="8">
                  <c:v>0.8782707622298066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6-1A4F-ADF7-B1FF35D1E567}"/>
            </c:ext>
          </c:extLst>
        </c:ser>
        <c:ser>
          <c:idx val="3"/>
          <c:order val="3"/>
          <c:tx>
            <c:v>v=0.4</c:v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Carlo_Volatility'!$N$50:$N$58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0.9023255813953488</c:v>
                </c:pt>
                <c:pt idx="7">
                  <c:v>1.01</c:v>
                </c:pt>
                <c:pt idx="8">
                  <c:v>1.1493428912783752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D6-1A4F-ADF7-B1FF35D1E567}"/>
            </c:ext>
          </c:extLst>
        </c:ser>
        <c:ser>
          <c:idx val="4"/>
          <c:order val="4"/>
          <c:tx>
            <c:v>v=0.5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'PSO Monte Carlo_Volatility'!$N$62:$N$70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1.1414141414141414</c:v>
                </c:pt>
                <c:pt idx="7">
                  <c:v>1.01</c:v>
                </c:pt>
                <c:pt idx="8">
                  <c:v>1.0715166461159062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D6-1A4F-ADF7-B1FF35D1E567}"/>
            </c:ext>
          </c:extLst>
        </c:ser>
        <c:ser>
          <c:idx val="5"/>
          <c:order val="5"/>
          <c:tx>
            <c:v>v=0.6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'PSO Monte Carlo_Volatility'!$N$74:$N$82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0.88934426229508201</c:v>
                </c:pt>
                <c:pt idx="7">
                  <c:v>1.01</c:v>
                </c:pt>
                <c:pt idx="8">
                  <c:v>1.0337197049525817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D6-1A4F-ADF7-B1FF35D1E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68319"/>
        <c:axId val="143430367"/>
      </c:lineChart>
      <c:catAx>
        <c:axId val="178968319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3430367"/>
        <c:crosses val="autoZero"/>
        <c:auto val="1"/>
        <c:lblAlgn val="ctr"/>
        <c:lblOffset val="100"/>
        <c:noMultiLvlLbl val="0"/>
      </c:catAx>
      <c:valAx>
        <c:axId val="143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896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GPU/CPU</a:t>
            </a:r>
            <a:r>
              <a:rPr lang="zh-CN" altLang="en-US"/>
              <a:t> </a:t>
            </a:r>
            <a:r>
              <a:rPr lang="en-US" altLang="zh-CN"/>
              <a:t>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K=100</c:v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'PSO Monte Carlo_K'!$D$14:$D$22</c:f>
              <c:numCache>
                <c:formatCode>0.00E+00</c:formatCode>
                <c:ptCount val="9"/>
                <c:pt idx="0">
                  <c:v>1000000000</c:v>
                </c:pt>
                <c:pt idx="1">
                  <c:v>500000000</c:v>
                </c:pt>
                <c:pt idx="2">
                  <c:v>400000000</c:v>
                </c:pt>
                <c:pt idx="3">
                  <c:v>200000000</c:v>
                </c:pt>
                <c:pt idx="4">
                  <c:v>200000000</c:v>
                </c:pt>
                <c:pt idx="5">
                  <c:v>100000000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50000000</c:v>
                </c:pt>
              </c:numCache>
            </c:numRef>
          </c:cat>
          <c:val>
            <c:numRef>
              <c:f>'PSO Monte Carlo_K'!$N$14:$N$22</c:f>
              <c:numCache>
                <c:formatCode>0.00</c:formatCode>
                <c:ptCount val="9"/>
                <c:pt idx="0">
                  <c:v>0.79166666666666663</c:v>
                </c:pt>
                <c:pt idx="1">
                  <c:v>1.1000000000000001</c:v>
                </c:pt>
                <c:pt idx="2">
                  <c:v>1</c:v>
                </c:pt>
                <c:pt idx="3">
                  <c:v>1.2241379310344827</c:v>
                </c:pt>
                <c:pt idx="4">
                  <c:v>1.0629370629370629</c:v>
                </c:pt>
                <c:pt idx="5">
                  <c:v>0.80346820809248554</c:v>
                </c:pt>
                <c:pt idx="6">
                  <c:v>1.0048780487804878</c:v>
                </c:pt>
                <c:pt idx="7">
                  <c:v>0.94968553459119498</c:v>
                </c:pt>
                <c:pt idx="8">
                  <c:v>0.8782707622298066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B-1548-BD90-EEBF98277218}"/>
            </c:ext>
          </c:extLst>
        </c:ser>
        <c:ser>
          <c:idx val="1"/>
          <c:order val="1"/>
          <c:tx>
            <c:v>K=75</c:v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Carlo_K'!$N$26:$N$34</c:f>
              <c:numCache>
                <c:formatCode>0.00</c:formatCode>
                <c:ptCount val="9"/>
                <c:pt idx="0">
                  <c:v>1.2666666666666666</c:v>
                </c:pt>
                <c:pt idx="1">
                  <c:v>0.86458333333333337</c:v>
                </c:pt>
                <c:pt idx="2">
                  <c:v>0.90697674418604646</c:v>
                </c:pt>
                <c:pt idx="3">
                  <c:v>0.83905579399141628</c:v>
                </c:pt>
                <c:pt idx="4">
                  <c:v>1.0425531914893618</c:v>
                </c:pt>
                <c:pt idx="5">
                  <c:v>0.97652582159624413</c:v>
                </c:pt>
                <c:pt idx="6">
                  <c:v>1.0445544554455446</c:v>
                </c:pt>
                <c:pt idx="7">
                  <c:v>1.1195652173913044</c:v>
                </c:pt>
                <c:pt idx="8">
                  <c:v>1.0181451612903225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1-674D-BCDE-F5028A5CF661}"/>
            </c:ext>
          </c:extLst>
        </c:ser>
        <c:ser>
          <c:idx val="2"/>
          <c:order val="2"/>
          <c:tx>
            <c:v>K=85</c:v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Carlo_K'!$N$38:$N$46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0.85333333333333328</c:v>
                </c:pt>
                <c:pt idx="7">
                  <c:v>1.01</c:v>
                </c:pt>
                <c:pt idx="8">
                  <c:v>1.0245810055865923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B1-674D-BCDE-F5028A5CF661}"/>
            </c:ext>
          </c:extLst>
        </c:ser>
        <c:ser>
          <c:idx val="3"/>
          <c:order val="3"/>
          <c:tx>
            <c:v>K=95</c:v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Carlo_K'!$N$50:$N$58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0.89304812834224601</c:v>
                </c:pt>
                <c:pt idx="7">
                  <c:v>1.01</c:v>
                </c:pt>
                <c:pt idx="8">
                  <c:v>1.0039164490861618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B1-674D-BCDE-F5028A5CF661}"/>
            </c:ext>
          </c:extLst>
        </c:ser>
        <c:ser>
          <c:idx val="4"/>
          <c:order val="4"/>
          <c:tx>
            <c:v>K=105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'PSO Monte Carlo_K'!$N$62:$N$70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0.92857142857142849</c:v>
                </c:pt>
                <c:pt idx="7">
                  <c:v>1.01</c:v>
                </c:pt>
                <c:pt idx="8">
                  <c:v>1.1445255474452556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B1-674D-BCDE-F5028A5CF661}"/>
            </c:ext>
          </c:extLst>
        </c:ser>
        <c:ser>
          <c:idx val="5"/>
          <c:order val="5"/>
          <c:tx>
            <c:v>K=115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'PSO Monte Carlo_K'!$N$74:$N$82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0.85526315789473684</c:v>
                </c:pt>
                <c:pt idx="7">
                  <c:v>1.01</c:v>
                </c:pt>
                <c:pt idx="8">
                  <c:v>0.95143884892086339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B1-674D-BCDE-F5028A5CF661}"/>
            </c:ext>
          </c:extLst>
        </c:ser>
        <c:ser>
          <c:idx val="6"/>
          <c:order val="6"/>
          <c:tx>
            <c:v>K=125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'PSO Monte Carlo_K'!$N$86:$N$94</c:f>
              <c:numCache>
                <c:formatCode>0.00</c:formatCode>
                <c:ptCount val="9"/>
                <c:pt idx="0">
                  <c:v>0.97058823529411764</c:v>
                </c:pt>
                <c:pt idx="1">
                  <c:v>1.1862745098039216</c:v>
                </c:pt>
                <c:pt idx="2">
                  <c:v>0.9885057471264368</c:v>
                </c:pt>
                <c:pt idx="3">
                  <c:v>0.9135135135135134</c:v>
                </c:pt>
                <c:pt idx="4">
                  <c:v>1.0802292263610316</c:v>
                </c:pt>
                <c:pt idx="5">
                  <c:v>0.89855072463768126</c:v>
                </c:pt>
                <c:pt idx="6">
                  <c:v>1.1727272727272728</c:v>
                </c:pt>
                <c:pt idx="7">
                  <c:v>1.01</c:v>
                </c:pt>
                <c:pt idx="8">
                  <c:v>1.0423572744014733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B1-674D-BCDE-F5028A5CF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68319"/>
        <c:axId val="143430367"/>
      </c:lineChart>
      <c:catAx>
        <c:axId val="178968319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3430367"/>
        <c:crosses val="autoZero"/>
        <c:auto val="1"/>
        <c:lblAlgn val="ctr"/>
        <c:lblOffset val="100"/>
        <c:noMultiLvlLbl val="0"/>
      </c:catAx>
      <c:valAx>
        <c:axId val="143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896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GPU/CPU</a:t>
            </a:r>
            <a:r>
              <a:rPr lang="zh-CN" altLang="en-US"/>
              <a:t> </a:t>
            </a:r>
            <a:r>
              <a:rPr lang="en-US" altLang="zh-CN"/>
              <a:t>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'PSO Monte Carlo_calc tmp'!$D$4:$D$12</c:f>
              <c:numCache>
                <c:formatCode>0.00E+00</c:formatCode>
                <c:ptCount val="9"/>
                <c:pt idx="0">
                  <c:v>1000000000</c:v>
                </c:pt>
                <c:pt idx="1">
                  <c:v>500000000</c:v>
                </c:pt>
                <c:pt idx="2">
                  <c:v>400000000</c:v>
                </c:pt>
                <c:pt idx="3">
                  <c:v>200000000</c:v>
                </c:pt>
                <c:pt idx="4">
                  <c:v>200000000</c:v>
                </c:pt>
                <c:pt idx="5">
                  <c:v>100000000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50000000</c:v>
                </c:pt>
              </c:numCache>
            </c:numRef>
          </c:cat>
          <c:val>
            <c:numRef>
              <c:f>'PSO Monte Carlo_calc tmp'!$N$4:$N$12</c:f>
              <c:numCache>
                <c:formatCode>0.00</c:formatCode>
                <c:ptCount val="9"/>
                <c:pt idx="0">
                  <c:v>1.2666666666666666</c:v>
                </c:pt>
                <c:pt idx="1">
                  <c:v>0.86458333333333337</c:v>
                </c:pt>
                <c:pt idx="2">
                  <c:v>0.90697674418604646</c:v>
                </c:pt>
                <c:pt idx="3">
                  <c:v>0.83905579399141628</c:v>
                </c:pt>
                <c:pt idx="4">
                  <c:v>1.0425531914893618</c:v>
                </c:pt>
                <c:pt idx="5">
                  <c:v>0.97652582159624413</c:v>
                </c:pt>
                <c:pt idx="6">
                  <c:v>1.0445544554455446</c:v>
                </c:pt>
                <c:pt idx="7">
                  <c:v>1.1195652173913044</c:v>
                </c:pt>
                <c:pt idx="8">
                  <c:v>1.0181451612903225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8-E04D-9409-D779F0435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68319"/>
        <c:axId val="143430367"/>
      </c:lineChart>
      <c:catAx>
        <c:axId val="178968319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3430367"/>
        <c:crosses val="autoZero"/>
        <c:auto val="1"/>
        <c:lblAlgn val="ctr"/>
        <c:lblOffset val="100"/>
        <c:noMultiLvlLbl val="0"/>
      </c:catAx>
      <c:valAx>
        <c:axId val="143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896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0</xdr:row>
      <xdr:rowOff>25400</xdr:rowOff>
    </xdr:from>
    <xdr:to>
      <xdr:col>15</xdr:col>
      <xdr:colOff>0</xdr:colOff>
      <xdr:row>14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BAB605-A86C-6948-8C17-498FECDDB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12700</xdr:rowOff>
    </xdr:from>
    <xdr:to>
      <xdr:col>15</xdr:col>
      <xdr:colOff>0</xdr:colOff>
      <xdr:row>29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148F96-EB11-E74D-B01F-9A057003B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38100</xdr:rowOff>
    </xdr:from>
    <xdr:to>
      <xdr:col>15</xdr:col>
      <xdr:colOff>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DF2D3-51B0-BB49-8C2F-9DA2179D8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14</xdr:row>
      <xdr:rowOff>190500</xdr:rowOff>
    </xdr:from>
    <xdr:to>
      <xdr:col>14</xdr:col>
      <xdr:colOff>774700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92846E-2D55-DC48-849A-557A17255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3</xdr:row>
      <xdr:rowOff>101600</xdr:rowOff>
    </xdr:from>
    <xdr:to>
      <xdr:col>11</xdr:col>
      <xdr:colOff>590550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22A1-2E2A-154D-87FD-5C62A8B07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19</xdr:row>
      <xdr:rowOff>0</xdr:rowOff>
    </xdr:from>
    <xdr:to>
      <xdr:col>17</xdr:col>
      <xdr:colOff>635000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6C5D6-4B12-E345-953D-16978005D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165100</xdr:colOff>
      <xdr:row>3</xdr:row>
      <xdr:rowOff>101600</xdr:rowOff>
    </xdr:from>
    <xdr:to>
      <xdr:col>17</xdr:col>
      <xdr:colOff>609600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C213C8-1BBE-5548-8E32-E4BFBE113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127000</xdr:colOff>
      <xdr:row>19</xdr:row>
      <xdr:rowOff>0</xdr:rowOff>
    </xdr:from>
    <xdr:to>
      <xdr:col>11</xdr:col>
      <xdr:colOff>571500</xdr:colOff>
      <xdr:row>32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6A5582-CE09-4546-A393-793F4E54F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355600</xdr:colOff>
      <xdr:row>34</xdr:row>
      <xdr:rowOff>177800</xdr:rowOff>
    </xdr:from>
    <xdr:to>
      <xdr:col>10</xdr:col>
      <xdr:colOff>558800</xdr:colOff>
      <xdr:row>54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B6895E-9358-704D-A675-3060D691F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5900" y="7086600"/>
          <a:ext cx="3505200" cy="396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35</xdr:row>
      <xdr:rowOff>25400</xdr:rowOff>
    </xdr:from>
    <xdr:to>
      <xdr:col>15</xdr:col>
      <xdr:colOff>558800</xdr:colOff>
      <xdr:row>54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D78D6A-4982-F04E-B672-75EAD8119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42600" y="7137400"/>
          <a:ext cx="3556000" cy="3886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0</xdr:row>
      <xdr:rowOff>99484</xdr:rowOff>
    </xdr:from>
    <xdr:to>
      <xdr:col>15</xdr:col>
      <xdr:colOff>486833</xdr:colOff>
      <xdr:row>11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BE7B0-54DC-CB41-9A86-63126B5FE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74084</xdr:colOff>
      <xdr:row>0</xdr:row>
      <xdr:rowOff>35984</xdr:rowOff>
    </xdr:from>
    <xdr:to>
      <xdr:col>17</xdr:col>
      <xdr:colOff>148167</xdr:colOff>
      <xdr:row>10</xdr:row>
      <xdr:rowOff>201084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9CAA4-B273-1547-8733-54659E306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0</xdr:row>
      <xdr:rowOff>35984</xdr:rowOff>
    </xdr:from>
    <xdr:to>
      <xdr:col>17</xdr:col>
      <xdr:colOff>931333</xdr:colOff>
      <xdr:row>10</xdr:row>
      <xdr:rowOff>201084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0EF4A-7281-C343-B7DE-6A08E33B7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13</xdr:row>
      <xdr:rowOff>14817</xdr:rowOff>
    </xdr:from>
    <xdr:to>
      <xdr:col>12</xdr:col>
      <xdr:colOff>814916</xdr:colOff>
      <xdr:row>25</xdr:row>
      <xdr:rowOff>48684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2E077-51A8-E34D-93EB-A6CA7878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9C7A-0ED2-F746-82AE-D3F4992BA52E}">
  <sheetPr codeName="Sheet1"/>
  <dimension ref="A1:W55"/>
  <sheetViews>
    <sheetView workbookViewId="0">
      <selection activeCell="G17" sqref="G17"/>
    </sheetView>
  </sheetViews>
  <sheetFormatPr baseColWidth="10" defaultRowHeight="16"/>
  <sheetData>
    <row r="1" spans="1:23">
      <c r="E1" s="17" t="s">
        <v>3</v>
      </c>
      <c r="F1">
        <v>0</v>
      </c>
      <c r="G1">
        <v>1</v>
      </c>
      <c r="H1">
        <v>2</v>
      </c>
      <c r="I1">
        <v>3</v>
      </c>
    </row>
    <row r="2" spans="1:23">
      <c r="E2">
        <v>0</v>
      </c>
      <c r="F2" s="1">
        <v>7</v>
      </c>
      <c r="G2" s="2">
        <v>4</v>
      </c>
      <c r="H2" s="2">
        <v>10</v>
      </c>
      <c r="I2" s="3">
        <v>3</v>
      </c>
      <c r="K2" t="e">
        <f t="array" ref="K2:N4">MINVERSE(F2:I4)</f>
        <v>#VALUE!</v>
      </c>
      <c r="L2" t="e">
        <v>#VALUE!</v>
      </c>
      <c r="M2" t="e">
        <v>#VALUE!</v>
      </c>
      <c r="N2" t="e">
        <v>#VALUE!</v>
      </c>
      <c r="P2" t="e">
        <f t="array" ref="P2:R5">MINVERSE(F2:I4)</f>
        <v>#VALUE!</v>
      </c>
      <c r="Q2" t="e">
        <v>#VALUE!</v>
      </c>
      <c r="R2" t="e">
        <v>#VALUE!</v>
      </c>
    </row>
    <row r="3" spans="1:23">
      <c r="E3">
        <v>1</v>
      </c>
      <c r="F3" s="4">
        <v>8</v>
      </c>
      <c r="G3" s="5">
        <v>5</v>
      </c>
      <c r="H3" s="5">
        <v>11</v>
      </c>
      <c r="I3" s="6">
        <v>6</v>
      </c>
      <c r="K3" t="e">
        <v>#VALUE!</v>
      </c>
      <c r="L3" t="e">
        <v>#VALUE!</v>
      </c>
      <c r="M3" t="e">
        <v>#VALUE!</v>
      </c>
      <c r="N3" t="e">
        <v>#VALUE!</v>
      </c>
      <c r="P3" t="e">
        <v>#VALUE!</v>
      </c>
      <c r="Q3" t="e">
        <v>#VALUE!</v>
      </c>
      <c r="R3" t="e">
        <v>#VALUE!</v>
      </c>
    </row>
    <row r="4" spans="1:23">
      <c r="E4">
        <v>2</v>
      </c>
      <c r="F4" s="7">
        <v>9</v>
      </c>
      <c r="G4" s="8">
        <v>6</v>
      </c>
      <c r="H4" s="8">
        <v>12</v>
      </c>
      <c r="I4" s="9">
        <v>11</v>
      </c>
      <c r="K4" t="e">
        <v>#VALUE!</v>
      </c>
      <c r="L4" t="e">
        <v>#VALUE!</v>
      </c>
      <c r="M4" t="e">
        <v>#VALUE!</v>
      </c>
      <c r="N4" t="e">
        <v>#VALUE!</v>
      </c>
      <c r="P4" t="e">
        <v>#VALUE!</v>
      </c>
      <c r="Q4" t="e">
        <v>#VALUE!</v>
      </c>
      <c r="R4" t="e">
        <v>#VALUE!</v>
      </c>
    </row>
    <row r="5" spans="1:23" ht="17" thickBot="1">
      <c r="P5" t="e">
        <v>#VALUE!</v>
      </c>
      <c r="Q5" t="e">
        <v>#VALUE!</v>
      </c>
      <c r="R5" t="e">
        <v>#VALUE!</v>
      </c>
    </row>
    <row r="6" spans="1:23" ht="17" thickBot="1">
      <c r="B6" s="17" t="s">
        <v>0</v>
      </c>
      <c r="F6" s="16" t="s">
        <v>1</v>
      </c>
      <c r="K6" s="16" t="s">
        <v>2</v>
      </c>
    </row>
    <row r="7" spans="1:23">
      <c r="B7">
        <v>0</v>
      </c>
      <c r="C7">
        <v>1</v>
      </c>
      <c r="D7">
        <v>2</v>
      </c>
      <c r="F7" s="43">
        <v>0</v>
      </c>
      <c r="G7" s="43">
        <v>1</v>
      </c>
      <c r="H7" s="43">
        <v>2</v>
      </c>
      <c r="I7" s="43">
        <v>3</v>
      </c>
      <c r="J7" s="43" t="s">
        <v>33</v>
      </c>
    </row>
    <row r="8" spans="1:23">
      <c r="A8">
        <v>0</v>
      </c>
      <c r="B8" s="1">
        <v>1</v>
      </c>
      <c r="C8" s="2">
        <v>1</v>
      </c>
      <c r="D8" s="3">
        <v>1</v>
      </c>
      <c r="E8" s="32">
        <v>0</v>
      </c>
      <c r="F8" s="1">
        <f t="array" ref="F8">SUMPRODUCT(TRANSPOSE($B8:$D8),F$2:F$4)</f>
        <v>24</v>
      </c>
      <c r="G8" s="1">
        <f t="array" ref="G8">SUMPRODUCT(TRANSPOSE($B8:$D8),G$2:G$4)</f>
        <v>15</v>
      </c>
      <c r="H8" s="1">
        <f t="array" ref="H8">SUMPRODUCT(TRANSPOSE($B8:$D8),H$2:H$4)</f>
        <v>33</v>
      </c>
      <c r="I8" s="11">
        <f t="array" ref="I8">SUMPRODUCT(TRANSPOSE($B8:$D8),I$2:I$4)</f>
        <v>20</v>
      </c>
      <c r="K8" s="1">
        <f t="array" ref="K8:N12">MMULT(B8:D12,F2:I4)</f>
        <v>24</v>
      </c>
      <c r="L8" s="2">
        <v>15</v>
      </c>
      <c r="M8" s="2">
        <v>33</v>
      </c>
      <c r="N8" s="3">
        <v>20</v>
      </c>
      <c r="P8" s="1">
        <v>2</v>
      </c>
      <c r="Q8" s="2">
        <v>2</v>
      </c>
      <c r="R8" s="3">
        <v>2</v>
      </c>
      <c r="T8" s="1">
        <v>3</v>
      </c>
      <c r="U8" s="1">
        <v>3</v>
      </c>
      <c r="V8" s="1">
        <v>3</v>
      </c>
      <c r="W8" s="1">
        <v>3</v>
      </c>
    </row>
    <row r="9" spans="1:23">
      <c r="A9">
        <v>1</v>
      </c>
      <c r="B9" s="4">
        <v>2</v>
      </c>
      <c r="C9" s="5">
        <v>2</v>
      </c>
      <c r="D9" s="6">
        <v>2</v>
      </c>
      <c r="E9" s="32">
        <v>1</v>
      </c>
      <c r="F9" s="1">
        <f t="array" ref="F9">SUMPRODUCT(TRANSPOSE($B9:$D9),F$2:F$4)</f>
        <v>48</v>
      </c>
      <c r="G9" s="1">
        <f t="array" ref="G9">SUMPRODUCT(TRANSPOSE($B9:$D9),G$2:G$4)</f>
        <v>30</v>
      </c>
      <c r="H9" s="1">
        <f t="array" ref="H9">SUMPRODUCT(TRANSPOSE($B9:$D9),H$2:H$4)</f>
        <v>66</v>
      </c>
      <c r="I9" s="11">
        <f t="array" ref="I9">SUMPRODUCT(TRANSPOSE($B9:$D9),I$2:I$4)</f>
        <v>40</v>
      </c>
      <c r="K9" s="4">
        <v>48</v>
      </c>
      <c r="L9" s="5">
        <v>30</v>
      </c>
      <c r="M9" s="5">
        <v>66</v>
      </c>
      <c r="N9" s="6">
        <v>40</v>
      </c>
      <c r="P9" s="1">
        <v>2</v>
      </c>
      <c r="Q9" s="2">
        <v>2</v>
      </c>
      <c r="R9" s="3">
        <v>2</v>
      </c>
      <c r="T9" s="4">
        <v>3</v>
      </c>
      <c r="U9" s="4">
        <v>3</v>
      </c>
      <c r="V9" s="4">
        <v>3</v>
      </c>
      <c r="W9" s="4">
        <v>3</v>
      </c>
    </row>
    <row r="10" spans="1:23">
      <c r="A10">
        <v>2</v>
      </c>
      <c r="B10" s="4">
        <v>3</v>
      </c>
      <c r="C10" s="10">
        <v>3</v>
      </c>
      <c r="D10" s="6">
        <v>3</v>
      </c>
      <c r="E10" s="32">
        <v>2</v>
      </c>
      <c r="F10" s="1">
        <f t="array" ref="F10">SUMPRODUCT(TRANSPOSE($B10:$D10),F$2:F$4)</f>
        <v>72</v>
      </c>
      <c r="G10" s="18">
        <f t="array" ref="G10">SUMPRODUCT(TRANSPOSE($B10:$D10),G$2:G$4)</f>
        <v>45</v>
      </c>
      <c r="H10" s="1">
        <f t="array" ref="H10">SUMPRODUCT(TRANSPOSE($B10:$D10),H$2:H$4)</f>
        <v>99</v>
      </c>
      <c r="I10" s="11">
        <f t="array" ref="I10">SUMPRODUCT(TRANSPOSE($B10:$D10),I$2:I$4)</f>
        <v>60</v>
      </c>
      <c r="K10" s="4">
        <v>72</v>
      </c>
      <c r="L10" s="5">
        <v>45</v>
      </c>
      <c r="M10" s="5">
        <v>99</v>
      </c>
      <c r="N10" s="6">
        <v>60</v>
      </c>
      <c r="P10" s="1">
        <v>2</v>
      </c>
      <c r="Q10" s="2">
        <v>2</v>
      </c>
      <c r="R10" s="3">
        <v>2</v>
      </c>
      <c r="T10" s="7">
        <v>3</v>
      </c>
      <c r="U10" s="7">
        <v>3</v>
      </c>
      <c r="V10" s="7">
        <v>3</v>
      </c>
      <c r="W10" s="7">
        <v>3</v>
      </c>
    </row>
    <row r="11" spans="1:23">
      <c r="A11">
        <v>3</v>
      </c>
      <c r="B11" s="4">
        <v>4</v>
      </c>
      <c r="C11" s="10">
        <v>4</v>
      </c>
      <c r="D11" s="6">
        <v>4</v>
      </c>
      <c r="E11" s="32">
        <v>3</v>
      </c>
      <c r="F11" s="1">
        <f t="array" ref="F11">SUMPRODUCT(TRANSPOSE($B11:$D11),F$2:F$4)</f>
        <v>96</v>
      </c>
      <c r="G11" s="1">
        <f t="array" ref="G11">SUMPRODUCT(TRANSPOSE($B11:$D11),G$2:G$4)</f>
        <v>60</v>
      </c>
      <c r="H11" s="1">
        <f t="array" ref="H11">SUMPRODUCT(TRANSPOSE($B11:$D11),H$2:H$4)</f>
        <v>132</v>
      </c>
      <c r="I11" s="11">
        <f t="array" ref="I11">SUMPRODUCT(TRANSPOSE($B11:$D11),I$2:I$4)</f>
        <v>80</v>
      </c>
      <c r="K11" s="4">
        <v>96</v>
      </c>
      <c r="L11" s="5">
        <v>60</v>
      </c>
      <c r="M11" s="5">
        <v>132</v>
      </c>
      <c r="N11" s="6">
        <v>80</v>
      </c>
      <c r="P11" s="1">
        <v>2</v>
      </c>
      <c r="Q11" s="2">
        <v>2</v>
      </c>
      <c r="R11" s="3">
        <v>2</v>
      </c>
    </row>
    <row r="12" spans="1:23">
      <c r="A12">
        <v>4</v>
      </c>
      <c r="B12" s="7">
        <v>5</v>
      </c>
      <c r="C12" s="8">
        <v>5</v>
      </c>
      <c r="D12" s="9">
        <v>5</v>
      </c>
      <c r="E12" s="32">
        <v>4</v>
      </c>
      <c r="F12" s="13">
        <f t="array" ref="F12">SUMPRODUCT(TRANSPOSE($B12:$D12),F$2:F$4)</f>
        <v>120</v>
      </c>
      <c r="G12" s="13">
        <f t="array" ref="G12">SUMPRODUCT(TRANSPOSE($B12:$D12),G$2:G$4)</f>
        <v>75</v>
      </c>
      <c r="H12" s="13">
        <f t="array" ref="H12">SUMPRODUCT(TRANSPOSE($B12:$D12),H$2:H$4)</f>
        <v>165</v>
      </c>
      <c r="I12" s="15">
        <f t="array" ref="I12">SUMPRODUCT(TRANSPOSE($B12:$D12),I$2:I$4)</f>
        <v>100</v>
      </c>
      <c r="K12" s="7">
        <v>120</v>
      </c>
      <c r="L12" s="8">
        <v>75</v>
      </c>
      <c r="M12" s="8">
        <v>165</v>
      </c>
      <c r="N12" s="9">
        <v>100</v>
      </c>
      <c r="P12" s="1">
        <v>2</v>
      </c>
      <c r="Q12" s="2">
        <v>2</v>
      </c>
      <c r="R12" s="3">
        <v>2</v>
      </c>
    </row>
    <row r="13" spans="1:23">
      <c r="E13" s="32" t="s">
        <v>34</v>
      </c>
      <c r="F13" t="s">
        <v>4</v>
      </c>
      <c r="G13">
        <v>20</v>
      </c>
    </row>
    <row r="14" spans="1:23">
      <c r="E14" s="44"/>
    </row>
    <row r="15" spans="1:23">
      <c r="E15" s="44" t="s">
        <v>35</v>
      </c>
      <c r="F15" s="1">
        <v>0</v>
      </c>
      <c r="G15" s="1">
        <v>1</v>
      </c>
      <c r="H15" s="1">
        <v>2</v>
      </c>
      <c r="I15" s="11">
        <v>3</v>
      </c>
    </row>
    <row r="16" spans="1:23">
      <c r="E16" s="44"/>
      <c r="F16" s="1">
        <v>4</v>
      </c>
      <c r="G16" s="1">
        <v>5</v>
      </c>
      <c r="H16" s="1">
        <v>6</v>
      </c>
      <c r="I16" s="11">
        <v>7</v>
      </c>
    </row>
    <row r="17" spans="3:23">
      <c r="E17" s="44"/>
      <c r="F17" s="1">
        <v>8</v>
      </c>
      <c r="G17" s="18">
        <v>9</v>
      </c>
      <c r="H17" s="1">
        <v>10</v>
      </c>
      <c r="I17" s="11">
        <v>11</v>
      </c>
    </row>
    <row r="18" spans="3:23">
      <c r="F18" s="1">
        <v>12</v>
      </c>
      <c r="G18" s="1">
        <v>13</v>
      </c>
      <c r="H18" s="1">
        <v>14</v>
      </c>
      <c r="I18" s="11">
        <v>15</v>
      </c>
      <c r="T18" s="1">
        <f t="array" ref="T18:W22">MMULT(P8:R12,T8:W10)</f>
        <v>18</v>
      </c>
      <c r="U18" s="2">
        <v>18</v>
      </c>
      <c r="V18" s="2">
        <v>18</v>
      </c>
      <c r="W18" s="3">
        <v>18</v>
      </c>
    </row>
    <row r="19" spans="3:23">
      <c r="F19" s="13">
        <v>16</v>
      </c>
      <c r="G19" s="13">
        <v>17</v>
      </c>
      <c r="H19" s="13">
        <v>18</v>
      </c>
      <c r="I19" s="15">
        <v>19</v>
      </c>
      <c r="T19" s="4">
        <v>18</v>
      </c>
      <c r="U19" s="5">
        <v>18</v>
      </c>
      <c r="V19" s="5">
        <v>18</v>
      </c>
      <c r="W19" s="6">
        <v>18</v>
      </c>
    </row>
    <row r="20" spans="3:23">
      <c r="T20" s="4">
        <v>18</v>
      </c>
      <c r="U20" s="5">
        <v>18</v>
      </c>
      <c r="V20" s="5">
        <v>18</v>
      </c>
      <c r="W20" s="6">
        <v>18</v>
      </c>
    </row>
    <row r="21" spans="3:23">
      <c r="T21" s="4">
        <v>18</v>
      </c>
      <c r="U21" s="5">
        <v>18</v>
      </c>
      <c r="V21" s="5">
        <v>18</v>
      </c>
      <c r="W21" s="6">
        <v>18</v>
      </c>
    </row>
    <row r="22" spans="3:23">
      <c r="M22">
        <v>1</v>
      </c>
      <c r="N22">
        <v>7</v>
      </c>
      <c r="O22">
        <f>SUMPRODUCT(M22:M24,N22:N24)</f>
        <v>24</v>
      </c>
      <c r="T22" s="7">
        <v>18</v>
      </c>
      <c r="U22" s="8">
        <v>18</v>
      </c>
      <c r="V22" s="8">
        <v>18</v>
      </c>
      <c r="W22" s="9">
        <v>18</v>
      </c>
    </row>
    <row r="23" spans="3:23">
      <c r="M23">
        <v>1</v>
      </c>
      <c r="N23">
        <v>8</v>
      </c>
    </row>
    <row r="24" spans="3:23">
      <c r="C24" s="11">
        <v>3</v>
      </c>
      <c r="E24" s="13">
        <v>6</v>
      </c>
      <c r="F24" s="14">
        <v>7</v>
      </c>
      <c r="H24" s="1">
        <f t="array" ref="H24:I25">MMULT(C24:C25,E24:F24)</f>
        <v>18</v>
      </c>
      <c r="I24" s="3">
        <v>21</v>
      </c>
      <c r="M24">
        <v>1</v>
      </c>
      <c r="N24">
        <v>9</v>
      </c>
    </row>
    <row r="25" spans="3:23">
      <c r="C25" s="12">
        <v>4</v>
      </c>
      <c r="H25" s="7">
        <v>24</v>
      </c>
      <c r="I25" s="9">
        <v>28</v>
      </c>
    </row>
    <row r="27" spans="3:23">
      <c r="O27">
        <f t="array" ref="O27:Q27">TRANSPOSE(M22:M24)</f>
        <v>1</v>
      </c>
      <c r="P27">
        <v>1</v>
      </c>
      <c r="Q27">
        <v>1</v>
      </c>
    </row>
    <row r="28" spans="3:23">
      <c r="H28">
        <v>1</v>
      </c>
      <c r="I28">
        <v>0</v>
      </c>
      <c r="K28">
        <f t="array" ref="K28:L29">MINVERSE(H28:I29)</f>
        <v>1</v>
      </c>
      <c r="L28">
        <v>0</v>
      </c>
    </row>
    <row r="29" spans="3:23">
      <c r="H29">
        <v>0</v>
      </c>
      <c r="I29">
        <v>1</v>
      </c>
      <c r="K29">
        <v>0</v>
      </c>
      <c r="L29">
        <v>1</v>
      </c>
    </row>
    <row r="31" spans="3:23">
      <c r="F31" t="s">
        <v>5</v>
      </c>
    </row>
    <row r="32" spans="3:23">
      <c r="G32" t="s">
        <v>6</v>
      </c>
    </row>
    <row r="34" spans="1:14">
      <c r="I34" t="s">
        <v>19</v>
      </c>
      <c r="J34" s="32">
        <v>2</v>
      </c>
    </row>
    <row r="35" spans="1:14">
      <c r="I35" t="s">
        <v>20</v>
      </c>
      <c r="J35" s="33">
        <v>3</v>
      </c>
    </row>
    <row r="36" spans="1:14">
      <c r="A36" t="s">
        <v>7</v>
      </c>
      <c r="C36">
        <v>0</v>
      </c>
      <c r="D36">
        <v>1</v>
      </c>
      <c r="E36">
        <v>2</v>
      </c>
      <c r="F36">
        <v>3</v>
      </c>
      <c r="I36" s="33">
        <v>0</v>
      </c>
      <c r="J36" s="33">
        <v>1</v>
      </c>
      <c r="K36" s="33">
        <v>2</v>
      </c>
      <c r="L36" s="33">
        <v>3</v>
      </c>
      <c r="M36" s="33">
        <v>4</v>
      </c>
      <c r="N36" s="33">
        <v>5</v>
      </c>
    </row>
    <row r="37" spans="1:14">
      <c r="B37">
        <v>0</v>
      </c>
      <c r="C37" s="23">
        <f>$H37*10+I$36+IF($H37&gt;$J$34, ($H37-$J$34), $H37)*0.1+IF(I$36&gt;$J$35, (I$36-$J$35), I$36)*0.01</f>
        <v>0</v>
      </c>
      <c r="D37" s="29">
        <f>$H38*10+I$36+IF($H38&gt;$J$34, ($H38-$J$34), $H38)*0.1+IF(I$36&gt;$J$35, (I$36-$J$35), I$36)*0.01</f>
        <v>10.1</v>
      </c>
      <c r="E37" s="29">
        <f>$H39*10+I$36+IF($H39&gt;$J$34, ($H39-$J$34), $H39)*0.1+IF(I$36&gt;$J$35, (I$36-$J$35), I$36)*0.01</f>
        <v>20.2</v>
      </c>
      <c r="F37" s="28">
        <f>$H40*10+I$36+IF($H40&gt;$J$34, ($H40-$J$34), $H40)*0.1+IF(I$36&gt;$J$35, (I$36-$J$35), I$36)*0.01</f>
        <v>30.1</v>
      </c>
      <c r="H37" s="32">
        <v>0</v>
      </c>
      <c r="I37" s="23">
        <f>$H37*10+I$36+IF($H37&gt;$J$34, ($H37-$J$34), $H37)*0.1+IF(I$36&gt;$J$35, (I$36-$J$35), I$36)*0.01</f>
        <v>0</v>
      </c>
      <c r="J37" s="25">
        <f t="shared" ref="J37:N38" si="0">$H37*10+J$36+IF($H37&gt;$J$34, ($H37-$J$34), $H37)*0.1+IF(J$36&gt;$J$35, (J$36-$J$35), J$36)*0.01</f>
        <v>1.01</v>
      </c>
      <c r="K37" s="25">
        <f t="shared" si="0"/>
        <v>2.02</v>
      </c>
      <c r="L37" s="25">
        <f t="shared" si="0"/>
        <v>3.03</v>
      </c>
      <c r="M37" s="25">
        <f t="shared" si="0"/>
        <v>4.01</v>
      </c>
      <c r="N37" s="24">
        <f t="shared" si="0"/>
        <v>5.0199999999999996</v>
      </c>
    </row>
    <row r="38" spans="1:14">
      <c r="B38">
        <v>1</v>
      </c>
      <c r="C38" s="25">
        <f>$H37*10+J$36+IF($H37&gt;$J$34, ($H37-$J$34), $H37)*0.1+IF(J$36&gt;$J$35, (J$36-$J$35), J$36)*0.01</f>
        <v>1.01</v>
      </c>
      <c r="D38" s="30">
        <f>$H38*10+J$36+IF($H38&gt;$J$34, ($H38-$J$34), $H38)*0.1+IF(J$36&gt;$J$35, (J$36-$J$35), J$36)*0.01</f>
        <v>11.11</v>
      </c>
      <c r="E38" s="30">
        <f>$H39*10+J$36+IF($H39&gt;$J$34, ($H39-$J$34), $H39)*0.1+IF(J$36&gt;$J$35, (J$36-$J$35), J$36)*0.01</f>
        <v>21.21</v>
      </c>
      <c r="F38" s="26">
        <f>$H40*10+J$36+IF($H40&gt;$J$34, ($H40-$J$34), $H40)*0.1+IF(J$36&gt;$J$35, (J$36-$J$35), J$36)*0.01</f>
        <v>31.110000000000003</v>
      </c>
      <c r="H38" s="32">
        <v>1</v>
      </c>
      <c r="I38" s="29">
        <f>$H38*10+I$36+IF($H38&gt;$J$34, ($H38-$J$34), $H38)*0.1+IF(I$36&gt;$J$35, (I$36-$J$35), I$36)*0.01</f>
        <v>10.1</v>
      </c>
      <c r="J38" s="30">
        <f t="shared" si="0"/>
        <v>11.11</v>
      </c>
      <c r="K38" s="30">
        <f t="shared" si="0"/>
        <v>12.12</v>
      </c>
      <c r="L38" s="30">
        <f t="shared" si="0"/>
        <v>13.129999999999999</v>
      </c>
      <c r="M38" s="30">
        <f t="shared" si="0"/>
        <v>14.11</v>
      </c>
      <c r="N38" s="31">
        <f t="shared" si="0"/>
        <v>15.12</v>
      </c>
    </row>
    <row r="39" spans="1:14">
      <c r="B39">
        <v>2</v>
      </c>
      <c r="C39" s="25">
        <f>$H37*10+K$36+IF($H37&gt;$J$34, ($H37-$J$34), $H37)*0.1+IF(K$36&gt;$J$35, (K$36-$J$35), K$36)*0.01</f>
        <v>2.02</v>
      </c>
      <c r="D39" s="30">
        <f>$H38*10+K$36+IF($H38&gt;$J$34, ($H38-$J$34), $H38)*0.1+IF(K$36&gt;$J$35, (K$36-$J$35), K$36)*0.01</f>
        <v>12.12</v>
      </c>
      <c r="E39" s="30">
        <f>$H39*10+K$36+IF($H39&gt;$J$34, ($H39-$J$34), $H39)*0.1+IF(K$36&gt;$J$35, (K$36-$J$35), K$36)*0.01</f>
        <v>22.22</v>
      </c>
      <c r="F39" s="26">
        <f>$H40*10+K$36+IF($H40&gt;$J$34, ($H40-$J$34), $H40)*0.1+IF(K$36&gt;$J$35, (K$36-$J$35), K$36)*0.01</f>
        <v>32.120000000000005</v>
      </c>
      <c r="H39" s="32">
        <v>2</v>
      </c>
      <c r="I39" s="29">
        <f t="shared" ref="I39:N40" si="1">$H39*10+I$36+IF($H39&gt;$J$34, ($H39-$J$34), $H39)*0.1+IF(I$36&gt;$J$35, (I$36-$J$35), I$36)*0.01</f>
        <v>20.2</v>
      </c>
      <c r="J39" s="30">
        <f t="shared" si="1"/>
        <v>21.21</v>
      </c>
      <c r="K39" s="30">
        <f t="shared" si="1"/>
        <v>22.22</v>
      </c>
      <c r="L39" s="30">
        <f t="shared" si="1"/>
        <v>23.23</v>
      </c>
      <c r="M39" s="30">
        <f t="shared" si="1"/>
        <v>24.21</v>
      </c>
      <c r="N39" s="31">
        <f t="shared" si="1"/>
        <v>25.22</v>
      </c>
    </row>
    <row r="40" spans="1:14">
      <c r="B40">
        <v>3</v>
      </c>
      <c r="C40" s="25">
        <f>$H37*10+L$36+IF($H37&gt;$J$34, ($H37-$J$34), $H37)*0.1+IF(L$36&gt;$J$35, (L$36-$J$35), L$36)*0.01</f>
        <v>3.03</v>
      </c>
      <c r="D40" s="30">
        <f>$H38*10+L$36+IF($H38&gt;$J$34, ($H38-$J$34), $H38)*0.1+IF(L$36&gt;$J$35, (L$36-$J$35), L$36)*0.01</f>
        <v>13.129999999999999</v>
      </c>
      <c r="E40" s="30">
        <f>$H39*10+L$36+IF($H39&gt;$J$34, ($H39-$J$34), $H39)*0.1+IF(L$36&gt;$J$35, (L$36-$J$35), L$36)*0.01</f>
        <v>23.23</v>
      </c>
      <c r="F40" s="26">
        <f>$H40*10+L$36+IF($H40&gt;$J$34, ($H40-$J$34), $H40)*0.1+IF(L$36&gt;$J$35, (L$36-$J$35), L$36)*0.01</f>
        <v>33.130000000000003</v>
      </c>
      <c r="H40" s="32">
        <v>3</v>
      </c>
      <c r="I40" s="28">
        <f t="shared" si="1"/>
        <v>30.1</v>
      </c>
      <c r="J40" s="26">
        <f t="shared" si="1"/>
        <v>31.110000000000003</v>
      </c>
      <c r="K40" s="26">
        <f t="shared" si="1"/>
        <v>32.120000000000005</v>
      </c>
      <c r="L40" s="26">
        <f t="shared" si="1"/>
        <v>33.130000000000003</v>
      </c>
      <c r="M40" s="26">
        <f t="shared" si="1"/>
        <v>34.11</v>
      </c>
      <c r="N40" s="27">
        <f t="shared" si="1"/>
        <v>35.120000000000005</v>
      </c>
    </row>
    <row r="41" spans="1:14">
      <c r="B41">
        <v>4</v>
      </c>
      <c r="C41" s="25">
        <f>$H37*10+M$36+IF($H37&gt;$J$34, ($H37-$J$34), $H37)*0.1+IF(M$36&gt;$J$35, (M$36-$J$35), M$36)*0.01</f>
        <v>4.01</v>
      </c>
      <c r="D41" s="30">
        <f>$H38*10+M$36+IF($H38&gt;$J$34, ($H38-$J$34), $H38)*0.1+IF(M$36&gt;$J$35, (M$36-$J$35), M$36)*0.01</f>
        <v>14.11</v>
      </c>
      <c r="E41" s="30">
        <f>$H39*10+M$36+IF($H39&gt;$J$34, ($H39-$J$34), $H39)*0.1+IF(M$36&gt;$J$35, (M$36-$J$35), M$36)*0.01</f>
        <v>24.21</v>
      </c>
      <c r="F41" s="26">
        <f>$H40*10+M$36+IF($H40&gt;$J$34, ($H40-$J$34), $H40)*0.1+IF(M$36&gt;$J$35, (M$36-$J$35), M$36)*0.01</f>
        <v>34.11</v>
      </c>
    </row>
    <row r="42" spans="1:14">
      <c r="B42">
        <v>5</v>
      </c>
      <c r="C42" s="24">
        <f>$H37*10+N$36+IF($H37&gt;$J$34, ($H37-$J$34), $H37)*0.1+IF(N$36&gt;$J$35, (N$36-$J$35), N$36)*0.01</f>
        <v>5.0199999999999996</v>
      </c>
      <c r="D42" s="31">
        <f>$H38*10+N$36+IF($H38&gt;$J$34, ($H38-$J$34), $H38)*0.1+IF(N$36&gt;$J$35, (N$36-$J$35), N$36)*0.01</f>
        <v>15.12</v>
      </c>
      <c r="E42" s="31">
        <f>$H39*10+N$36+IF($H39&gt;$J$34, ($H39-$J$34), $H39)*0.1+IF(N$36&gt;$J$35, (N$36-$J$35), N$36)*0.01</f>
        <v>25.22</v>
      </c>
      <c r="F42" s="27">
        <f>$H40*10+N$36+IF($H40&gt;$J$34, ($H40-$J$34), $H40)*0.1+IF(N$36&gt;$J$35, (N$36-$J$35), N$36)*0.01</f>
        <v>35.120000000000005</v>
      </c>
    </row>
    <row r="45" spans="1:14">
      <c r="A45" t="s">
        <v>8</v>
      </c>
      <c r="B45" s="19">
        <v>1</v>
      </c>
      <c r="C45" s="20">
        <v>2</v>
      </c>
      <c r="D45" s="21">
        <v>4</v>
      </c>
      <c r="E45" s="22">
        <v>2</v>
      </c>
      <c r="H45" t="s">
        <v>8</v>
      </c>
      <c r="I45" s="19">
        <v>0</v>
      </c>
      <c r="J45" s="20">
        <v>3</v>
      </c>
      <c r="K45" s="21">
        <v>1</v>
      </c>
    </row>
    <row r="46" spans="1:14">
      <c r="A46" t="s">
        <v>9</v>
      </c>
      <c r="B46" s="19">
        <v>0</v>
      </c>
      <c r="C46" s="20">
        <v>3</v>
      </c>
      <c r="D46" s="21">
        <v>1</v>
      </c>
      <c r="E46" s="22">
        <v>0</v>
      </c>
      <c r="H46" t="s">
        <v>9</v>
      </c>
      <c r="I46" s="19">
        <v>1</v>
      </c>
      <c r="J46" s="20">
        <v>2</v>
      </c>
      <c r="K46" s="21">
        <v>4</v>
      </c>
    </row>
    <row r="47" spans="1:14">
      <c r="A47" t="s">
        <v>10</v>
      </c>
      <c r="B47" s="19">
        <v>4</v>
      </c>
      <c r="C47" s="20">
        <v>4</v>
      </c>
      <c r="D47" s="21">
        <v>4</v>
      </c>
      <c r="E47" s="22">
        <v>4</v>
      </c>
      <c r="H47" t="s">
        <v>10</v>
      </c>
      <c r="I47" s="19">
        <v>6</v>
      </c>
      <c r="J47" s="20">
        <v>6</v>
      </c>
      <c r="K47" s="21">
        <v>4</v>
      </c>
    </row>
    <row r="48" spans="1:14">
      <c r="A48" t="s">
        <v>11</v>
      </c>
      <c r="B48" s="19">
        <v>1</v>
      </c>
      <c r="C48" s="20">
        <v>2</v>
      </c>
      <c r="D48" s="21">
        <v>1</v>
      </c>
      <c r="E48" s="22">
        <v>2</v>
      </c>
      <c r="H48" t="s">
        <v>11</v>
      </c>
      <c r="I48" s="19">
        <v>0</v>
      </c>
      <c r="J48" s="20">
        <v>1</v>
      </c>
      <c r="K48" s="21">
        <v>1</v>
      </c>
    </row>
    <row r="49" spans="1:11">
      <c r="A49" t="s">
        <v>12</v>
      </c>
      <c r="B49" s="19">
        <v>0</v>
      </c>
      <c r="C49" s="20">
        <v>1</v>
      </c>
      <c r="D49" s="21">
        <v>1</v>
      </c>
      <c r="E49" s="22">
        <v>0</v>
      </c>
      <c r="H49" t="s">
        <v>12</v>
      </c>
      <c r="I49" s="19">
        <v>1</v>
      </c>
      <c r="J49" s="20">
        <v>2</v>
      </c>
      <c r="K49" s="21">
        <v>1</v>
      </c>
    </row>
    <row r="50" spans="1:11">
      <c r="A50" t="s">
        <v>17</v>
      </c>
      <c r="B50" s="19">
        <v>0</v>
      </c>
      <c r="C50" s="20">
        <v>0</v>
      </c>
      <c r="D50" s="21">
        <v>0</v>
      </c>
      <c r="E50" s="22">
        <v>0</v>
      </c>
      <c r="H50" t="s">
        <v>17</v>
      </c>
      <c r="I50" s="19">
        <v>0</v>
      </c>
      <c r="J50" s="20">
        <v>0</v>
      </c>
      <c r="K50" s="21">
        <v>0</v>
      </c>
    </row>
    <row r="51" spans="1:11">
      <c r="A51" t="s">
        <v>18</v>
      </c>
      <c r="B51" s="19">
        <v>0</v>
      </c>
      <c r="C51" s="20">
        <v>0</v>
      </c>
      <c r="D51" s="21">
        <v>0</v>
      </c>
      <c r="E51" s="22">
        <v>0</v>
      </c>
      <c r="H51" t="s">
        <v>18</v>
      </c>
      <c r="I51" s="19">
        <v>0</v>
      </c>
      <c r="J51" s="20">
        <v>0</v>
      </c>
      <c r="K51" s="21">
        <v>0</v>
      </c>
    </row>
    <row r="52" spans="1:11">
      <c r="A52" t="s">
        <v>15</v>
      </c>
      <c r="B52" s="19">
        <f t="shared" ref="B52:E53" si="2">B45-B50</f>
        <v>1</v>
      </c>
      <c r="C52" s="20">
        <f t="shared" si="2"/>
        <v>2</v>
      </c>
      <c r="D52" s="21">
        <f t="shared" si="2"/>
        <v>4</v>
      </c>
      <c r="E52" s="22">
        <f t="shared" si="2"/>
        <v>2</v>
      </c>
      <c r="H52" t="s">
        <v>15</v>
      </c>
      <c r="I52" s="19">
        <f t="shared" ref="I52:K53" si="3">I45-I50</f>
        <v>0</v>
      </c>
      <c r="J52" s="20">
        <f t="shared" si="3"/>
        <v>3</v>
      </c>
      <c r="K52" s="21">
        <f t="shared" si="3"/>
        <v>1</v>
      </c>
    </row>
    <row r="53" spans="1:11">
      <c r="A53" t="s">
        <v>16</v>
      </c>
      <c r="B53" s="19">
        <f t="shared" si="2"/>
        <v>0</v>
      </c>
      <c r="C53" s="20">
        <f t="shared" si="2"/>
        <v>3</v>
      </c>
      <c r="D53" s="21">
        <f t="shared" si="2"/>
        <v>1</v>
      </c>
      <c r="E53" s="22">
        <f t="shared" si="2"/>
        <v>0</v>
      </c>
      <c r="H53" t="s">
        <v>16</v>
      </c>
      <c r="I53" s="19">
        <f t="shared" si="3"/>
        <v>1</v>
      </c>
      <c r="J53" s="20">
        <f t="shared" si="3"/>
        <v>2</v>
      </c>
      <c r="K53" s="21">
        <f t="shared" si="3"/>
        <v>4</v>
      </c>
    </row>
    <row r="54" spans="1:11">
      <c r="A54" t="s">
        <v>13</v>
      </c>
      <c r="B54" s="19">
        <f>B52*B47+B53</f>
        <v>4</v>
      </c>
      <c r="C54" s="20">
        <f>C52*C47+C53</f>
        <v>11</v>
      </c>
      <c r="D54" s="21">
        <f>D52*D47+D53</f>
        <v>17</v>
      </c>
      <c r="E54" s="22">
        <f>E52*E47+E53</f>
        <v>8</v>
      </c>
      <c r="H54" t="s">
        <v>13</v>
      </c>
      <c r="I54" s="19">
        <f>I52*I47+I53</f>
        <v>1</v>
      </c>
      <c r="J54" s="20">
        <f>J52*J47+J53</f>
        <v>20</v>
      </c>
      <c r="K54" s="21">
        <f>K53*K47+K52</f>
        <v>17</v>
      </c>
    </row>
    <row r="55" spans="1:11">
      <c r="A55" t="s">
        <v>14</v>
      </c>
      <c r="B55" s="19">
        <f>B45*10+B46+B48*0.1+B49*0.01</f>
        <v>10.1</v>
      </c>
      <c r="C55" s="20">
        <f>C45*10+C46+C48*0.1+C49*0.01</f>
        <v>23.21</v>
      </c>
      <c r="D55" s="21">
        <f>D45*10+D46+D48*0.1+D49*0.01</f>
        <v>41.11</v>
      </c>
      <c r="E55" s="22">
        <f>E45*10+E46+E48*0.1+E49*0.01</f>
        <v>20.2</v>
      </c>
      <c r="H55" t="s">
        <v>14</v>
      </c>
      <c r="I55" s="19">
        <f>I45*10+I46+I48*0.1+I49*0.01</f>
        <v>1.01</v>
      </c>
      <c r="J55" s="20">
        <f>J45*10+J46+J48*0.1+J49*0.01</f>
        <v>32.120000000000005</v>
      </c>
      <c r="K55" s="21">
        <f>K45*10+K46+K48*0.1+K49*0.01</f>
        <v>14.11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9358-D5DF-0441-89C7-4FB34BC584C7}">
  <sheetPr codeName="Sheet2"/>
  <dimension ref="A1:W34"/>
  <sheetViews>
    <sheetView workbookViewId="0">
      <selection activeCell="N19" sqref="N19"/>
    </sheetView>
  </sheetViews>
  <sheetFormatPr baseColWidth="10" defaultRowHeight="16"/>
  <sheetData>
    <row r="1" spans="1:14">
      <c r="C1" t="s">
        <v>22</v>
      </c>
    </row>
    <row r="2" spans="1:14">
      <c r="C2" t="s">
        <v>27</v>
      </c>
      <c r="D2" t="s">
        <v>28</v>
      </c>
    </row>
    <row r="3" spans="1:14">
      <c r="C3">
        <v>2</v>
      </c>
      <c r="D3">
        <v>3</v>
      </c>
    </row>
    <row r="4" spans="1:14">
      <c r="B4" t="s">
        <v>23</v>
      </c>
      <c r="C4">
        <v>0</v>
      </c>
      <c r="D4">
        <v>1</v>
      </c>
      <c r="E4">
        <v>2</v>
      </c>
      <c r="G4" t="s">
        <v>29</v>
      </c>
      <c r="H4">
        <f>QUOTIENT(C5,D3)</f>
        <v>0</v>
      </c>
      <c r="I4" s="42">
        <f>QUOTIENT(D5,D3)</f>
        <v>0</v>
      </c>
      <c r="J4">
        <f>QUOTIENT(E5,D3)</f>
        <v>0</v>
      </c>
      <c r="K4">
        <f>QUOTIENT(C6,$D$3)</f>
        <v>1</v>
      </c>
      <c r="L4">
        <f>QUOTIENT(D6,$D$3)</f>
        <v>1</v>
      </c>
      <c r="M4">
        <f>QUOTIENT(E6,$D$3)</f>
        <v>1</v>
      </c>
    </row>
    <row r="5" spans="1:14">
      <c r="A5" t="s">
        <v>21</v>
      </c>
      <c r="B5">
        <v>0</v>
      </c>
      <c r="C5" s="34">
        <v>0</v>
      </c>
      <c r="D5" s="35">
        <v>1</v>
      </c>
      <c r="E5" s="35">
        <v>2</v>
      </c>
      <c r="G5" t="s">
        <v>30</v>
      </c>
      <c r="H5">
        <f>MOD(C5,D3)</f>
        <v>0</v>
      </c>
      <c r="I5">
        <f>MOD(D5,D3)</f>
        <v>1</v>
      </c>
      <c r="J5">
        <f>MOD(E5,D3)</f>
        <v>2</v>
      </c>
      <c r="K5">
        <f>MOD(C6,$D$3)</f>
        <v>0</v>
      </c>
      <c r="L5">
        <f>MOD(D6,$D$3)</f>
        <v>1</v>
      </c>
      <c r="M5">
        <f>MOD(E6,$D$3)</f>
        <v>2</v>
      </c>
    </row>
    <row r="6" spans="1:14">
      <c r="B6">
        <v>1</v>
      </c>
      <c r="C6" s="36">
        <v>3</v>
      </c>
      <c r="D6" s="37">
        <v>4</v>
      </c>
      <c r="E6" s="37">
        <v>5</v>
      </c>
    </row>
    <row r="8" spans="1:14">
      <c r="B8" t="s">
        <v>24</v>
      </c>
      <c r="C8" s="38">
        <v>0</v>
      </c>
      <c r="D8" s="39">
        <v>1</v>
      </c>
      <c r="E8" s="39">
        <v>2</v>
      </c>
    </row>
    <row r="9" spans="1:14">
      <c r="C9" s="40">
        <v>3</v>
      </c>
      <c r="D9" s="41">
        <v>4</v>
      </c>
      <c r="E9" s="41">
        <v>5</v>
      </c>
    </row>
    <row r="11" spans="1:14">
      <c r="B11" t="s">
        <v>25</v>
      </c>
      <c r="C11" s="38">
        <v>0</v>
      </c>
      <c r="D11" s="39">
        <v>1</v>
      </c>
      <c r="E11" s="39">
        <v>2</v>
      </c>
    </row>
    <row r="12" spans="1:14">
      <c r="C12" s="40">
        <v>3</v>
      </c>
      <c r="D12" s="41">
        <v>4</v>
      </c>
      <c r="E12" s="41">
        <v>5</v>
      </c>
    </row>
    <row r="14" spans="1:14">
      <c r="B14" t="s">
        <v>26</v>
      </c>
      <c r="C14" s="40">
        <v>0</v>
      </c>
      <c r="D14" s="41">
        <v>1</v>
      </c>
      <c r="E14" s="41">
        <v>2</v>
      </c>
      <c r="F14" s="39">
        <v>3</v>
      </c>
      <c r="G14" s="39">
        <v>4</v>
      </c>
      <c r="H14" s="39">
        <v>5</v>
      </c>
      <c r="I14" t="s">
        <v>31</v>
      </c>
      <c r="N14" t="s">
        <v>115</v>
      </c>
    </row>
    <row r="15" spans="1:14">
      <c r="C15">
        <f t="shared" ref="C15:H15" si="0">MOD(C14,$D$3)</f>
        <v>0</v>
      </c>
      <c r="D15">
        <f t="shared" si="0"/>
        <v>1</v>
      </c>
      <c r="E15">
        <f t="shared" si="0"/>
        <v>2</v>
      </c>
      <c r="F15">
        <f t="shared" si="0"/>
        <v>0</v>
      </c>
      <c r="G15">
        <f t="shared" si="0"/>
        <v>1</v>
      </c>
      <c r="H15">
        <f t="shared" si="0"/>
        <v>2</v>
      </c>
      <c r="I15" t="s">
        <v>32</v>
      </c>
      <c r="N15" t="s">
        <v>116</v>
      </c>
    </row>
    <row r="17" spans="1:23">
      <c r="H17" t="s">
        <v>120</v>
      </c>
      <c r="I17">
        <f>I19</f>
        <v>0</v>
      </c>
      <c r="J17">
        <f t="shared" ref="J17:W17" si="1">J19</f>
        <v>1</v>
      </c>
      <c r="K17">
        <f t="shared" si="1"/>
        <v>2</v>
      </c>
      <c r="L17">
        <f t="shared" si="1"/>
        <v>3</v>
      </c>
      <c r="M17">
        <f t="shared" si="1"/>
        <v>4</v>
      </c>
      <c r="N17">
        <f t="shared" si="1"/>
        <v>0</v>
      </c>
      <c r="O17">
        <f t="shared" si="1"/>
        <v>1</v>
      </c>
      <c r="P17">
        <f t="shared" si="1"/>
        <v>2</v>
      </c>
      <c r="Q17">
        <f t="shared" si="1"/>
        <v>3</v>
      </c>
      <c r="R17">
        <f t="shared" si="1"/>
        <v>4</v>
      </c>
      <c r="S17">
        <f t="shared" si="1"/>
        <v>0</v>
      </c>
      <c r="T17">
        <f t="shared" si="1"/>
        <v>1</v>
      </c>
      <c r="U17">
        <f>U19</f>
        <v>2</v>
      </c>
      <c r="V17">
        <f t="shared" si="1"/>
        <v>3</v>
      </c>
      <c r="W17">
        <f t="shared" si="1"/>
        <v>4</v>
      </c>
    </row>
    <row r="18" spans="1:23">
      <c r="H18" t="s">
        <v>119</v>
      </c>
      <c r="I18">
        <f>I20</f>
        <v>0</v>
      </c>
      <c r="J18">
        <f t="shared" ref="J18:W18" si="2">J20</f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1</v>
      </c>
      <c r="O18">
        <f t="shared" si="2"/>
        <v>1</v>
      </c>
      <c r="P18">
        <f t="shared" si="2"/>
        <v>1</v>
      </c>
      <c r="Q18">
        <f t="shared" si="2"/>
        <v>1</v>
      </c>
      <c r="R18">
        <f t="shared" si="2"/>
        <v>1</v>
      </c>
      <c r="S18">
        <f t="shared" si="2"/>
        <v>2</v>
      </c>
      <c r="T18">
        <f t="shared" si="2"/>
        <v>2</v>
      </c>
      <c r="U18">
        <f t="shared" si="2"/>
        <v>2</v>
      </c>
      <c r="V18">
        <f>V20</f>
        <v>2</v>
      </c>
      <c r="W18">
        <f t="shared" si="2"/>
        <v>2</v>
      </c>
    </row>
    <row r="19" spans="1:23">
      <c r="H19" t="s">
        <v>118</v>
      </c>
      <c r="I19">
        <f>MOD(I21, $A$24)</f>
        <v>0</v>
      </c>
      <c r="J19">
        <f t="shared" ref="J19:W19" si="3">MOD(J21, $A$24)</f>
        <v>1</v>
      </c>
      <c r="K19">
        <f t="shared" si="3"/>
        <v>2</v>
      </c>
      <c r="L19">
        <f t="shared" si="3"/>
        <v>3</v>
      </c>
      <c r="M19">
        <f t="shared" si="3"/>
        <v>4</v>
      </c>
      <c r="N19">
        <f t="shared" si="3"/>
        <v>0</v>
      </c>
      <c r="O19">
        <f t="shared" si="3"/>
        <v>1</v>
      </c>
      <c r="P19">
        <f t="shared" si="3"/>
        <v>2</v>
      </c>
      <c r="Q19">
        <f t="shared" si="3"/>
        <v>3</v>
      </c>
      <c r="R19">
        <f t="shared" si="3"/>
        <v>4</v>
      </c>
      <c r="S19">
        <f t="shared" si="3"/>
        <v>0</v>
      </c>
      <c r="T19">
        <f t="shared" si="3"/>
        <v>1</v>
      </c>
      <c r="U19">
        <f t="shared" si="3"/>
        <v>2</v>
      </c>
      <c r="V19">
        <f t="shared" si="3"/>
        <v>3</v>
      </c>
      <c r="W19">
        <f t="shared" si="3"/>
        <v>4</v>
      </c>
    </row>
    <row r="20" spans="1:23">
      <c r="A20" t="s">
        <v>96</v>
      </c>
      <c r="H20" t="s">
        <v>117</v>
      </c>
      <c r="I20">
        <f>ROUNDDOWN(I21/$A$24, 0)</f>
        <v>0</v>
      </c>
      <c r="J20">
        <f t="shared" ref="J20:O20" si="4">ROUNDDOWN(J21/$A$24, 0)</f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1</v>
      </c>
      <c r="O20">
        <f t="shared" si="4"/>
        <v>1</v>
      </c>
      <c r="P20">
        <f t="shared" ref="P20:W20" si="5">ROUNDDOWN(P21/$A$24, 0)</f>
        <v>1</v>
      </c>
      <c r="Q20">
        <f t="shared" si="5"/>
        <v>1</v>
      </c>
      <c r="R20">
        <f t="shared" si="5"/>
        <v>1</v>
      </c>
      <c r="S20">
        <f t="shared" si="5"/>
        <v>2</v>
      </c>
      <c r="T20">
        <f t="shared" si="5"/>
        <v>2</v>
      </c>
      <c r="U20">
        <f t="shared" si="5"/>
        <v>2</v>
      </c>
      <c r="V20">
        <f t="shared" si="5"/>
        <v>2</v>
      </c>
      <c r="W20">
        <f t="shared" si="5"/>
        <v>2</v>
      </c>
    </row>
    <row r="21" spans="1:23">
      <c r="A21" t="s">
        <v>97</v>
      </c>
      <c r="C21">
        <v>0</v>
      </c>
      <c r="D21">
        <v>1</v>
      </c>
      <c r="E21">
        <v>2</v>
      </c>
      <c r="F21">
        <v>3</v>
      </c>
      <c r="G21">
        <v>4</v>
      </c>
      <c r="H21" t="s">
        <v>109</v>
      </c>
      <c r="I21" s="52">
        <v>0</v>
      </c>
      <c r="J21" s="52">
        <v>1</v>
      </c>
      <c r="K21" s="52">
        <v>2</v>
      </c>
      <c r="L21" s="52">
        <v>3</v>
      </c>
      <c r="M21" s="52">
        <v>4</v>
      </c>
      <c r="N21" s="52">
        <v>5</v>
      </c>
      <c r="O21" s="52">
        <v>6</v>
      </c>
      <c r="P21" s="52">
        <v>7</v>
      </c>
      <c r="Q21" s="52">
        <v>8</v>
      </c>
      <c r="R21" s="52">
        <v>9</v>
      </c>
      <c r="S21" s="52">
        <v>10</v>
      </c>
      <c r="T21" s="52">
        <v>11</v>
      </c>
      <c r="U21" s="52">
        <v>12</v>
      </c>
      <c r="V21" s="52">
        <v>13</v>
      </c>
      <c r="W21" s="52">
        <v>14</v>
      </c>
    </row>
    <row r="22" spans="1:23">
      <c r="A22" t="s">
        <v>95</v>
      </c>
      <c r="B22">
        <v>0</v>
      </c>
      <c r="C22" s="52">
        <v>0</v>
      </c>
      <c r="D22" s="52">
        <v>1</v>
      </c>
      <c r="E22" s="52">
        <v>2</v>
      </c>
      <c r="F22" s="52">
        <v>3</v>
      </c>
      <c r="G22" s="52">
        <v>4</v>
      </c>
      <c r="I22">
        <f>ROUNDDOWN(C22/$A$24, 0)</f>
        <v>0</v>
      </c>
      <c r="J22">
        <f t="shared" ref="J22:M24" si="6">ROUNDDOWN(D22/$A$24, 0)</f>
        <v>0</v>
      </c>
      <c r="K22">
        <f t="shared" si="6"/>
        <v>0</v>
      </c>
      <c r="L22">
        <f t="shared" si="6"/>
        <v>0</v>
      </c>
      <c r="M22">
        <f t="shared" si="6"/>
        <v>0</v>
      </c>
    </row>
    <row r="23" spans="1:23">
      <c r="A23">
        <v>3</v>
      </c>
      <c r="B23">
        <v>1</v>
      </c>
      <c r="C23" s="52">
        <v>5</v>
      </c>
      <c r="D23" s="52">
        <v>6</v>
      </c>
      <c r="E23" s="52">
        <v>7</v>
      </c>
      <c r="F23" s="52">
        <v>8</v>
      </c>
      <c r="G23" s="52">
        <v>9</v>
      </c>
      <c r="I23">
        <f>ROUNDDOWN(C23/$A$24, 0)</f>
        <v>1</v>
      </c>
      <c r="J23">
        <f t="shared" si="6"/>
        <v>1</v>
      </c>
      <c r="K23">
        <f t="shared" si="6"/>
        <v>1</v>
      </c>
      <c r="L23">
        <f t="shared" si="6"/>
        <v>1</v>
      </c>
      <c r="M23">
        <f t="shared" si="6"/>
        <v>1</v>
      </c>
      <c r="P23" t="s">
        <v>113</v>
      </c>
      <c r="Q23" t="s">
        <v>112</v>
      </c>
      <c r="R23" t="s">
        <v>102</v>
      </c>
    </row>
    <row r="24" spans="1:23">
      <c r="A24">
        <v>5</v>
      </c>
      <c r="B24">
        <v>2</v>
      </c>
      <c r="C24" s="52">
        <v>10</v>
      </c>
      <c r="D24" s="52">
        <v>11</v>
      </c>
      <c r="E24" s="52">
        <v>12</v>
      </c>
      <c r="F24" s="52">
        <v>13</v>
      </c>
      <c r="G24" s="52">
        <v>14</v>
      </c>
      <c r="I24">
        <f>ROUNDDOWN(C24/$A$24, 0)</f>
        <v>2</v>
      </c>
      <c r="J24">
        <f t="shared" si="6"/>
        <v>2</v>
      </c>
      <c r="K24">
        <f t="shared" si="6"/>
        <v>2</v>
      </c>
      <c r="L24">
        <f t="shared" si="6"/>
        <v>2</v>
      </c>
      <c r="M24">
        <f t="shared" si="6"/>
        <v>2</v>
      </c>
      <c r="P24" t="s">
        <v>114</v>
      </c>
    </row>
    <row r="25" spans="1:23">
      <c r="C25" s="44"/>
      <c r="D25" s="44"/>
      <c r="E25" s="44"/>
      <c r="F25" s="44"/>
      <c r="G25" s="44"/>
    </row>
    <row r="26" spans="1:23">
      <c r="A26" t="s">
        <v>97</v>
      </c>
      <c r="I26" t="s">
        <v>110</v>
      </c>
      <c r="M26" t="s">
        <v>111</v>
      </c>
    </row>
    <row r="27" spans="1:23">
      <c r="A27" t="s">
        <v>108</v>
      </c>
      <c r="C27" s="43"/>
      <c r="D27" s="43"/>
      <c r="E27" s="43"/>
      <c r="F27" t="s">
        <v>102</v>
      </c>
      <c r="M27" s="15">
        <f>($A$23-1)*$A$24</f>
        <v>10</v>
      </c>
    </row>
    <row r="28" spans="1:23">
      <c r="A28" t="s">
        <v>103</v>
      </c>
    </row>
    <row r="29" spans="1:23">
      <c r="A29" s="71" t="s">
        <v>98</v>
      </c>
      <c r="B29" t="s">
        <v>99</v>
      </c>
    </row>
    <row r="30" spans="1:23">
      <c r="B30" t="s">
        <v>105</v>
      </c>
    </row>
    <row r="31" spans="1:23">
      <c r="B31" t="s">
        <v>106</v>
      </c>
    </row>
    <row r="32" spans="1:23">
      <c r="A32" t="s">
        <v>100</v>
      </c>
      <c r="I32">
        <f>MOD(C22, $A$24)</f>
        <v>0</v>
      </c>
      <c r="J32">
        <f t="shared" ref="J32:M34" si="7">MOD(D22, $A$24)</f>
        <v>1</v>
      </c>
      <c r="K32">
        <f t="shared" si="7"/>
        <v>2</v>
      </c>
      <c r="L32">
        <f t="shared" si="7"/>
        <v>3</v>
      </c>
      <c r="M32">
        <f t="shared" si="7"/>
        <v>4</v>
      </c>
    </row>
    <row r="33" spans="1:13">
      <c r="A33" t="s">
        <v>101</v>
      </c>
      <c r="C33" s="32" t="s">
        <v>102</v>
      </c>
      <c r="D33" s="32"/>
      <c r="E33" s="32"/>
      <c r="F33" s="32"/>
      <c r="G33" s="32"/>
      <c r="H33" t="s">
        <v>13</v>
      </c>
      <c r="I33">
        <f>MOD(C23, $A$24)</f>
        <v>0</v>
      </c>
      <c r="J33">
        <f t="shared" si="7"/>
        <v>1</v>
      </c>
      <c r="K33">
        <f t="shared" si="7"/>
        <v>2</v>
      </c>
      <c r="L33">
        <f t="shared" si="7"/>
        <v>3</v>
      </c>
      <c r="M33">
        <f t="shared" si="7"/>
        <v>4</v>
      </c>
    </row>
    <row r="34" spans="1:13">
      <c r="A34" t="s">
        <v>104</v>
      </c>
      <c r="C34" s="32"/>
      <c r="D34" s="32"/>
      <c r="E34" s="32"/>
      <c r="F34" s="32"/>
      <c r="G34" s="32"/>
      <c r="H34" t="s">
        <v>107</v>
      </c>
      <c r="I34">
        <f>MOD(C24, $A$24)</f>
        <v>0</v>
      </c>
      <c r="J34">
        <f t="shared" si="7"/>
        <v>1</v>
      </c>
      <c r="K34">
        <f t="shared" si="7"/>
        <v>2</v>
      </c>
      <c r="L34">
        <f t="shared" si="7"/>
        <v>3</v>
      </c>
      <c r="M34">
        <f t="shared" si="7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1843-563E-544D-92A5-82B99FB3AAFD}">
  <sheetPr codeName="Sheet3">
    <tabColor theme="4" tint="0.39997558519241921"/>
  </sheetPr>
  <dimension ref="A1:E26"/>
  <sheetViews>
    <sheetView zoomScale="120" zoomScaleNormal="120" workbookViewId="0">
      <selection activeCell="B24" sqref="B24"/>
    </sheetView>
  </sheetViews>
  <sheetFormatPr baseColWidth="10" defaultRowHeight="16"/>
  <cols>
    <col min="5" max="5" width="13.1640625" customWidth="1"/>
  </cols>
  <sheetData>
    <row r="1" spans="1:5">
      <c r="A1" t="s">
        <v>43</v>
      </c>
      <c r="B1" t="s">
        <v>36</v>
      </c>
    </row>
    <row r="3" spans="1:5">
      <c r="A3" t="s">
        <v>38</v>
      </c>
      <c r="B3" t="s">
        <v>37</v>
      </c>
      <c r="C3" t="s">
        <v>39</v>
      </c>
      <c r="D3" t="s">
        <v>40</v>
      </c>
      <c r="E3" t="s">
        <v>41</v>
      </c>
    </row>
    <row r="4" spans="1:5">
      <c r="A4">
        <v>5000</v>
      </c>
      <c r="B4">
        <v>128</v>
      </c>
      <c r="C4">
        <v>12</v>
      </c>
      <c r="D4">
        <v>34.5</v>
      </c>
      <c r="E4" s="45">
        <f>C4/D4</f>
        <v>0.34782608695652173</v>
      </c>
    </row>
    <row r="5" spans="1:5">
      <c r="A5">
        <v>5000</v>
      </c>
      <c r="B5">
        <f t="shared" ref="B5:B10" si="0">B4*2</f>
        <v>256</v>
      </c>
      <c r="C5">
        <v>23.9</v>
      </c>
      <c r="D5">
        <v>36.9</v>
      </c>
      <c r="E5" s="45">
        <f t="shared" ref="E5:E11" si="1">C5/D5</f>
        <v>0.64769647696476962</v>
      </c>
    </row>
    <row r="6" spans="1:5">
      <c r="A6">
        <v>5000</v>
      </c>
      <c r="B6">
        <f t="shared" si="0"/>
        <v>512</v>
      </c>
      <c r="C6">
        <v>47.9</v>
      </c>
      <c r="D6">
        <v>43.1</v>
      </c>
      <c r="E6" s="45">
        <f t="shared" si="1"/>
        <v>1.111368909512761</v>
      </c>
    </row>
    <row r="7" spans="1:5">
      <c r="A7">
        <v>5000</v>
      </c>
      <c r="B7">
        <f t="shared" si="0"/>
        <v>1024</v>
      </c>
      <c r="C7">
        <v>95</v>
      </c>
      <c r="D7">
        <v>55</v>
      </c>
      <c r="E7" s="45">
        <f t="shared" si="1"/>
        <v>1.7272727272727273</v>
      </c>
    </row>
    <row r="8" spans="1:5">
      <c r="A8">
        <v>5000</v>
      </c>
      <c r="B8">
        <f t="shared" si="0"/>
        <v>2048</v>
      </c>
      <c r="C8">
        <v>192</v>
      </c>
      <c r="D8">
        <v>76</v>
      </c>
      <c r="E8" s="45">
        <f t="shared" si="1"/>
        <v>2.5263157894736841</v>
      </c>
    </row>
    <row r="9" spans="1:5">
      <c r="A9">
        <v>5000</v>
      </c>
      <c r="B9">
        <f t="shared" si="0"/>
        <v>4096</v>
      </c>
      <c r="C9">
        <v>501</v>
      </c>
      <c r="D9">
        <v>120</v>
      </c>
      <c r="E9" s="45">
        <f t="shared" si="1"/>
        <v>4.1749999999999998</v>
      </c>
    </row>
    <row r="10" spans="1:5">
      <c r="A10">
        <v>5000</v>
      </c>
      <c r="B10">
        <f t="shared" si="0"/>
        <v>8192</v>
      </c>
      <c r="C10">
        <v>768</v>
      </c>
      <c r="D10">
        <v>214</v>
      </c>
      <c r="E10" s="45">
        <f t="shared" si="1"/>
        <v>3.5887850467289719</v>
      </c>
    </row>
    <row r="11" spans="1:5">
      <c r="A11">
        <v>5000</v>
      </c>
      <c r="B11">
        <f>B10*2</f>
        <v>16384</v>
      </c>
      <c r="C11">
        <v>1537</v>
      </c>
      <c r="D11">
        <v>390</v>
      </c>
      <c r="E11" s="45">
        <f t="shared" si="1"/>
        <v>3.9410256410256412</v>
      </c>
    </row>
    <row r="16" spans="1:5">
      <c r="A16" t="s">
        <v>42</v>
      </c>
      <c r="B16" t="s">
        <v>44</v>
      </c>
    </row>
    <row r="18" spans="1:5">
      <c r="A18" t="s">
        <v>38</v>
      </c>
      <c r="B18" t="s">
        <v>37</v>
      </c>
      <c r="C18" t="s">
        <v>39</v>
      </c>
      <c r="D18" t="s">
        <v>40</v>
      </c>
      <c r="E18" t="s">
        <v>41</v>
      </c>
    </row>
    <row r="19" spans="1:5">
      <c r="A19">
        <v>5000</v>
      </c>
      <c r="B19">
        <v>128</v>
      </c>
      <c r="C19">
        <v>93</v>
      </c>
      <c r="D19">
        <v>34.4</v>
      </c>
      <c r="E19" s="45">
        <f>C19/D19</f>
        <v>2.7034883720930232</v>
      </c>
    </row>
    <row r="20" spans="1:5">
      <c r="A20">
        <v>5000</v>
      </c>
      <c r="B20">
        <f t="shared" ref="B20:B25" si="2">B19*2</f>
        <v>256</v>
      </c>
      <c r="C20">
        <v>184</v>
      </c>
      <c r="D20">
        <v>37.4</v>
      </c>
      <c r="E20" s="45">
        <f t="shared" ref="E20:E26" si="3">C20/D20</f>
        <v>4.9197860962566846</v>
      </c>
    </row>
    <row r="21" spans="1:5">
      <c r="A21">
        <v>5000</v>
      </c>
      <c r="B21">
        <f t="shared" si="2"/>
        <v>512</v>
      </c>
      <c r="C21">
        <v>369</v>
      </c>
      <c r="D21">
        <v>44</v>
      </c>
      <c r="E21" s="45">
        <f t="shared" si="3"/>
        <v>8.3863636363636367</v>
      </c>
    </row>
    <row r="22" spans="1:5">
      <c r="A22">
        <v>5000</v>
      </c>
      <c r="B22">
        <f t="shared" si="2"/>
        <v>1024</v>
      </c>
      <c r="C22">
        <f>12*60+22</f>
        <v>742</v>
      </c>
      <c r="D22">
        <v>57.8</v>
      </c>
      <c r="E22" s="45">
        <f t="shared" si="3"/>
        <v>12.837370242214533</v>
      </c>
    </row>
    <row r="23" spans="1:5">
      <c r="A23">
        <v>5000</v>
      </c>
      <c r="B23">
        <f t="shared" si="2"/>
        <v>2048</v>
      </c>
      <c r="C23">
        <f>24*60+57</f>
        <v>1497</v>
      </c>
      <c r="D23">
        <v>82</v>
      </c>
      <c r="E23" s="45">
        <f t="shared" si="3"/>
        <v>18.256097560975611</v>
      </c>
    </row>
    <row r="24" spans="1:5">
      <c r="A24">
        <v>5000</v>
      </c>
      <c r="B24">
        <f t="shared" si="2"/>
        <v>4096</v>
      </c>
      <c r="C24">
        <f>49*60+53</f>
        <v>2993</v>
      </c>
      <c r="D24">
        <v>129</v>
      </c>
      <c r="E24" s="45">
        <f t="shared" si="3"/>
        <v>23.2015503875969</v>
      </c>
    </row>
    <row r="25" spans="1:5">
      <c r="A25">
        <v>5000</v>
      </c>
      <c r="B25">
        <f t="shared" si="2"/>
        <v>8192</v>
      </c>
      <c r="D25">
        <f>180+43</f>
        <v>223</v>
      </c>
      <c r="E25" s="45">
        <f t="shared" si="3"/>
        <v>0</v>
      </c>
    </row>
    <row r="26" spans="1:5">
      <c r="A26">
        <v>5000</v>
      </c>
      <c r="B26">
        <f>B25*2</f>
        <v>16384</v>
      </c>
      <c r="D26">
        <f>6*60+49</f>
        <v>409</v>
      </c>
      <c r="E26" s="45">
        <f t="shared" si="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9A2A-6FBE-C04F-955F-773C48CE0F80}">
  <sheetPr codeName="Sheet4">
    <tabColor theme="5" tint="0.59999389629810485"/>
  </sheetPr>
  <dimension ref="A1:E26"/>
  <sheetViews>
    <sheetView zoomScale="110" zoomScaleNormal="110" workbookViewId="0">
      <selection activeCell="Q17" sqref="Q17"/>
    </sheetView>
  </sheetViews>
  <sheetFormatPr baseColWidth="10" defaultRowHeight="16"/>
  <cols>
    <col min="5" max="5" width="13.1640625" customWidth="1"/>
  </cols>
  <sheetData>
    <row r="1" spans="1:5">
      <c r="A1" t="s">
        <v>43</v>
      </c>
      <c r="B1" t="s">
        <v>36</v>
      </c>
    </row>
    <row r="3" spans="1:5">
      <c r="A3" t="s">
        <v>38</v>
      </c>
      <c r="B3" t="s">
        <v>37</v>
      </c>
      <c r="C3" t="s">
        <v>39</v>
      </c>
      <c r="D3" t="s">
        <v>40</v>
      </c>
      <c r="E3" t="s">
        <v>41</v>
      </c>
    </row>
    <row r="4" spans="1:5">
      <c r="A4">
        <v>5000</v>
      </c>
      <c r="B4">
        <v>128</v>
      </c>
      <c r="C4">
        <v>10.7</v>
      </c>
      <c r="D4">
        <v>9.4499999999999993</v>
      </c>
      <c r="E4" s="45">
        <f>C4/D4</f>
        <v>1.1322751322751323</v>
      </c>
    </row>
    <row r="5" spans="1:5">
      <c r="A5">
        <v>5000</v>
      </c>
      <c r="B5">
        <f t="shared" ref="B5:B11" si="0">B4*2</f>
        <v>256</v>
      </c>
      <c r="C5">
        <v>21.4</v>
      </c>
      <c r="D5">
        <v>12.7</v>
      </c>
      <c r="E5" s="45">
        <f t="shared" ref="E5:E11" si="1">C5/D5</f>
        <v>1.6850393700787401</v>
      </c>
    </row>
    <row r="6" spans="1:5">
      <c r="A6">
        <v>5000</v>
      </c>
      <c r="B6">
        <f t="shared" si="0"/>
        <v>512</v>
      </c>
      <c r="C6">
        <v>42.9</v>
      </c>
      <c r="D6">
        <v>21.8</v>
      </c>
      <c r="E6" s="45">
        <f t="shared" si="1"/>
        <v>1.9678899082568806</v>
      </c>
    </row>
    <row r="7" spans="1:5">
      <c r="A7">
        <v>5000</v>
      </c>
      <c r="B7">
        <f t="shared" si="0"/>
        <v>1024</v>
      </c>
      <c r="C7">
        <v>83</v>
      </c>
      <c r="D7">
        <v>33.9</v>
      </c>
      <c r="E7" s="45">
        <f t="shared" si="1"/>
        <v>2.4483775811209441</v>
      </c>
    </row>
    <row r="8" spans="1:5">
      <c r="A8">
        <v>5000</v>
      </c>
      <c r="B8">
        <f t="shared" si="0"/>
        <v>2048</v>
      </c>
      <c r="C8">
        <v>172</v>
      </c>
      <c r="D8">
        <v>63</v>
      </c>
      <c r="E8" s="45">
        <f t="shared" si="1"/>
        <v>2.7301587301587302</v>
      </c>
    </row>
    <row r="9" spans="1:5">
      <c r="A9">
        <v>5000</v>
      </c>
      <c r="B9">
        <f t="shared" si="0"/>
        <v>4096</v>
      </c>
      <c r="C9">
        <v>344</v>
      </c>
      <c r="D9">
        <v>110</v>
      </c>
      <c r="E9" s="45">
        <f t="shared" si="1"/>
        <v>3.1272727272727274</v>
      </c>
    </row>
    <row r="10" spans="1:5">
      <c r="A10">
        <v>5000</v>
      </c>
      <c r="B10">
        <f t="shared" si="0"/>
        <v>8192</v>
      </c>
      <c r="C10">
        <v>681</v>
      </c>
      <c r="D10">
        <v>205</v>
      </c>
      <c r="E10" s="45">
        <f t="shared" si="1"/>
        <v>3.321951219512195</v>
      </c>
    </row>
    <row r="11" spans="1:5">
      <c r="A11">
        <v>5000</v>
      </c>
      <c r="B11">
        <f t="shared" si="0"/>
        <v>16384</v>
      </c>
      <c r="C11">
        <v>1354</v>
      </c>
      <c r="D11">
        <v>395</v>
      </c>
      <c r="E11" s="45">
        <f t="shared" si="1"/>
        <v>3.4278481012658228</v>
      </c>
    </row>
    <row r="16" spans="1:5">
      <c r="A16" t="s">
        <v>42</v>
      </c>
      <c r="B16" t="s">
        <v>44</v>
      </c>
    </row>
    <row r="18" spans="1:5">
      <c r="A18" t="s">
        <v>38</v>
      </c>
      <c r="B18" t="s">
        <v>37</v>
      </c>
      <c r="C18" t="s">
        <v>39</v>
      </c>
      <c r="D18" t="s">
        <v>40</v>
      </c>
      <c r="E18" t="s">
        <v>41</v>
      </c>
    </row>
    <row r="19" spans="1:5">
      <c r="A19">
        <v>5000</v>
      </c>
      <c r="B19">
        <v>128</v>
      </c>
      <c r="C19">
        <v>78</v>
      </c>
      <c r="D19">
        <v>10</v>
      </c>
      <c r="E19" s="45">
        <f>C19/D19</f>
        <v>7.8</v>
      </c>
    </row>
    <row r="20" spans="1:5">
      <c r="A20">
        <v>5000</v>
      </c>
      <c r="B20">
        <f t="shared" ref="B20:B26" si="2">B19*2</f>
        <v>256</v>
      </c>
      <c r="C20">
        <v>157</v>
      </c>
      <c r="D20">
        <v>13.4</v>
      </c>
      <c r="E20" s="45">
        <f t="shared" ref="E20:E26" si="3">C20/D20</f>
        <v>11.716417910447761</v>
      </c>
    </row>
    <row r="21" spans="1:5">
      <c r="A21">
        <v>5000</v>
      </c>
      <c r="B21">
        <f t="shared" si="2"/>
        <v>512</v>
      </c>
      <c r="C21">
        <v>309</v>
      </c>
      <c r="D21">
        <v>22.7</v>
      </c>
      <c r="E21" s="45">
        <f t="shared" si="3"/>
        <v>13.612334801762115</v>
      </c>
    </row>
    <row r="22" spans="1:5">
      <c r="A22">
        <v>5000</v>
      </c>
      <c r="B22">
        <f t="shared" si="2"/>
        <v>1024</v>
      </c>
      <c r="C22">
        <v>626</v>
      </c>
      <c r="D22">
        <v>38.1</v>
      </c>
      <c r="E22" s="45">
        <f t="shared" si="3"/>
        <v>16.43044619422572</v>
      </c>
    </row>
    <row r="23" spans="1:5">
      <c r="A23">
        <v>5000</v>
      </c>
      <c r="B23">
        <f t="shared" si="2"/>
        <v>2048</v>
      </c>
      <c r="E23" s="45" t="e">
        <f t="shared" si="3"/>
        <v>#DIV/0!</v>
      </c>
    </row>
    <row r="24" spans="1:5">
      <c r="A24">
        <v>5000</v>
      </c>
      <c r="B24">
        <f t="shared" si="2"/>
        <v>4096</v>
      </c>
      <c r="E24" s="45" t="e">
        <f t="shared" si="3"/>
        <v>#DIV/0!</v>
      </c>
    </row>
    <row r="25" spans="1:5">
      <c r="A25">
        <v>5000</v>
      </c>
      <c r="B25">
        <f t="shared" si="2"/>
        <v>8192</v>
      </c>
      <c r="E25" s="45" t="e">
        <f t="shared" si="3"/>
        <v>#DIV/0!</v>
      </c>
    </row>
    <row r="26" spans="1:5">
      <c r="A26">
        <v>5000</v>
      </c>
      <c r="B26">
        <f t="shared" si="2"/>
        <v>16384</v>
      </c>
      <c r="E26" s="45" t="e">
        <f t="shared" si="3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189-C4FA-3148-B051-D9B46617B969}">
  <sheetPr codeName="Sheet5"/>
  <dimension ref="B2:E6"/>
  <sheetViews>
    <sheetView workbookViewId="0">
      <selection activeCell="I21" sqref="I21"/>
    </sheetView>
  </sheetViews>
  <sheetFormatPr baseColWidth="10" defaultRowHeight="16"/>
  <sheetData>
    <row r="2" spans="2:5">
      <c r="B2" t="s">
        <v>50</v>
      </c>
    </row>
    <row r="3" spans="2:5">
      <c r="B3" t="s">
        <v>46</v>
      </c>
      <c r="E3" t="s">
        <v>49</v>
      </c>
    </row>
    <row r="4" spans="2:5">
      <c r="B4" t="s">
        <v>45</v>
      </c>
    </row>
    <row r="5" spans="2:5">
      <c r="B5" t="s">
        <v>47</v>
      </c>
    </row>
    <row r="6" spans="2:5">
      <c r="B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10C1-4605-0B4A-9BF8-5AC0B6E1ACFB}">
  <sheetPr codeName="Sheet6"/>
  <dimension ref="A1:E514"/>
  <sheetViews>
    <sheetView tabSelected="1" topLeftCell="A2" workbookViewId="0">
      <selection activeCell="R44" sqref="R44"/>
    </sheetView>
  </sheetViews>
  <sheetFormatPr baseColWidth="10" defaultRowHeight="16"/>
  <cols>
    <col min="1" max="1" width="13.33203125" customWidth="1"/>
    <col min="2" max="2" width="13.6640625" customWidth="1"/>
    <col min="3" max="3" width="13.5" customWidth="1"/>
    <col min="4" max="4" width="13.83203125" customWidth="1"/>
    <col min="5" max="5" width="16.33203125" customWidth="1"/>
  </cols>
  <sheetData>
    <row r="1" spans="1:5">
      <c r="A1" t="s">
        <v>51</v>
      </c>
    </row>
    <row r="2" spans="1:5">
      <c r="A2" t="s">
        <v>52</v>
      </c>
    </row>
    <row r="4" spans="1:5">
      <c r="A4" t="s">
        <v>53</v>
      </c>
    </row>
    <row r="5" spans="1:5">
      <c r="A5" t="s">
        <v>54</v>
      </c>
    </row>
    <row r="7" spans="1:5">
      <c r="B7" s="99" t="s">
        <v>63</v>
      </c>
      <c r="C7" s="99"/>
      <c r="D7" s="99" t="s">
        <v>64</v>
      </c>
      <c r="E7" s="99"/>
    </row>
    <row r="8" spans="1:5">
      <c r="A8" s="47"/>
      <c r="B8" s="47" t="s">
        <v>59</v>
      </c>
      <c r="C8" s="47" t="s">
        <v>60</v>
      </c>
      <c r="D8" s="47" t="s">
        <v>61</v>
      </c>
      <c r="E8" s="47" t="s">
        <v>62</v>
      </c>
    </row>
    <row r="9" spans="1:5">
      <c r="A9" s="47" t="s">
        <v>55</v>
      </c>
      <c r="B9" s="47">
        <v>100</v>
      </c>
      <c r="C9" s="47">
        <v>100</v>
      </c>
      <c r="D9" s="47">
        <v>100</v>
      </c>
      <c r="E9" s="47">
        <v>100</v>
      </c>
    </row>
    <row r="10" spans="1:5">
      <c r="A10" s="47" t="s">
        <v>56</v>
      </c>
      <c r="B10" s="47">
        <v>5</v>
      </c>
      <c r="C10" s="47">
        <v>5</v>
      </c>
      <c r="D10" s="47">
        <v>5</v>
      </c>
      <c r="E10" s="47">
        <v>5</v>
      </c>
    </row>
    <row r="11" spans="1:5">
      <c r="A11" s="47" t="s">
        <v>57</v>
      </c>
      <c r="B11" s="47">
        <v>115</v>
      </c>
      <c r="C11" s="47">
        <v>115</v>
      </c>
      <c r="D11" s="47">
        <v>85</v>
      </c>
      <c r="E11" s="47">
        <v>85</v>
      </c>
    </row>
    <row r="12" spans="1:5">
      <c r="A12" s="47"/>
      <c r="B12" s="47"/>
      <c r="C12" s="47"/>
      <c r="D12" s="47"/>
      <c r="E12" s="47"/>
    </row>
    <row r="13" spans="1:5">
      <c r="A13" s="47" t="s">
        <v>58</v>
      </c>
      <c r="B13" s="47" t="s">
        <v>65</v>
      </c>
      <c r="C13" s="47" t="s">
        <v>65</v>
      </c>
      <c r="D13" s="47" t="s">
        <v>65</v>
      </c>
      <c r="E13" s="47" t="s">
        <v>65</v>
      </c>
    </row>
    <row r="14" spans="1:5">
      <c r="A14" s="48">
        <v>75</v>
      </c>
      <c r="B14" s="47">
        <f>-B$10+MAX(0, $A14-B$9)*IF($A14&gt;=B$11,1,0)</f>
        <v>-5</v>
      </c>
      <c r="C14" s="47">
        <f>-C$10+MAX(0, $A14-C$9)*IF($A14&gt;=C$11,0,1)</f>
        <v>-5</v>
      </c>
      <c r="D14" s="47">
        <f>-D$10+MAX(0, D$9-$A14)*IF($A14&lt;=D$11,1,0)</f>
        <v>20</v>
      </c>
      <c r="E14" s="47">
        <f>-E$10+MAX(0, E$9-$A14)*IF($A14&lt;=E$11,0,1)</f>
        <v>-5</v>
      </c>
    </row>
    <row r="15" spans="1:5">
      <c r="A15" s="48">
        <f>A14+0.1</f>
        <v>75.099999999999994</v>
      </c>
      <c r="B15" s="47">
        <f t="shared" ref="B15:B78" si="0">-B$10+MAX(0, $A15-B$9)*IF($A15&gt;=B$11,1,0)</f>
        <v>-5</v>
      </c>
      <c r="C15" s="47">
        <f t="shared" ref="C15:C78" si="1">-C$10+MAX(0, $A15-C$9)*IF($A15&gt;=C$11,0,1)</f>
        <v>-5</v>
      </c>
      <c r="D15" s="47">
        <f t="shared" ref="D15:D78" si="2">-D$10+MAX(0, D$9-$A15)*IF($A15&lt;=D$11,1,0)</f>
        <v>19.900000000000006</v>
      </c>
      <c r="E15" s="47">
        <f t="shared" ref="E15:E78" si="3">-E$10+MAX(0, E$9-$A15)*IF($A15&lt;=E$11,0,1)</f>
        <v>-5</v>
      </c>
    </row>
    <row r="16" spans="1:5">
      <c r="A16" s="48">
        <f t="shared" ref="A16:A79" si="4">A15+0.1</f>
        <v>75.199999999999989</v>
      </c>
      <c r="B16" s="47">
        <f t="shared" si="0"/>
        <v>-5</v>
      </c>
      <c r="C16" s="47">
        <f t="shared" si="1"/>
        <v>-5</v>
      </c>
      <c r="D16" s="47">
        <f t="shared" si="2"/>
        <v>19.800000000000011</v>
      </c>
      <c r="E16" s="47">
        <f t="shared" si="3"/>
        <v>-5</v>
      </c>
    </row>
    <row r="17" spans="1:5">
      <c r="A17" s="48">
        <f t="shared" si="4"/>
        <v>75.299999999999983</v>
      </c>
      <c r="B17" s="47">
        <f t="shared" si="0"/>
        <v>-5</v>
      </c>
      <c r="C17" s="47">
        <f t="shared" si="1"/>
        <v>-5</v>
      </c>
      <c r="D17" s="47">
        <f t="shared" si="2"/>
        <v>19.700000000000017</v>
      </c>
      <c r="E17" s="47">
        <f t="shared" si="3"/>
        <v>-5</v>
      </c>
    </row>
    <row r="18" spans="1:5">
      <c r="A18" s="48">
        <f t="shared" si="4"/>
        <v>75.399999999999977</v>
      </c>
      <c r="B18" s="47">
        <f t="shared" si="0"/>
        <v>-5</v>
      </c>
      <c r="C18" s="47">
        <f t="shared" si="1"/>
        <v>-5</v>
      </c>
      <c r="D18" s="47">
        <f t="shared" si="2"/>
        <v>19.600000000000023</v>
      </c>
      <c r="E18" s="47">
        <f t="shared" si="3"/>
        <v>-5</v>
      </c>
    </row>
    <row r="19" spans="1:5">
      <c r="A19" s="48">
        <f t="shared" si="4"/>
        <v>75.499999999999972</v>
      </c>
      <c r="B19" s="47">
        <f t="shared" si="0"/>
        <v>-5</v>
      </c>
      <c r="C19" s="47">
        <f t="shared" si="1"/>
        <v>-5</v>
      </c>
      <c r="D19" s="47">
        <f t="shared" si="2"/>
        <v>19.500000000000028</v>
      </c>
      <c r="E19" s="47">
        <f t="shared" si="3"/>
        <v>-5</v>
      </c>
    </row>
    <row r="20" spans="1:5">
      <c r="A20" s="48">
        <f t="shared" si="4"/>
        <v>75.599999999999966</v>
      </c>
      <c r="B20" s="47">
        <f t="shared" si="0"/>
        <v>-5</v>
      </c>
      <c r="C20" s="47">
        <f t="shared" si="1"/>
        <v>-5</v>
      </c>
      <c r="D20" s="47">
        <f t="shared" si="2"/>
        <v>19.400000000000034</v>
      </c>
      <c r="E20" s="47">
        <f t="shared" si="3"/>
        <v>-5</v>
      </c>
    </row>
    <row r="21" spans="1:5">
      <c r="A21" s="48">
        <f t="shared" si="4"/>
        <v>75.69999999999996</v>
      </c>
      <c r="B21" s="47">
        <f t="shared" si="0"/>
        <v>-5</v>
      </c>
      <c r="C21" s="47">
        <f t="shared" si="1"/>
        <v>-5</v>
      </c>
      <c r="D21" s="47">
        <f t="shared" si="2"/>
        <v>19.30000000000004</v>
      </c>
      <c r="E21" s="47">
        <f t="shared" si="3"/>
        <v>-5</v>
      </c>
    </row>
    <row r="22" spans="1:5">
      <c r="A22" s="48">
        <f t="shared" si="4"/>
        <v>75.799999999999955</v>
      </c>
      <c r="B22" s="47">
        <f t="shared" si="0"/>
        <v>-5</v>
      </c>
      <c r="C22" s="47">
        <f t="shared" si="1"/>
        <v>-5</v>
      </c>
      <c r="D22" s="47">
        <f t="shared" si="2"/>
        <v>19.200000000000045</v>
      </c>
      <c r="E22" s="47">
        <f t="shared" si="3"/>
        <v>-5</v>
      </c>
    </row>
    <row r="23" spans="1:5">
      <c r="A23" s="48">
        <f t="shared" si="4"/>
        <v>75.899999999999949</v>
      </c>
      <c r="B23" s="47">
        <f t="shared" si="0"/>
        <v>-5</v>
      </c>
      <c r="C23" s="47">
        <f t="shared" si="1"/>
        <v>-5</v>
      </c>
      <c r="D23" s="47">
        <f t="shared" si="2"/>
        <v>19.100000000000051</v>
      </c>
      <c r="E23" s="47">
        <f t="shared" si="3"/>
        <v>-5</v>
      </c>
    </row>
    <row r="24" spans="1:5">
      <c r="A24" s="48">
        <f t="shared" si="4"/>
        <v>75.999999999999943</v>
      </c>
      <c r="B24" s="47">
        <f t="shared" si="0"/>
        <v>-5</v>
      </c>
      <c r="C24" s="47">
        <f t="shared" si="1"/>
        <v>-5</v>
      </c>
      <c r="D24" s="47">
        <f t="shared" si="2"/>
        <v>19.000000000000057</v>
      </c>
      <c r="E24" s="47">
        <f t="shared" si="3"/>
        <v>-5</v>
      </c>
    </row>
    <row r="25" spans="1:5">
      <c r="A25" s="48">
        <f t="shared" si="4"/>
        <v>76.099999999999937</v>
      </c>
      <c r="B25" s="47">
        <f t="shared" si="0"/>
        <v>-5</v>
      </c>
      <c r="C25" s="47">
        <f t="shared" si="1"/>
        <v>-5</v>
      </c>
      <c r="D25" s="47">
        <f t="shared" si="2"/>
        <v>18.900000000000063</v>
      </c>
      <c r="E25" s="47">
        <f t="shared" si="3"/>
        <v>-5</v>
      </c>
    </row>
    <row r="26" spans="1:5">
      <c r="A26" s="48">
        <f t="shared" si="4"/>
        <v>76.199999999999932</v>
      </c>
      <c r="B26" s="47">
        <f t="shared" si="0"/>
        <v>-5</v>
      </c>
      <c r="C26" s="47">
        <f t="shared" si="1"/>
        <v>-5</v>
      </c>
      <c r="D26" s="47">
        <f t="shared" si="2"/>
        <v>18.800000000000068</v>
      </c>
      <c r="E26" s="47">
        <f t="shared" si="3"/>
        <v>-5</v>
      </c>
    </row>
    <row r="27" spans="1:5">
      <c r="A27" s="48">
        <f t="shared" si="4"/>
        <v>76.299999999999926</v>
      </c>
      <c r="B27" s="47">
        <f t="shared" si="0"/>
        <v>-5</v>
      </c>
      <c r="C27" s="47">
        <f t="shared" si="1"/>
        <v>-5</v>
      </c>
      <c r="D27" s="47">
        <f t="shared" si="2"/>
        <v>18.700000000000074</v>
      </c>
      <c r="E27" s="47">
        <f t="shared" si="3"/>
        <v>-5</v>
      </c>
    </row>
    <row r="28" spans="1:5">
      <c r="A28" s="48">
        <f t="shared" si="4"/>
        <v>76.39999999999992</v>
      </c>
      <c r="B28" s="47">
        <f t="shared" si="0"/>
        <v>-5</v>
      </c>
      <c r="C28" s="47">
        <f t="shared" si="1"/>
        <v>-5</v>
      </c>
      <c r="D28" s="47">
        <f t="shared" si="2"/>
        <v>18.60000000000008</v>
      </c>
      <c r="E28" s="47">
        <f t="shared" si="3"/>
        <v>-5</v>
      </c>
    </row>
    <row r="29" spans="1:5">
      <c r="A29" s="48">
        <f t="shared" si="4"/>
        <v>76.499999999999915</v>
      </c>
      <c r="B29" s="47">
        <f t="shared" si="0"/>
        <v>-5</v>
      </c>
      <c r="C29" s="47">
        <f t="shared" si="1"/>
        <v>-5</v>
      </c>
      <c r="D29" s="47">
        <f t="shared" si="2"/>
        <v>18.500000000000085</v>
      </c>
      <c r="E29" s="47">
        <f t="shared" si="3"/>
        <v>-5</v>
      </c>
    </row>
    <row r="30" spans="1:5">
      <c r="A30" s="48">
        <f t="shared" si="4"/>
        <v>76.599999999999909</v>
      </c>
      <c r="B30" s="47">
        <f t="shared" si="0"/>
        <v>-5</v>
      </c>
      <c r="C30" s="47">
        <f t="shared" si="1"/>
        <v>-5</v>
      </c>
      <c r="D30" s="47">
        <f t="shared" si="2"/>
        <v>18.400000000000091</v>
      </c>
      <c r="E30" s="47">
        <f t="shared" si="3"/>
        <v>-5</v>
      </c>
    </row>
    <row r="31" spans="1:5">
      <c r="A31" s="48">
        <f t="shared" si="4"/>
        <v>76.699999999999903</v>
      </c>
      <c r="B31" s="47">
        <f t="shared" si="0"/>
        <v>-5</v>
      </c>
      <c r="C31" s="47">
        <f t="shared" si="1"/>
        <v>-5</v>
      </c>
      <c r="D31" s="47">
        <f t="shared" si="2"/>
        <v>18.300000000000097</v>
      </c>
      <c r="E31" s="47">
        <f t="shared" si="3"/>
        <v>-5</v>
      </c>
    </row>
    <row r="32" spans="1:5">
      <c r="A32" s="48">
        <f t="shared" si="4"/>
        <v>76.799999999999898</v>
      </c>
      <c r="B32" s="47">
        <f t="shared" si="0"/>
        <v>-5</v>
      </c>
      <c r="C32" s="47">
        <f t="shared" si="1"/>
        <v>-5</v>
      </c>
      <c r="D32" s="47">
        <f t="shared" si="2"/>
        <v>18.200000000000102</v>
      </c>
      <c r="E32" s="47">
        <f t="shared" si="3"/>
        <v>-5</v>
      </c>
    </row>
    <row r="33" spans="1:5">
      <c r="A33" s="48">
        <f t="shared" si="4"/>
        <v>76.899999999999892</v>
      </c>
      <c r="B33" s="47">
        <f t="shared" si="0"/>
        <v>-5</v>
      </c>
      <c r="C33" s="47">
        <f t="shared" si="1"/>
        <v>-5</v>
      </c>
      <c r="D33" s="47">
        <f t="shared" si="2"/>
        <v>18.100000000000108</v>
      </c>
      <c r="E33" s="47">
        <f t="shared" si="3"/>
        <v>-5</v>
      </c>
    </row>
    <row r="34" spans="1:5">
      <c r="A34" s="48">
        <f t="shared" si="4"/>
        <v>76.999999999999886</v>
      </c>
      <c r="B34" s="47">
        <f t="shared" si="0"/>
        <v>-5</v>
      </c>
      <c r="C34" s="47">
        <f t="shared" si="1"/>
        <v>-5</v>
      </c>
      <c r="D34" s="47">
        <f t="shared" si="2"/>
        <v>18.000000000000114</v>
      </c>
      <c r="E34" s="47">
        <f t="shared" si="3"/>
        <v>-5</v>
      </c>
    </row>
    <row r="35" spans="1:5">
      <c r="A35" s="48">
        <f t="shared" si="4"/>
        <v>77.099999999999881</v>
      </c>
      <c r="B35" s="47">
        <f t="shared" si="0"/>
        <v>-5</v>
      </c>
      <c r="C35" s="47">
        <f t="shared" si="1"/>
        <v>-5</v>
      </c>
      <c r="D35" s="47">
        <f t="shared" si="2"/>
        <v>17.900000000000119</v>
      </c>
      <c r="E35" s="47">
        <f t="shared" si="3"/>
        <v>-5</v>
      </c>
    </row>
    <row r="36" spans="1:5">
      <c r="A36" s="48">
        <f t="shared" si="4"/>
        <v>77.199999999999875</v>
      </c>
      <c r="B36" s="47">
        <f t="shared" si="0"/>
        <v>-5</v>
      </c>
      <c r="C36" s="47">
        <f t="shared" si="1"/>
        <v>-5</v>
      </c>
      <c r="D36" s="47">
        <f t="shared" si="2"/>
        <v>17.800000000000125</v>
      </c>
      <c r="E36" s="47">
        <f t="shared" si="3"/>
        <v>-5</v>
      </c>
    </row>
    <row r="37" spans="1:5">
      <c r="A37" s="48">
        <f t="shared" si="4"/>
        <v>77.299999999999869</v>
      </c>
      <c r="B37" s="47">
        <f t="shared" si="0"/>
        <v>-5</v>
      </c>
      <c r="C37" s="47">
        <f t="shared" si="1"/>
        <v>-5</v>
      </c>
      <c r="D37" s="47">
        <f t="shared" si="2"/>
        <v>17.700000000000131</v>
      </c>
      <c r="E37" s="47">
        <f t="shared" si="3"/>
        <v>-5</v>
      </c>
    </row>
    <row r="38" spans="1:5">
      <c r="A38" s="48">
        <f t="shared" si="4"/>
        <v>77.399999999999864</v>
      </c>
      <c r="B38" s="47">
        <f t="shared" si="0"/>
        <v>-5</v>
      </c>
      <c r="C38" s="47">
        <f t="shared" si="1"/>
        <v>-5</v>
      </c>
      <c r="D38" s="47">
        <f t="shared" si="2"/>
        <v>17.600000000000136</v>
      </c>
      <c r="E38" s="47">
        <f t="shared" si="3"/>
        <v>-5</v>
      </c>
    </row>
    <row r="39" spans="1:5">
      <c r="A39" s="48">
        <f t="shared" si="4"/>
        <v>77.499999999999858</v>
      </c>
      <c r="B39" s="47">
        <f t="shared" si="0"/>
        <v>-5</v>
      </c>
      <c r="C39" s="47">
        <f t="shared" si="1"/>
        <v>-5</v>
      </c>
      <c r="D39" s="47">
        <f t="shared" si="2"/>
        <v>17.500000000000142</v>
      </c>
      <c r="E39" s="47">
        <f t="shared" si="3"/>
        <v>-5</v>
      </c>
    </row>
    <row r="40" spans="1:5">
      <c r="A40" s="48">
        <f t="shared" si="4"/>
        <v>77.599999999999852</v>
      </c>
      <c r="B40" s="47">
        <f t="shared" si="0"/>
        <v>-5</v>
      </c>
      <c r="C40" s="47">
        <f t="shared" si="1"/>
        <v>-5</v>
      </c>
      <c r="D40" s="47">
        <f t="shared" si="2"/>
        <v>17.400000000000148</v>
      </c>
      <c r="E40" s="47">
        <f t="shared" si="3"/>
        <v>-5</v>
      </c>
    </row>
    <row r="41" spans="1:5">
      <c r="A41" s="48">
        <f t="shared" si="4"/>
        <v>77.699999999999847</v>
      </c>
      <c r="B41" s="47">
        <f t="shared" si="0"/>
        <v>-5</v>
      </c>
      <c r="C41" s="47">
        <f t="shared" si="1"/>
        <v>-5</v>
      </c>
      <c r="D41" s="47">
        <f t="shared" si="2"/>
        <v>17.300000000000153</v>
      </c>
      <c r="E41" s="47">
        <f t="shared" si="3"/>
        <v>-5</v>
      </c>
    </row>
    <row r="42" spans="1:5">
      <c r="A42" s="48">
        <f t="shared" si="4"/>
        <v>77.799999999999841</v>
      </c>
      <c r="B42" s="47">
        <f t="shared" si="0"/>
        <v>-5</v>
      </c>
      <c r="C42" s="47">
        <f t="shared" si="1"/>
        <v>-5</v>
      </c>
      <c r="D42" s="47">
        <f t="shared" si="2"/>
        <v>17.200000000000159</v>
      </c>
      <c r="E42" s="47">
        <f t="shared" si="3"/>
        <v>-5</v>
      </c>
    </row>
    <row r="43" spans="1:5">
      <c r="A43" s="48">
        <f t="shared" si="4"/>
        <v>77.899999999999835</v>
      </c>
      <c r="B43" s="47">
        <f t="shared" si="0"/>
        <v>-5</v>
      </c>
      <c r="C43" s="47">
        <f t="shared" si="1"/>
        <v>-5</v>
      </c>
      <c r="D43" s="47">
        <f t="shared" si="2"/>
        <v>17.100000000000165</v>
      </c>
      <c r="E43" s="47">
        <f t="shared" si="3"/>
        <v>-5</v>
      </c>
    </row>
    <row r="44" spans="1:5">
      <c r="A44" s="48">
        <f t="shared" si="4"/>
        <v>77.999999999999829</v>
      </c>
      <c r="B44" s="47">
        <f t="shared" si="0"/>
        <v>-5</v>
      </c>
      <c r="C44" s="47">
        <f t="shared" si="1"/>
        <v>-5</v>
      </c>
      <c r="D44" s="47">
        <f t="shared" si="2"/>
        <v>17.000000000000171</v>
      </c>
      <c r="E44" s="47">
        <f t="shared" si="3"/>
        <v>-5</v>
      </c>
    </row>
    <row r="45" spans="1:5">
      <c r="A45" s="48">
        <f t="shared" si="4"/>
        <v>78.099999999999824</v>
      </c>
      <c r="B45" s="47">
        <f t="shared" si="0"/>
        <v>-5</v>
      </c>
      <c r="C45" s="47">
        <f t="shared" si="1"/>
        <v>-5</v>
      </c>
      <c r="D45" s="47">
        <f t="shared" si="2"/>
        <v>16.900000000000176</v>
      </c>
      <c r="E45" s="47">
        <f t="shared" si="3"/>
        <v>-5</v>
      </c>
    </row>
    <row r="46" spans="1:5">
      <c r="A46" s="48">
        <f t="shared" si="4"/>
        <v>78.199999999999818</v>
      </c>
      <c r="B46" s="47">
        <f t="shared" si="0"/>
        <v>-5</v>
      </c>
      <c r="C46" s="47">
        <f t="shared" si="1"/>
        <v>-5</v>
      </c>
      <c r="D46" s="47">
        <f t="shared" si="2"/>
        <v>16.800000000000182</v>
      </c>
      <c r="E46" s="47">
        <f t="shared" si="3"/>
        <v>-5</v>
      </c>
    </row>
    <row r="47" spans="1:5">
      <c r="A47" s="48">
        <f t="shared" si="4"/>
        <v>78.299999999999812</v>
      </c>
      <c r="B47" s="47">
        <f t="shared" si="0"/>
        <v>-5</v>
      </c>
      <c r="C47" s="47">
        <f t="shared" si="1"/>
        <v>-5</v>
      </c>
      <c r="D47" s="47">
        <f t="shared" si="2"/>
        <v>16.700000000000188</v>
      </c>
      <c r="E47" s="47">
        <f t="shared" si="3"/>
        <v>-5</v>
      </c>
    </row>
    <row r="48" spans="1:5">
      <c r="A48" s="48">
        <f t="shared" si="4"/>
        <v>78.399999999999807</v>
      </c>
      <c r="B48" s="47">
        <f t="shared" si="0"/>
        <v>-5</v>
      </c>
      <c r="C48" s="47">
        <f t="shared" si="1"/>
        <v>-5</v>
      </c>
      <c r="D48" s="47">
        <f t="shared" si="2"/>
        <v>16.600000000000193</v>
      </c>
      <c r="E48" s="47">
        <f t="shared" si="3"/>
        <v>-5</v>
      </c>
    </row>
    <row r="49" spans="1:5">
      <c r="A49" s="48">
        <f t="shared" si="4"/>
        <v>78.499999999999801</v>
      </c>
      <c r="B49" s="47">
        <f t="shared" si="0"/>
        <v>-5</v>
      </c>
      <c r="C49" s="47">
        <f t="shared" si="1"/>
        <v>-5</v>
      </c>
      <c r="D49" s="47">
        <f t="shared" si="2"/>
        <v>16.500000000000199</v>
      </c>
      <c r="E49" s="47">
        <f t="shared" si="3"/>
        <v>-5</v>
      </c>
    </row>
    <row r="50" spans="1:5">
      <c r="A50" s="48">
        <f t="shared" si="4"/>
        <v>78.599999999999795</v>
      </c>
      <c r="B50" s="47">
        <f t="shared" si="0"/>
        <v>-5</v>
      </c>
      <c r="C50" s="47">
        <f t="shared" si="1"/>
        <v>-5</v>
      </c>
      <c r="D50" s="47">
        <f t="shared" si="2"/>
        <v>16.400000000000205</v>
      </c>
      <c r="E50" s="47">
        <f t="shared" si="3"/>
        <v>-5</v>
      </c>
    </row>
    <row r="51" spans="1:5">
      <c r="A51" s="48">
        <f t="shared" si="4"/>
        <v>78.69999999999979</v>
      </c>
      <c r="B51" s="47">
        <f t="shared" si="0"/>
        <v>-5</v>
      </c>
      <c r="C51" s="47">
        <f t="shared" si="1"/>
        <v>-5</v>
      </c>
      <c r="D51" s="47">
        <f t="shared" si="2"/>
        <v>16.30000000000021</v>
      </c>
      <c r="E51" s="47">
        <f t="shared" si="3"/>
        <v>-5</v>
      </c>
    </row>
    <row r="52" spans="1:5">
      <c r="A52" s="48">
        <f t="shared" si="4"/>
        <v>78.799999999999784</v>
      </c>
      <c r="B52" s="47">
        <f t="shared" si="0"/>
        <v>-5</v>
      </c>
      <c r="C52" s="47">
        <f t="shared" si="1"/>
        <v>-5</v>
      </c>
      <c r="D52" s="47">
        <f t="shared" si="2"/>
        <v>16.200000000000216</v>
      </c>
      <c r="E52" s="47">
        <f t="shared" si="3"/>
        <v>-5</v>
      </c>
    </row>
    <row r="53" spans="1:5">
      <c r="A53" s="48">
        <f t="shared" si="4"/>
        <v>78.899999999999778</v>
      </c>
      <c r="B53" s="47">
        <f t="shared" si="0"/>
        <v>-5</v>
      </c>
      <c r="C53" s="47">
        <f t="shared" si="1"/>
        <v>-5</v>
      </c>
      <c r="D53" s="47">
        <f t="shared" si="2"/>
        <v>16.100000000000222</v>
      </c>
      <c r="E53" s="47">
        <f t="shared" si="3"/>
        <v>-5</v>
      </c>
    </row>
    <row r="54" spans="1:5">
      <c r="A54" s="48">
        <f t="shared" si="4"/>
        <v>78.999999999999773</v>
      </c>
      <c r="B54" s="47">
        <f t="shared" si="0"/>
        <v>-5</v>
      </c>
      <c r="C54" s="47">
        <f t="shared" si="1"/>
        <v>-5</v>
      </c>
      <c r="D54" s="47">
        <f t="shared" si="2"/>
        <v>16.000000000000227</v>
      </c>
      <c r="E54" s="47">
        <f t="shared" si="3"/>
        <v>-5</v>
      </c>
    </row>
    <row r="55" spans="1:5">
      <c r="A55" s="48">
        <f t="shared" si="4"/>
        <v>79.099999999999767</v>
      </c>
      <c r="B55" s="47">
        <f t="shared" si="0"/>
        <v>-5</v>
      </c>
      <c r="C55" s="47">
        <f t="shared" si="1"/>
        <v>-5</v>
      </c>
      <c r="D55" s="47">
        <f t="shared" si="2"/>
        <v>15.900000000000233</v>
      </c>
      <c r="E55" s="47">
        <f t="shared" si="3"/>
        <v>-5</v>
      </c>
    </row>
    <row r="56" spans="1:5">
      <c r="A56" s="48">
        <f t="shared" si="4"/>
        <v>79.199999999999761</v>
      </c>
      <c r="B56" s="47">
        <f t="shared" si="0"/>
        <v>-5</v>
      </c>
      <c r="C56" s="47">
        <f t="shared" si="1"/>
        <v>-5</v>
      </c>
      <c r="D56" s="47">
        <f t="shared" si="2"/>
        <v>15.800000000000239</v>
      </c>
      <c r="E56" s="47">
        <f t="shared" si="3"/>
        <v>-5</v>
      </c>
    </row>
    <row r="57" spans="1:5">
      <c r="A57" s="48">
        <f t="shared" si="4"/>
        <v>79.299999999999756</v>
      </c>
      <c r="B57" s="47">
        <f t="shared" si="0"/>
        <v>-5</v>
      </c>
      <c r="C57" s="47">
        <f t="shared" si="1"/>
        <v>-5</v>
      </c>
      <c r="D57" s="47">
        <f t="shared" si="2"/>
        <v>15.700000000000244</v>
      </c>
      <c r="E57" s="47">
        <f t="shared" si="3"/>
        <v>-5</v>
      </c>
    </row>
    <row r="58" spans="1:5">
      <c r="A58" s="48">
        <f t="shared" si="4"/>
        <v>79.39999999999975</v>
      </c>
      <c r="B58" s="47">
        <f t="shared" si="0"/>
        <v>-5</v>
      </c>
      <c r="C58" s="47">
        <f t="shared" si="1"/>
        <v>-5</v>
      </c>
      <c r="D58" s="47">
        <f t="shared" si="2"/>
        <v>15.60000000000025</v>
      </c>
      <c r="E58" s="47">
        <f t="shared" si="3"/>
        <v>-5</v>
      </c>
    </row>
    <row r="59" spans="1:5">
      <c r="A59" s="48">
        <f t="shared" si="4"/>
        <v>79.499999999999744</v>
      </c>
      <c r="B59" s="47">
        <f t="shared" si="0"/>
        <v>-5</v>
      </c>
      <c r="C59" s="47">
        <f t="shared" si="1"/>
        <v>-5</v>
      </c>
      <c r="D59" s="47">
        <f t="shared" si="2"/>
        <v>15.500000000000256</v>
      </c>
      <c r="E59" s="47">
        <f t="shared" si="3"/>
        <v>-5</v>
      </c>
    </row>
    <row r="60" spans="1:5">
      <c r="A60" s="48">
        <f t="shared" si="4"/>
        <v>79.599999999999739</v>
      </c>
      <c r="B60" s="47">
        <f t="shared" si="0"/>
        <v>-5</v>
      </c>
      <c r="C60" s="47">
        <f t="shared" si="1"/>
        <v>-5</v>
      </c>
      <c r="D60" s="47">
        <f t="shared" si="2"/>
        <v>15.400000000000261</v>
      </c>
      <c r="E60" s="47">
        <f t="shared" si="3"/>
        <v>-5</v>
      </c>
    </row>
    <row r="61" spans="1:5">
      <c r="A61" s="48">
        <f t="shared" si="4"/>
        <v>79.699999999999733</v>
      </c>
      <c r="B61" s="47">
        <f t="shared" si="0"/>
        <v>-5</v>
      </c>
      <c r="C61" s="47">
        <f t="shared" si="1"/>
        <v>-5</v>
      </c>
      <c r="D61" s="47">
        <f t="shared" si="2"/>
        <v>15.300000000000267</v>
      </c>
      <c r="E61" s="47">
        <f t="shared" si="3"/>
        <v>-5</v>
      </c>
    </row>
    <row r="62" spans="1:5">
      <c r="A62" s="48">
        <f t="shared" si="4"/>
        <v>79.799999999999727</v>
      </c>
      <c r="B62" s="47">
        <f t="shared" si="0"/>
        <v>-5</v>
      </c>
      <c r="C62" s="47">
        <f t="shared" si="1"/>
        <v>-5</v>
      </c>
      <c r="D62" s="47">
        <f t="shared" si="2"/>
        <v>15.200000000000273</v>
      </c>
      <c r="E62" s="47">
        <f t="shared" si="3"/>
        <v>-5</v>
      </c>
    </row>
    <row r="63" spans="1:5">
      <c r="A63" s="48">
        <f t="shared" si="4"/>
        <v>79.899999999999721</v>
      </c>
      <c r="B63" s="47">
        <f t="shared" si="0"/>
        <v>-5</v>
      </c>
      <c r="C63" s="47">
        <f t="shared" si="1"/>
        <v>-5</v>
      </c>
      <c r="D63" s="47">
        <f t="shared" si="2"/>
        <v>15.100000000000279</v>
      </c>
      <c r="E63" s="47">
        <f t="shared" si="3"/>
        <v>-5</v>
      </c>
    </row>
    <row r="64" spans="1:5">
      <c r="A64" s="48">
        <f t="shared" si="4"/>
        <v>79.999999999999716</v>
      </c>
      <c r="B64" s="47">
        <f t="shared" si="0"/>
        <v>-5</v>
      </c>
      <c r="C64" s="47">
        <f t="shared" si="1"/>
        <v>-5</v>
      </c>
      <c r="D64" s="47">
        <f t="shared" si="2"/>
        <v>15.000000000000284</v>
      </c>
      <c r="E64" s="47">
        <f t="shared" si="3"/>
        <v>-5</v>
      </c>
    </row>
    <row r="65" spans="1:5">
      <c r="A65" s="48">
        <f t="shared" si="4"/>
        <v>80.09999999999971</v>
      </c>
      <c r="B65" s="47">
        <f t="shared" si="0"/>
        <v>-5</v>
      </c>
      <c r="C65" s="47">
        <f t="shared" si="1"/>
        <v>-5</v>
      </c>
      <c r="D65" s="47">
        <f t="shared" si="2"/>
        <v>14.90000000000029</v>
      </c>
      <c r="E65" s="47">
        <f t="shared" si="3"/>
        <v>-5</v>
      </c>
    </row>
    <row r="66" spans="1:5">
      <c r="A66" s="48">
        <f t="shared" si="4"/>
        <v>80.199999999999704</v>
      </c>
      <c r="B66" s="47">
        <f t="shared" si="0"/>
        <v>-5</v>
      </c>
      <c r="C66" s="47">
        <f t="shared" si="1"/>
        <v>-5</v>
      </c>
      <c r="D66" s="47">
        <f t="shared" si="2"/>
        <v>14.800000000000296</v>
      </c>
      <c r="E66" s="47">
        <f t="shared" si="3"/>
        <v>-5</v>
      </c>
    </row>
    <row r="67" spans="1:5">
      <c r="A67" s="48">
        <f t="shared" si="4"/>
        <v>80.299999999999699</v>
      </c>
      <c r="B67" s="47">
        <f t="shared" si="0"/>
        <v>-5</v>
      </c>
      <c r="C67" s="47">
        <f t="shared" si="1"/>
        <v>-5</v>
      </c>
      <c r="D67" s="47">
        <f t="shared" si="2"/>
        <v>14.700000000000301</v>
      </c>
      <c r="E67" s="47">
        <f t="shared" si="3"/>
        <v>-5</v>
      </c>
    </row>
    <row r="68" spans="1:5">
      <c r="A68" s="48">
        <f t="shared" si="4"/>
        <v>80.399999999999693</v>
      </c>
      <c r="B68" s="47">
        <f t="shared" si="0"/>
        <v>-5</v>
      </c>
      <c r="C68" s="47">
        <f t="shared" si="1"/>
        <v>-5</v>
      </c>
      <c r="D68" s="47">
        <f t="shared" si="2"/>
        <v>14.600000000000307</v>
      </c>
      <c r="E68" s="47">
        <f t="shared" si="3"/>
        <v>-5</v>
      </c>
    </row>
    <row r="69" spans="1:5">
      <c r="A69" s="48">
        <f t="shared" si="4"/>
        <v>80.499999999999687</v>
      </c>
      <c r="B69" s="47">
        <f t="shared" si="0"/>
        <v>-5</v>
      </c>
      <c r="C69" s="47">
        <f t="shared" si="1"/>
        <v>-5</v>
      </c>
      <c r="D69" s="47">
        <f t="shared" si="2"/>
        <v>14.500000000000313</v>
      </c>
      <c r="E69" s="47">
        <f t="shared" si="3"/>
        <v>-5</v>
      </c>
    </row>
    <row r="70" spans="1:5">
      <c r="A70" s="48">
        <f t="shared" si="4"/>
        <v>80.599999999999682</v>
      </c>
      <c r="B70" s="47">
        <f t="shared" si="0"/>
        <v>-5</v>
      </c>
      <c r="C70" s="47">
        <f t="shared" si="1"/>
        <v>-5</v>
      </c>
      <c r="D70" s="47">
        <f t="shared" si="2"/>
        <v>14.400000000000318</v>
      </c>
      <c r="E70" s="47">
        <f t="shared" si="3"/>
        <v>-5</v>
      </c>
    </row>
    <row r="71" spans="1:5">
      <c r="A71" s="48">
        <f t="shared" si="4"/>
        <v>80.699999999999676</v>
      </c>
      <c r="B71" s="47">
        <f t="shared" si="0"/>
        <v>-5</v>
      </c>
      <c r="C71" s="47">
        <f t="shared" si="1"/>
        <v>-5</v>
      </c>
      <c r="D71" s="47">
        <f t="shared" si="2"/>
        <v>14.300000000000324</v>
      </c>
      <c r="E71" s="47">
        <f t="shared" si="3"/>
        <v>-5</v>
      </c>
    </row>
    <row r="72" spans="1:5">
      <c r="A72" s="48">
        <f t="shared" si="4"/>
        <v>80.79999999999967</v>
      </c>
      <c r="B72" s="47">
        <f t="shared" si="0"/>
        <v>-5</v>
      </c>
      <c r="C72" s="47">
        <f t="shared" si="1"/>
        <v>-5</v>
      </c>
      <c r="D72" s="47">
        <f t="shared" si="2"/>
        <v>14.20000000000033</v>
      </c>
      <c r="E72" s="47">
        <f t="shared" si="3"/>
        <v>-5</v>
      </c>
    </row>
    <row r="73" spans="1:5">
      <c r="A73" s="48">
        <f t="shared" si="4"/>
        <v>80.899999999999665</v>
      </c>
      <c r="B73" s="47">
        <f t="shared" si="0"/>
        <v>-5</v>
      </c>
      <c r="C73" s="47">
        <f t="shared" si="1"/>
        <v>-5</v>
      </c>
      <c r="D73" s="47">
        <f t="shared" si="2"/>
        <v>14.100000000000335</v>
      </c>
      <c r="E73" s="47">
        <f t="shared" si="3"/>
        <v>-5</v>
      </c>
    </row>
    <row r="74" spans="1:5">
      <c r="A74" s="48">
        <f t="shared" si="4"/>
        <v>80.999999999999659</v>
      </c>
      <c r="B74" s="47">
        <f t="shared" si="0"/>
        <v>-5</v>
      </c>
      <c r="C74" s="47">
        <f t="shared" si="1"/>
        <v>-5</v>
      </c>
      <c r="D74" s="47">
        <f t="shared" si="2"/>
        <v>14.000000000000341</v>
      </c>
      <c r="E74" s="47">
        <f t="shared" si="3"/>
        <v>-5</v>
      </c>
    </row>
    <row r="75" spans="1:5">
      <c r="A75" s="48">
        <f t="shared" si="4"/>
        <v>81.099999999999653</v>
      </c>
      <c r="B75" s="47">
        <f t="shared" si="0"/>
        <v>-5</v>
      </c>
      <c r="C75" s="47">
        <f t="shared" si="1"/>
        <v>-5</v>
      </c>
      <c r="D75" s="47">
        <f t="shared" si="2"/>
        <v>13.900000000000347</v>
      </c>
      <c r="E75" s="47">
        <f t="shared" si="3"/>
        <v>-5</v>
      </c>
    </row>
    <row r="76" spans="1:5">
      <c r="A76" s="48">
        <f t="shared" si="4"/>
        <v>81.199999999999648</v>
      </c>
      <c r="B76" s="47">
        <f t="shared" si="0"/>
        <v>-5</v>
      </c>
      <c r="C76" s="47">
        <f t="shared" si="1"/>
        <v>-5</v>
      </c>
      <c r="D76" s="47">
        <f t="shared" si="2"/>
        <v>13.800000000000352</v>
      </c>
      <c r="E76" s="47">
        <f t="shared" si="3"/>
        <v>-5</v>
      </c>
    </row>
    <row r="77" spans="1:5">
      <c r="A77" s="48">
        <f t="shared" si="4"/>
        <v>81.299999999999642</v>
      </c>
      <c r="B77" s="47">
        <f t="shared" si="0"/>
        <v>-5</v>
      </c>
      <c r="C77" s="47">
        <f t="shared" si="1"/>
        <v>-5</v>
      </c>
      <c r="D77" s="47">
        <f t="shared" si="2"/>
        <v>13.700000000000358</v>
      </c>
      <c r="E77" s="47">
        <f t="shared" si="3"/>
        <v>-5</v>
      </c>
    </row>
    <row r="78" spans="1:5">
      <c r="A78" s="48">
        <f t="shared" si="4"/>
        <v>81.399999999999636</v>
      </c>
      <c r="B78" s="47">
        <f t="shared" si="0"/>
        <v>-5</v>
      </c>
      <c r="C78" s="47">
        <f t="shared" si="1"/>
        <v>-5</v>
      </c>
      <c r="D78" s="47">
        <f t="shared" si="2"/>
        <v>13.600000000000364</v>
      </c>
      <c r="E78" s="47">
        <f t="shared" si="3"/>
        <v>-5</v>
      </c>
    </row>
    <row r="79" spans="1:5">
      <c r="A79" s="48">
        <f t="shared" si="4"/>
        <v>81.499999999999631</v>
      </c>
      <c r="B79" s="47">
        <f t="shared" ref="B79:B142" si="5">-B$10+MAX(0, $A79-B$9)*IF($A79&gt;=B$11,1,0)</f>
        <v>-5</v>
      </c>
      <c r="C79" s="47">
        <f t="shared" ref="C79:C142" si="6">-C$10+MAX(0, $A79-C$9)*IF($A79&gt;=C$11,0,1)</f>
        <v>-5</v>
      </c>
      <c r="D79" s="47">
        <f t="shared" ref="D79:D142" si="7">-D$10+MAX(0, D$9-$A79)*IF($A79&lt;=D$11,1,0)</f>
        <v>13.500000000000369</v>
      </c>
      <c r="E79" s="47">
        <f t="shared" ref="E79:E142" si="8">-E$10+MAX(0, E$9-$A79)*IF($A79&lt;=E$11,0,1)</f>
        <v>-5</v>
      </c>
    </row>
    <row r="80" spans="1:5">
      <c r="A80" s="48">
        <f t="shared" ref="A80:A143" si="9">A79+0.1</f>
        <v>81.599999999999625</v>
      </c>
      <c r="B80" s="47">
        <f t="shared" si="5"/>
        <v>-5</v>
      </c>
      <c r="C80" s="47">
        <f t="shared" si="6"/>
        <v>-5</v>
      </c>
      <c r="D80" s="47">
        <f t="shared" si="7"/>
        <v>13.400000000000375</v>
      </c>
      <c r="E80" s="47">
        <f t="shared" si="8"/>
        <v>-5</v>
      </c>
    </row>
    <row r="81" spans="1:5">
      <c r="A81" s="48">
        <f t="shared" si="9"/>
        <v>81.699999999999619</v>
      </c>
      <c r="B81" s="47">
        <f t="shared" si="5"/>
        <v>-5</v>
      </c>
      <c r="C81" s="47">
        <f t="shared" si="6"/>
        <v>-5</v>
      </c>
      <c r="D81" s="47">
        <f t="shared" si="7"/>
        <v>13.300000000000381</v>
      </c>
      <c r="E81" s="47">
        <f t="shared" si="8"/>
        <v>-5</v>
      </c>
    </row>
    <row r="82" spans="1:5">
      <c r="A82" s="48">
        <f t="shared" si="9"/>
        <v>81.799999999999613</v>
      </c>
      <c r="B82" s="47">
        <f t="shared" si="5"/>
        <v>-5</v>
      </c>
      <c r="C82" s="47">
        <f t="shared" si="6"/>
        <v>-5</v>
      </c>
      <c r="D82" s="47">
        <f t="shared" si="7"/>
        <v>13.200000000000387</v>
      </c>
      <c r="E82" s="47">
        <f t="shared" si="8"/>
        <v>-5</v>
      </c>
    </row>
    <row r="83" spans="1:5">
      <c r="A83" s="48">
        <f t="shared" si="9"/>
        <v>81.899999999999608</v>
      </c>
      <c r="B83" s="47">
        <f t="shared" si="5"/>
        <v>-5</v>
      </c>
      <c r="C83" s="47">
        <f t="shared" si="6"/>
        <v>-5</v>
      </c>
      <c r="D83" s="47">
        <f t="shared" si="7"/>
        <v>13.100000000000392</v>
      </c>
      <c r="E83" s="47">
        <f t="shared" si="8"/>
        <v>-5</v>
      </c>
    </row>
    <row r="84" spans="1:5">
      <c r="A84" s="48">
        <f t="shared" si="9"/>
        <v>81.999999999999602</v>
      </c>
      <c r="B84" s="47">
        <f t="shared" si="5"/>
        <v>-5</v>
      </c>
      <c r="C84" s="47">
        <f t="shared" si="6"/>
        <v>-5</v>
      </c>
      <c r="D84" s="47">
        <f t="shared" si="7"/>
        <v>13.000000000000398</v>
      </c>
      <c r="E84" s="47">
        <f t="shared" si="8"/>
        <v>-5</v>
      </c>
    </row>
    <row r="85" spans="1:5">
      <c r="A85" s="48">
        <f t="shared" si="9"/>
        <v>82.099999999999596</v>
      </c>
      <c r="B85" s="47">
        <f t="shared" si="5"/>
        <v>-5</v>
      </c>
      <c r="C85" s="47">
        <f t="shared" si="6"/>
        <v>-5</v>
      </c>
      <c r="D85" s="47">
        <f t="shared" si="7"/>
        <v>12.900000000000404</v>
      </c>
      <c r="E85" s="47">
        <f t="shared" si="8"/>
        <v>-5</v>
      </c>
    </row>
    <row r="86" spans="1:5">
      <c r="A86" s="48">
        <f t="shared" si="9"/>
        <v>82.199999999999591</v>
      </c>
      <c r="B86" s="47">
        <f t="shared" si="5"/>
        <v>-5</v>
      </c>
      <c r="C86" s="47">
        <f t="shared" si="6"/>
        <v>-5</v>
      </c>
      <c r="D86" s="47">
        <f t="shared" si="7"/>
        <v>12.800000000000409</v>
      </c>
      <c r="E86" s="47">
        <f t="shared" si="8"/>
        <v>-5</v>
      </c>
    </row>
    <row r="87" spans="1:5">
      <c r="A87" s="48">
        <f t="shared" si="9"/>
        <v>82.299999999999585</v>
      </c>
      <c r="B87" s="47">
        <f t="shared" si="5"/>
        <v>-5</v>
      </c>
      <c r="C87" s="47">
        <f t="shared" si="6"/>
        <v>-5</v>
      </c>
      <c r="D87" s="47">
        <f t="shared" si="7"/>
        <v>12.700000000000415</v>
      </c>
      <c r="E87" s="47">
        <f t="shared" si="8"/>
        <v>-5</v>
      </c>
    </row>
    <row r="88" spans="1:5">
      <c r="A88" s="48">
        <f t="shared" si="9"/>
        <v>82.399999999999579</v>
      </c>
      <c r="B88" s="47">
        <f t="shared" si="5"/>
        <v>-5</v>
      </c>
      <c r="C88" s="47">
        <f t="shared" si="6"/>
        <v>-5</v>
      </c>
      <c r="D88" s="47">
        <f t="shared" si="7"/>
        <v>12.600000000000421</v>
      </c>
      <c r="E88" s="47">
        <f t="shared" si="8"/>
        <v>-5</v>
      </c>
    </row>
    <row r="89" spans="1:5">
      <c r="A89" s="48">
        <f t="shared" si="9"/>
        <v>82.499999999999574</v>
      </c>
      <c r="B89" s="47">
        <f t="shared" si="5"/>
        <v>-5</v>
      </c>
      <c r="C89" s="47">
        <f t="shared" si="6"/>
        <v>-5</v>
      </c>
      <c r="D89" s="47">
        <f t="shared" si="7"/>
        <v>12.500000000000426</v>
      </c>
      <c r="E89" s="47">
        <f t="shared" si="8"/>
        <v>-5</v>
      </c>
    </row>
    <row r="90" spans="1:5">
      <c r="A90" s="48">
        <f t="shared" si="9"/>
        <v>82.599999999999568</v>
      </c>
      <c r="B90" s="47">
        <f t="shared" si="5"/>
        <v>-5</v>
      </c>
      <c r="C90" s="47">
        <f t="shared" si="6"/>
        <v>-5</v>
      </c>
      <c r="D90" s="47">
        <f t="shared" si="7"/>
        <v>12.400000000000432</v>
      </c>
      <c r="E90" s="47">
        <f t="shared" si="8"/>
        <v>-5</v>
      </c>
    </row>
    <row r="91" spans="1:5">
      <c r="A91" s="48">
        <f t="shared" si="9"/>
        <v>82.699999999999562</v>
      </c>
      <c r="B91" s="47">
        <f t="shared" si="5"/>
        <v>-5</v>
      </c>
      <c r="C91" s="47">
        <f t="shared" si="6"/>
        <v>-5</v>
      </c>
      <c r="D91" s="47">
        <f t="shared" si="7"/>
        <v>12.300000000000438</v>
      </c>
      <c r="E91" s="47">
        <f t="shared" si="8"/>
        <v>-5</v>
      </c>
    </row>
    <row r="92" spans="1:5">
      <c r="A92" s="48">
        <f t="shared" si="9"/>
        <v>82.799999999999557</v>
      </c>
      <c r="B92" s="47">
        <f t="shared" si="5"/>
        <v>-5</v>
      </c>
      <c r="C92" s="47">
        <f t="shared" si="6"/>
        <v>-5</v>
      </c>
      <c r="D92" s="47">
        <f t="shared" si="7"/>
        <v>12.200000000000443</v>
      </c>
      <c r="E92" s="47">
        <f t="shared" si="8"/>
        <v>-5</v>
      </c>
    </row>
    <row r="93" spans="1:5">
      <c r="A93" s="48">
        <f t="shared" si="9"/>
        <v>82.899999999999551</v>
      </c>
      <c r="B93" s="47">
        <f t="shared" si="5"/>
        <v>-5</v>
      </c>
      <c r="C93" s="47">
        <f t="shared" si="6"/>
        <v>-5</v>
      </c>
      <c r="D93" s="47">
        <f t="shared" si="7"/>
        <v>12.100000000000449</v>
      </c>
      <c r="E93" s="47">
        <f t="shared" si="8"/>
        <v>-5</v>
      </c>
    </row>
    <row r="94" spans="1:5">
      <c r="A94" s="48">
        <f t="shared" si="9"/>
        <v>82.999999999999545</v>
      </c>
      <c r="B94" s="47">
        <f t="shared" si="5"/>
        <v>-5</v>
      </c>
      <c r="C94" s="47">
        <f t="shared" si="6"/>
        <v>-5</v>
      </c>
      <c r="D94" s="47">
        <f t="shared" si="7"/>
        <v>12.000000000000455</v>
      </c>
      <c r="E94" s="47">
        <f t="shared" si="8"/>
        <v>-5</v>
      </c>
    </row>
    <row r="95" spans="1:5">
      <c r="A95" s="48">
        <f t="shared" si="9"/>
        <v>83.09999999999954</v>
      </c>
      <c r="B95" s="47">
        <f t="shared" si="5"/>
        <v>-5</v>
      </c>
      <c r="C95" s="47">
        <f t="shared" si="6"/>
        <v>-5</v>
      </c>
      <c r="D95" s="47">
        <f t="shared" si="7"/>
        <v>11.90000000000046</v>
      </c>
      <c r="E95" s="47">
        <f t="shared" si="8"/>
        <v>-5</v>
      </c>
    </row>
    <row r="96" spans="1:5">
      <c r="A96" s="48">
        <f t="shared" si="9"/>
        <v>83.199999999999534</v>
      </c>
      <c r="B96" s="47">
        <f t="shared" si="5"/>
        <v>-5</v>
      </c>
      <c r="C96" s="47">
        <f t="shared" si="6"/>
        <v>-5</v>
      </c>
      <c r="D96" s="47">
        <f t="shared" si="7"/>
        <v>11.800000000000466</v>
      </c>
      <c r="E96" s="47">
        <f t="shared" si="8"/>
        <v>-5</v>
      </c>
    </row>
    <row r="97" spans="1:5">
      <c r="A97" s="48">
        <f t="shared" si="9"/>
        <v>83.299999999999528</v>
      </c>
      <c r="B97" s="47">
        <f t="shared" si="5"/>
        <v>-5</v>
      </c>
      <c r="C97" s="47">
        <f t="shared" si="6"/>
        <v>-5</v>
      </c>
      <c r="D97" s="47">
        <f t="shared" si="7"/>
        <v>11.700000000000472</v>
      </c>
      <c r="E97" s="47">
        <f t="shared" si="8"/>
        <v>-5</v>
      </c>
    </row>
    <row r="98" spans="1:5">
      <c r="A98" s="48">
        <f t="shared" si="9"/>
        <v>83.399999999999523</v>
      </c>
      <c r="B98" s="47">
        <f t="shared" si="5"/>
        <v>-5</v>
      </c>
      <c r="C98" s="47">
        <f t="shared" si="6"/>
        <v>-5</v>
      </c>
      <c r="D98" s="47">
        <f t="shared" si="7"/>
        <v>11.600000000000477</v>
      </c>
      <c r="E98" s="47">
        <f t="shared" si="8"/>
        <v>-5</v>
      </c>
    </row>
    <row r="99" spans="1:5">
      <c r="A99" s="48">
        <f t="shared" si="9"/>
        <v>83.499999999999517</v>
      </c>
      <c r="B99" s="47">
        <f t="shared" si="5"/>
        <v>-5</v>
      </c>
      <c r="C99" s="47">
        <f t="shared" si="6"/>
        <v>-5</v>
      </c>
      <c r="D99" s="47">
        <f t="shared" si="7"/>
        <v>11.500000000000483</v>
      </c>
      <c r="E99" s="47">
        <f t="shared" si="8"/>
        <v>-5</v>
      </c>
    </row>
    <row r="100" spans="1:5">
      <c r="A100" s="48">
        <f t="shared" si="9"/>
        <v>83.599999999999511</v>
      </c>
      <c r="B100" s="47">
        <f t="shared" si="5"/>
        <v>-5</v>
      </c>
      <c r="C100" s="47">
        <f t="shared" si="6"/>
        <v>-5</v>
      </c>
      <c r="D100" s="47">
        <f t="shared" si="7"/>
        <v>11.400000000000489</v>
      </c>
      <c r="E100" s="47">
        <f t="shared" si="8"/>
        <v>-5</v>
      </c>
    </row>
    <row r="101" spans="1:5">
      <c r="A101" s="48">
        <f t="shared" si="9"/>
        <v>83.699999999999505</v>
      </c>
      <c r="B101" s="47">
        <f t="shared" si="5"/>
        <v>-5</v>
      </c>
      <c r="C101" s="47">
        <f t="shared" si="6"/>
        <v>-5</v>
      </c>
      <c r="D101" s="47">
        <f t="shared" si="7"/>
        <v>11.300000000000495</v>
      </c>
      <c r="E101" s="47">
        <f t="shared" si="8"/>
        <v>-5</v>
      </c>
    </row>
    <row r="102" spans="1:5">
      <c r="A102" s="48">
        <f t="shared" si="9"/>
        <v>83.7999999999995</v>
      </c>
      <c r="B102" s="47">
        <f t="shared" si="5"/>
        <v>-5</v>
      </c>
      <c r="C102" s="47">
        <f t="shared" si="6"/>
        <v>-5</v>
      </c>
      <c r="D102" s="47">
        <f t="shared" si="7"/>
        <v>11.2000000000005</v>
      </c>
      <c r="E102" s="47">
        <f t="shared" si="8"/>
        <v>-5</v>
      </c>
    </row>
    <row r="103" spans="1:5">
      <c r="A103" s="48">
        <f t="shared" si="9"/>
        <v>83.899999999999494</v>
      </c>
      <c r="B103" s="47">
        <f t="shared" si="5"/>
        <v>-5</v>
      </c>
      <c r="C103" s="47">
        <f t="shared" si="6"/>
        <v>-5</v>
      </c>
      <c r="D103" s="47">
        <f t="shared" si="7"/>
        <v>11.100000000000506</v>
      </c>
      <c r="E103" s="47">
        <f t="shared" si="8"/>
        <v>-5</v>
      </c>
    </row>
    <row r="104" spans="1:5">
      <c r="A104" s="48">
        <f t="shared" si="9"/>
        <v>83.999999999999488</v>
      </c>
      <c r="B104" s="47">
        <f t="shared" si="5"/>
        <v>-5</v>
      </c>
      <c r="C104" s="47">
        <f t="shared" si="6"/>
        <v>-5</v>
      </c>
      <c r="D104" s="47">
        <f t="shared" si="7"/>
        <v>11.000000000000512</v>
      </c>
      <c r="E104" s="47">
        <f t="shared" si="8"/>
        <v>-5</v>
      </c>
    </row>
    <row r="105" spans="1:5">
      <c r="A105" s="48">
        <f t="shared" si="9"/>
        <v>84.099999999999483</v>
      </c>
      <c r="B105" s="47">
        <f t="shared" si="5"/>
        <v>-5</v>
      </c>
      <c r="C105" s="47">
        <f t="shared" si="6"/>
        <v>-5</v>
      </c>
      <c r="D105" s="47">
        <f t="shared" si="7"/>
        <v>10.900000000000517</v>
      </c>
      <c r="E105" s="47">
        <f t="shared" si="8"/>
        <v>-5</v>
      </c>
    </row>
    <row r="106" spans="1:5">
      <c r="A106" s="48">
        <f t="shared" si="9"/>
        <v>84.199999999999477</v>
      </c>
      <c r="B106" s="47">
        <f t="shared" si="5"/>
        <v>-5</v>
      </c>
      <c r="C106" s="47">
        <f t="shared" si="6"/>
        <v>-5</v>
      </c>
      <c r="D106" s="47">
        <f t="shared" si="7"/>
        <v>10.800000000000523</v>
      </c>
      <c r="E106" s="47">
        <f t="shared" si="8"/>
        <v>-5</v>
      </c>
    </row>
    <row r="107" spans="1:5">
      <c r="A107" s="48">
        <f t="shared" si="9"/>
        <v>84.299999999999471</v>
      </c>
      <c r="B107" s="47">
        <f t="shared" si="5"/>
        <v>-5</v>
      </c>
      <c r="C107" s="47">
        <f t="shared" si="6"/>
        <v>-5</v>
      </c>
      <c r="D107" s="47">
        <f t="shared" si="7"/>
        <v>10.700000000000529</v>
      </c>
      <c r="E107" s="47">
        <f t="shared" si="8"/>
        <v>-5</v>
      </c>
    </row>
    <row r="108" spans="1:5">
      <c r="A108" s="48">
        <f t="shared" si="9"/>
        <v>84.399999999999466</v>
      </c>
      <c r="B108" s="47">
        <f t="shared" si="5"/>
        <v>-5</v>
      </c>
      <c r="C108" s="47">
        <f t="shared" si="6"/>
        <v>-5</v>
      </c>
      <c r="D108" s="47">
        <f t="shared" si="7"/>
        <v>10.600000000000534</v>
      </c>
      <c r="E108" s="47">
        <f t="shared" si="8"/>
        <v>-5</v>
      </c>
    </row>
    <row r="109" spans="1:5">
      <c r="A109" s="48">
        <f t="shared" si="9"/>
        <v>84.49999999999946</v>
      </c>
      <c r="B109" s="47">
        <f t="shared" si="5"/>
        <v>-5</v>
      </c>
      <c r="C109" s="47">
        <f t="shared" si="6"/>
        <v>-5</v>
      </c>
      <c r="D109" s="47">
        <f t="shared" si="7"/>
        <v>10.50000000000054</v>
      </c>
      <c r="E109" s="47">
        <f t="shared" si="8"/>
        <v>-5</v>
      </c>
    </row>
    <row r="110" spans="1:5">
      <c r="A110" s="48">
        <f t="shared" si="9"/>
        <v>84.599999999999454</v>
      </c>
      <c r="B110" s="47">
        <f t="shared" si="5"/>
        <v>-5</v>
      </c>
      <c r="C110" s="47">
        <f t="shared" si="6"/>
        <v>-5</v>
      </c>
      <c r="D110" s="47">
        <f t="shared" si="7"/>
        <v>10.400000000000546</v>
      </c>
      <c r="E110" s="47">
        <f t="shared" si="8"/>
        <v>-5</v>
      </c>
    </row>
    <row r="111" spans="1:5">
      <c r="A111" s="48">
        <f t="shared" si="9"/>
        <v>84.699999999999449</v>
      </c>
      <c r="B111" s="47">
        <f t="shared" si="5"/>
        <v>-5</v>
      </c>
      <c r="C111" s="47">
        <f t="shared" si="6"/>
        <v>-5</v>
      </c>
      <c r="D111" s="47">
        <f t="shared" si="7"/>
        <v>10.300000000000551</v>
      </c>
      <c r="E111" s="47">
        <f t="shared" si="8"/>
        <v>-5</v>
      </c>
    </row>
    <row r="112" spans="1:5">
      <c r="A112" s="48">
        <f t="shared" si="9"/>
        <v>84.799999999999443</v>
      </c>
      <c r="B112" s="47">
        <f t="shared" si="5"/>
        <v>-5</v>
      </c>
      <c r="C112" s="47">
        <f t="shared" si="6"/>
        <v>-5</v>
      </c>
      <c r="D112" s="47">
        <f t="shared" si="7"/>
        <v>10.200000000000557</v>
      </c>
      <c r="E112" s="47">
        <f t="shared" si="8"/>
        <v>-5</v>
      </c>
    </row>
    <row r="113" spans="1:5">
      <c r="A113" s="48">
        <f t="shared" si="9"/>
        <v>84.899999999999437</v>
      </c>
      <c r="B113" s="47">
        <f t="shared" si="5"/>
        <v>-5</v>
      </c>
      <c r="C113" s="47">
        <f t="shared" si="6"/>
        <v>-5</v>
      </c>
      <c r="D113" s="47">
        <f t="shared" si="7"/>
        <v>10.100000000000563</v>
      </c>
      <c r="E113" s="47">
        <f t="shared" si="8"/>
        <v>-5</v>
      </c>
    </row>
    <row r="114" spans="1:5">
      <c r="A114" s="48">
        <f t="shared" si="9"/>
        <v>84.999999999999432</v>
      </c>
      <c r="B114" s="50">
        <f t="shared" si="5"/>
        <v>-5</v>
      </c>
      <c r="C114" s="50">
        <f t="shared" si="6"/>
        <v>-5</v>
      </c>
      <c r="D114" s="50">
        <f t="shared" si="7"/>
        <v>10.000000000000568</v>
      </c>
      <c r="E114" s="50">
        <f t="shared" si="8"/>
        <v>-5</v>
      </c>
    </row>
    <row r="115" spans="1:5">
      <c r="A115" s="48">
        <f t="shared" si="9"/>
        <v>85.099999999999426</v>
      </c>
      <c r="B115" s="47">
        <f t="shared" si="5"/>
        <v>-5</v>
      </c>
      <c r="C115" s="47">
        <f t="shared" si="6"/>
        <v>-5</v>
      </c>
      <c r="D115" s="47">
        <f t="shared" si="7"/>
        <v>-5</v>
      </c>
      <c r="E115" s="47">
        <f t="shared" si="8"/>
        <v>9.9000000000005741</v>
      </c>
    </row>
    <row r="116" spans="1:5">
      <c r="A116" s="48">
        <f t="shared" si="9"/>
        <v>85.19999999999942</v>
      </c>
      <c r="B116" s="47">
        <f t="shared" si="5"/>
        <v>-5</v>
      </c>
      <c r="C116" s="47">
        <f t="shared" si="6"/>
        <v>-5</v>
      </c>
      <c r="D116" s="47">
        <f t="shared" si="7"/>
        <v>-5</v>
      </c>
      <c r="E116" s="47">
        <f t="shared" si="8"/>
        <v>9.8000000000005798</v>
      </c>
    </row>
    <row r="117" spans="1:5">
      <c r="A117" s="48">
        <f t="shared" si="9"/>
        <v>85.299999999999415</v>
      </c>
      <c r="B117" s="47">
        <f t="shared" si="5"/>
        <v>-5</v>
      </c>
      <c r="C117" s="47">
        <f t="shared" si="6"/>
        <v>-5</v>
      </c>
      <c r="D117" s="47">
        <f t="shared" si="7"/>
        <v>-5</v>
      </c>
      <c r="E117" s="47">
        <f t="shared" si="8"/>
        <v>9.7000000000005855</v>
      </c>
    </row>
    <row r="118" spans="1:5">
      <c r="A118" s="48">
        <f t="shared" si="9"/>
        <v>85.399999999999409</v>
      </c>
      <c r="B118" s="47">
        <f t="shared" si="5"/>
        <v>-5</v>
      </c>
      <c r="C118" s="47">
        <f t="shared" si="6"/>
        <v>-5</v>
      </c>
      <c r="D118" s="47">
        <f t="shared" si="7"/>
        <v>-5</v>
      </c>
      <c r="E118" s="47">
        <f t="shared" si="8"/>
        <v>9.6000000000005912</v>
      </c>
    </row>
    <row r="119" spans="1:5">
      <c r="A119" s="48">
        <f t="shared" si="9"/>
        <v>85.499999999999403</v>
      </c>
      <c r="B119" s="47">
        <f t="shared" si="5"/>
        <v>-5</v>
      </c>
      <c r="C119" s="47">
        <f t="shared" si="6"/>
        <v>-5</v>
      </c>
      <c r="D119" s="47">
        <f t="shared" si="7"/>
        <v>-5</v>
      </c>
      <c r="E119" s="47">
        <f t="shared" si="8"/>
        <v>9.5000000000005969</v>
      </c>
    </row>
    <row r="120" spans="1:5">
      <c r="A120" s="48">
        <f t="shared" si="9"/>
        <v>85.599999999999397</v>
      </c>
      <c r="B120" s="47">
        <f t="shared" si="5"/>
        <v>-5</v>
      </c>
      <c r="C120" s="47">
        <f t="shared" si="6"/>
        <v>-5</v>
      </c>
      <c r="D120" s="47">
        <f t="shared" si="7"/>
        <v>-5</v>
      </c>
      <c r="E120" s="47">
        <f t="shared" si="8"/>
        <v>9.4000000000006025</v>
      </c>
    </row>
    <row r="121" spans="1:5">
      <c r="A121" s="48">
        <f t="shared" si="9"/>
        <v>85.699999999999392</v>
      </c>
      <c r="B121" s="47">
        <f t="shared" si="5"/>
        <v>-5</v>
      </c>
      <c r="C121" s="47">
        <f t="shared" si="6"/>
        <v>-5</v>
      </c>
      <c r="D121" s="47">
        <f t="shared" si="7"/>
        <v>-5</v>
      </c>
      <c r="E121" s="47">
        <f t="shared" si="8"/>
        <v>9.3000000000006082</v>
      </c>
    </row>
    <row r="122" spans="1:5">
      <c r="A122" s="48">
        <f t="shared" si="9"/>
        <v>85.799999999999386</v>
      </c>
      <c r="B122" s="47">
        <f t="shared" si="5"/>
        <v>-5</v>
      </c>
      <c r="C122" s="47">
        <f t="shared" si="6"/>
        <v>-5</v>
      </c>
      <c r="D122" s="47">
        <f t="shared" si="7"/>
        <v>-5</v>
      </c>
      <c r="E122" s="47">
        <f t="shared" si="8"/>
        <v>9.2000000000006139</v>
      </c>
    </row>
    <row r="123" spans="1:5">
      <c r="A123" s="48">
        <f t="shared" si="9"/>
        <v>85.89999999999938</v>
      </c>
      <c r="B123" s="47">
        <f t="shared" si="5"/>
        <v>-5</v>
      </c>
      <c r="C123" s="47">
        <f t="shared" si="6"/>
        <v>-5</v>
      </c>
      <c r="D123" s="47">
        <f t="shared" si="7"/>
        <v>-5</v>
      </c>
      <c r="E123" s="47">
        <f t="shared" si="8"/>
        <v>9.1000000000006196</v>
      </c>
    </row>
    <row r="124" spans="1:5">
      <c r="A124" s="48">
        <f t="shared" si="9"/>
        <v>85.999999999999375</v>
      </c>
      <c r="B124" s="47">
        <f t="shared" si="5"/>
        <v>-5</v>
      </c>
      <c r="C124" s="47">
        <f t="shared" si="6"/>
        <v>-5</v>
      </c>
      <c r="D124" s="47">
        <f t="shared" si="7"/>
        <v>-5</v>
      </c>
      <c r="E124" s="47">
        <f t="shared" si="8"/>
        <v>9.0000000000006253</v>
      </c>
    </row>
    <row r="125" spans="1:5">
      <c r="A125" s="48">
        <f t="shared" si="9"/>
        <v>86.099999999999369</v>
      </c>
      <c r="B125" s="47">
        <f t="shared" si="5"/>
        <v>-5</v>
      </c>
      <c r="C125" s="47">
        <f t="shared" si="6"/>
        <v>-5</v>
      </c>
      <c r="D125" s="47">
        <f t="shared" si="7"/>
        <v>-5</v>
      </c>
      <c r="E125" s="47">
        <f t="shared" si="8"/>
        <v>8.900000000000631</v>
      </c>
    </row>
    <row r="126" spans="1:5">
      <c r="A126" s="48">
        <f t="shared" si="9"/>
        <v>86.199999999999363</v>
      </c>
      <c r="B126" s="47">
        <f t="shared" si="5"/>
        <v>-5</v>
      </c>
      <c r="C126" s="47">
        <f t="shared" si="6"/>
        <v>-5</v>
      </c>
      <c r="D126" s="47">
        <f t="shared" si="7"/>
        <v>-5</v>
      </c>
      <c r="E126" s="47">
        <f t="shared" si="8"/>
        <v>8.8000000000006366</v>
      </c>
    </row>
    <row r="127" spans="1:5">
      <c r="A127" s="48">
        <f t="shared" si="9"/>
        <v>86.299999999999358</v>
      </c>
      <c r="B127" s="47">
        <f t="shared" si="5"/>
        <v>-5</v>
      </c>
      <c r="C127" s="47">
        <f t="shared" si="6"/>
        <v>-5</v>
      </c>
      <c r="D127" s="47">
        <f t="shared" si="7"/>
        <v>-5</v>
      </c>
      <c r="E127" s="47">
        <f t="shared" si="8"/>
        <v>8.7000000000006423</v>
      </c>
    </row>
    <row r="128" spans="1:5">
      <c r="A128" s="48">
        <f t="shared" si="9"/>
        <v>86.399999999999352</v>
      </c>
      <c r="B128" s="47">
        <f t="shared" si="5"/>
        <v>-5</v>
      </c>
      <c r="C128" s="47">
        <f t="shared" si="6"/>
        <v>-5</v>
      </c>
      <c r="D128" s="47">
        <f t="shared" si="7"/>
        <v>-5</v>
      </c>
      <c r="E128" s="47">
        <f t="shared" si="8"/>
        <v>8.600000000000648</v>
      </c>
    </row>
    <row r="129" spans="1:5">
      <c r="A129" s="48">
        <f t="shared" si="9"/>
        <v>86.499999999999346</v>
      </c>
      <c r="B129" s="47">
        <f t="shared" si="5"/>
        <v>-5</v>
      </c>
      <c r="C129" s="47">
        <f t="shared" si="6"/>
        <v>-5</v>
      </c>
      <c r="D129" s="47">
        <f t="shared" si="7"/>
        <v>-5</v>
      </c>
      <c r="E129" s="47">
        <f t="shared" si="8"/>
        <v>8.5000000000006537</v>
      </c>
    </row>
    <row r="130" spans="1:5">
      <c r="A130" s="48">
        <f t="shared" si="9"/>
        <v>86.599999999999341</v>
      </c>
      <c r="B130" s="47">
        <f t="shared" si="5"/>
        <v>-5</v>
      </c>
      <c r="C130" s="47">
        <f t="shared" si="6"/>
        <v>-5</v>
      </c>
      <c r="D130" s="47">
        <f t="shared" si="7"/>
        <v>-5</v>
      </c>
      <c r="E130" s="47">
        <f t="shared" si="8"/>
        <v>8.4000000000006594</v>
      </c>
    </row>
    <row r="131" spans="1:5">
      <c r="A131" s="48">
        <f t="shared" si="9"/>
        <v>86.699999999999335</v>
      </c>
      <c r="B131" s="47">
        <f t="shared" si="5"/>
        <v>-5</v>
      </c>
      <c r="C131" s="47">
        <f t="shared" si="6"/>
        <v>-5</v>
      </c>
      <c r="D131" s="47">
        <f t="shared" si="7"/>
        <v>-5</v>
      </c>
      <c r="E131" s="47">
        <f t="shared" si="8"/>
        <v>8.3000000000006651</v>
      </c>
    </row>
    <row r="132" spans="1:5">
      <c r="A132" s="48">
        <f t="shared" si="9"/>
        <v>86.799999999999329</v>
      </c>
      <c r="B132" s="47">
        <f t="shared" si="5"/>
        <v>-5</v>
      </c>
      <c r="C132" s="47">
        <f t="shared" si="6"/>
        <v>-5</v>
      </c>
      <c r="D132" s="47">
        <f t="shared" si="7"/>
        <v>-5</v>
      </c>
      <c r="E132" s="47">
        <f t="shared" si="8"/>
        <v>8.2000000000006708</v>
      </c>
    </row>
    <row r="133" spans="1:5">
      <c r="A133" s="48">
        <f t="shared" si="9"/>
        <v>86.899999999999324</v>
      </c>
      <c r="B133" s="47">
        <f t="shared" si="5"/>
        <v>-5</v>
      </c>
      <c r="C133" s="47">
        <f t="shared" si="6"/>
        <v>-5</v>
      </c>
      <c r="D133" s="47">
        <f t="shared" si="7"/>
        <v>-5</v>
      </c>
      <c r="E133" s="47">
        <f t="shared" si="8"/>
        <v>8.1000000000006764</v>
      </c>
    </row>
    <row r="134" spans="1:5">
      <c r="A134" s="48">
        <f t="shared" si="9"/>
        <v>86.999999999999318</v>
      </c>
      <c r="B134" s="47">
        <f t="shared" si="5"/>
        <v>-5</v>
      </c>
      <c r="C134" s="47">
        <f t="shared" si="6"/>
        <v>-5</v>
      </c>
      <c r="D134" s="47">
        <f t="shared" si="7"/>
        <v>-5</v>
      </c>
      <c r="E134" s="47">
        <f t="shared" si="8"/>
        <v>8.0000000000006821</v>
      </c>
    </row>
    <row r="135" spans="1:5">
      <c r="A135" s="48">
        <f t="shared" si="9"/>
        <v>87.099999999999312</v>
      </c>
      <c r="B135" s="47">
        <f t="shared" si="5"/>
        <v>-5</v>
      </c>
      <c r="C135" s="47">
        <f t="shared" si="6"/>
        <v>-5</v>
      </c>
      <c r="D135" s="47">
        <f t="shared" si="7"/>
        <v>-5</v>
      </c>
      <c r="E135" s="47">
        <f t="shared" si="8"/>
        <v>7.9000000000006878</v>
      </c>
    </row>
    <row r="136" spans="1:5">
      <c r="A136" s="48">
        <f t="shared" si="9"/>
        <v>87.199999999999307</v>
      </c>
      <c r="B136" s="47">
        <f t="shared" si="5"/>
        <v>-5</v>
      </c>
      <c r="C136" s="47">
        <f t="shared" si="6"/>
        <v>-5</v>
      </c>
      <c r="D136" s="47">
        <f t="shared" si="7"/>
        <v>-5</v>
      </c>
      <c r="E136" s="47">
        <f t="shared" si="8"/>
        <v>7.8000000000006935</v>
      </c>
    </row>
    <row r="137" spans="1:5">
      <c r="A137" s="48">
        <f t="shared" si="9"/>
        <v>87.299999999999301</v>
      </c>
      <c r="B137" s="47">
        <f t="shared" si="5"/>
        <v>-5</v>
      </c>
      <c r="C137" s="47">
        <f t="shared" si="6"/>
        <v>-5</v>
      </c>
      <c r="D137" s="47">
        <f t="shared" si="7"/>
        <v>-5</v>
      </c>
      <c r="E137" s="47">
        <f t="shared" si="8"/>
        <v>7.7000000000006992</v>
      </c>
    </row>
    <row r="138" spans="1:5">
      <c r="A138" s="48">
        <f t="shared" si="9"/>
        <v>87.399999999999295</v>
      </c>
      <c r="B138" s="47">
        <f t="shared" si="5"/>
        <v>-5</v>
      </c>
      <c r="C138" s="47">
        <f t="shared" si="6"/>
        <v>-5</v>
      </c>
      <c r="D138" s="47">
        <f t="shared" si="7"/>
        <v>-5</v>
      </c>
      <c r="E138" s="47">
        <f t="shared" si="8"/>
        <v>7.6000000000007049</v>
      </c>
    </row>
    <row r="139" spans="1:5">
      <c r="A139" s="48">
        <f t="shared" si="9"/>
        <v>87.499999999999289</v>
      </c>
      <c r="B139" s="47">
        <f t="shared" si="5"/>
        <v>-5</v>
      </c>
      <c r="C139" s="47">
        <f t="shared" si="6"/>
        <v>-5</v>
      </c>
      <c r="D139" s="47">
        <f t="shared" si="7"/>
        <v>-5</v>
      </c>
      <c r="E139" s="47">
        <f t="shared" si="8"/>
        <v>7.5000000000007105</v>
      </c>
    </row>
    <row r="140" spans="1:5">
      <c r="A140" s="48">
        <f t="shared" si="9"/>
        <v>87.599999999999284</v>
      </c>
      <c r="B140" s="47">
        <f t="shared" si="5"/>
        <v>-5</v>
      </c>
      <c r="C140" s="47">
        <f t="shared" si="6"/>
        <v>-5</v>
      </c>
      <c r="D140" s="47">
        <f t="shared" si="7"/>
        <v>-5</v>
      </c>
      <c r="E140" s="47">
        <f t="shared" si="8"/>
        <v>7.4000000000007162</v>
      </c>
    </row>
    <row r="141" spans="1:5">
      <c r="A141" s="48">
        <f t="shared" si="9"/>
        <v>87.699999999999278</v>
      </c>
      <c r="B141" s="47">
        <f t="shared" si="5"/>
        <v>-5</v>
      </c>
      <c r="C141" s="47">
        <f t="shared" si="6"/>
        <v>-5</v>
      </c>
      <c r="D141" s="47">
        <f t="shared" si="7"/>
        <v>-5</v>
      </c>
      <c r="E141" s="47">
        <f t="shared" si="8"/>
        <v>7.3000000000007219</v>
      </c>
    </row>
    <row r="142" spans="1:5">
      <c r="A142" s="48">
        <f t="shared" si="9"/>
        <v>87.799999999999272</v>
      </c>
      <c r="B142" s="47">
        <f t="shared" si="5"/>
        <v>-5</v>
      </c>
      <c r="C142" s="47">
        <f t="shared" si="6"/>
        <v>-5</v>
      </c>
      <c r="D142" s="47">
        <f t="shared" si="7"/>
        <v>-5</v>
      </c>
      <c r="E142" s="47">
        <f t="shared" si="8"/>
        <v>7.2000000000007276</v>
      </c>
    </row>
    <row r="143" spans="1:5">
      <c r="A143" s="48">
        <f t="shared" si="9"/>
        <v>87.899999999999267</v>
      </c>
      <c r="B143" s="47">
        <f t="shared" ref="B143:B206" si="10">-B$10+MAX(0, $A143-B$9)*IF($A143&gt;=B$11,1,0)</f>
        <v>-5</v>
      </c>
      <c r="C143" s="47">
        <f t="shared" ref="C143:C206" si="11">-C$10+MAX(0, $A143-C$9)*IF($A143&gt;=C$11,0,1)</f>
        <v>-5</v>
      </c>
      <c r="D143" s="47">
        <f t="shared" ref="D143:D206" si="12">-D$10+MAX(0, D$9-$A143)*IF($A143&lt;=D$11,1,0)</f>
        <v>-5</v>
      </c>
      <c r="E143" s="47">
        <f t="shared" ref="E143:E206" si="13">-E$10+MAX(0, E$9-$A143)*IF($A143&lt;=E$11,0,1)</f>
        <v>7.1000000000007333</v>
      </c>
    </row>
    <row r="144" spans="1:5">
      <c r="A144" s="48">
        <f t="shared" ref="A144:A207" si="14">A143+0.1</f>
        <v>87.999999999999261</v>
      </c>
      <c r="B144" s="47">
        <f t="shared" si="10"/>
        <v>-5</v>
      </c>
      <c r="C144" s="47">
        <f t="shared" si="11"/>
        <v>-5</v>
      </c>
      <c r="D144" s="47">
        <f t="shared" si="12"/>
        <v>-5</v>
      </c>
      <c r="E144" s="47">
        <f t="shared" si="13"/>
        <v>7.000000000000739</v>
      </c>
    </row>
    <row r="145" spans="1:5">
      <c r="A145" s="48">
        <f t="shared" si="14"/>
        <v>88.099999999999255</v>
      </c>
      <c r="B145" s="47">
        <f t="shared" si="10"/>
        <v>-5</v>
      </c>
      <c r="C145" s="47">
        <f t="shared" si="11"/>
        <v>-5</v>
      </c>
      <c r="D145" s="47">
        <f t="shared" si="12"/>
        <v>-5</v>
      </c>
      <c r="E145" s="47">
        <f t="shared" si="13"/>
        <v>6.9000000000007446</v>
      </c>
    </row>
    <row r="146" spans="1:5">
      <c r="A146" s="48">
        <f t="shared" si="14"/>
        <v>88.19999999999925</v>
      </c>
      <c r="B146" s="47">
        <f t="shared" si="10"/>
        <v>-5</v>
      </c>
      <c r="C146" s="47">
        <f t="shared" si="11"/>
        <v>-5</v>
      </c>
      <c r="D146" s="47">
        <f t="shared" si="12"/>
        <v>-5</v>
      </c>
      <c r="E146" s="47">
        <f t="shared" si="13"/>
        <v>6.8000000000007503</v>
      </c>
    </row>
    <row r="147" spans="1:5">
      <c r="A147" s="48">
        <f t="shared" si="14"/>
        <v>88.299999999999244</v>
      </c>
      <c r="B147" s="47">
        <f t="shared" si="10"/>
        <v>-5</v>
      </c>
      <c r="C147" s="47">
        <f t="shared" si="11"/>
        <v>-5</v>
      </c>
      <c r="D147" s="47">
        <f t="shared" si="12"/>
        <v>-5</v>
      </c>
      <c r="E147" s="47">
        <f t="shared" si="13"/>
        <v>6.700000000000756</v>
      </c>
    </row>
    <row r="148" spans="1:5">
      <c r="A148" s="48">
        <f t="shared" si="14"/>
        <v>88.399999999999238</v>
      </c>
      <c r="B148" s="47">
        <f t="shared" si="10"/>
        <v>-5</v>
      </c>
      <c r="C148" s="47">
        <f t="shared" si="11"/>
        <v>-5</v>
      </c>
      <c r="D148" s="47">
        <f t="shared" si="12"/>
        <v>-5</v>
      </c>
      <c r="E148" s="47">
        <f t="shared" si="13"/>
        <v>6.6000000000007617</v>
      </c>
    </row>
    <row r="149" spans="1:5">
      <c r="A149" s="48">
        <f t="shared" si="14"/>
        <v>88.499999999999233</v>
      </c>
      <c r="B149" s="47">
        <f t="shared" si="10"/>
        <v>-5</v>
      </c>
      <c r="C149" s="47">
        <f t="shared" si="11"/>
        <v>-5</v>
      </c>
      <c r="D149" s="47">
        <f t="shared" si="12"/>
        <v>-5</v>
      </c>
      <c r="E149" s="47">
        <f t="shared" si="13"/>
        <v>6.5000000000007674</v>
      </c>
    </row>
    <row r="150" spans="1:5">
      <c r="A150" s="48">
        <f t="shared" si="14"/>
        <v>88.599999999999227</v>
      </c>
      <c r="B150" s="47">
        <f t="shared" si="10"/>
        <v>-5</v>
      </c>
      <c r="C150" s="47">
        <f t="shared" si="11"/>
        <v>-5</v>
      </c>
      <c r="D150" s="47">
        <f t="shared" si="12"/>
        <v>-5</v>
      </c>
      <c r="E150" s="47">
        <f t="shared" si="13"/>
        <v>6.4000000000007731</v>
      </c>
    </row>
    <row r="151" spans="1:5">
      <c r="A151" s="48">
        <f t="shared" si="14"/>
        <v>88.699999999999221</v>
      </c>
      <c r="B151" s="47">
        <f t="shared" si="10"/>
        <v>-5</v>
      </c>
      <c r="C151" s="47">
        <f t="shared" si="11"/>
        <v>-5</v>
      </c>
      <c r="D151" s="47">
        <f t="shared" si="12"/>
        <v>-5</v>
      </c>
      <c r="E151" s="47">
        <f t="shared" si="13"/>
        <v>6.3000000000007788</v>
      </c>
    </row>
    <row r="152" spans="1:5">
      <c r="A152" s="48">
        <f t="shared" si="14"/>
        <v>88.799999999999216</v>
      </c>
      <c r="B152" s="47">
        <f t="shared" si="10"/>
        <v>-5</v>
      </c>
      <c r="C152" s="47">
        <f t="shared" si="11"/>
        <v>-5</v>
      </c>
      <c r="D152" s="47">
        <f t="shared" si="12"/>
        <v>-5</v>
      </c>
      <c r="E152" s="47">
        <f t="shared" si="13"/>
        <v>6.2000000000007844</v>
      </c>
    </row>
    <row r="153" spans="1:5">
      <c r="A153" s="48">
        <f t="shared" si="14"/>
        <v>88.89999999999921</v>
      </c>
      <c r="B153" s="47">
        <f t="shared" si="10"/>
        <v>-5</v>
      </c>
      <c r="C153" s="47">
        <f t="shared" si="11"/>
        <v>-5</v>
      </c>
      <c r="D153" s="47">
        <f t="shared" si="12"/>
        <v>-5</v>
      </c>
      <c r="E153" s="47">
        <f t="shared" si="13"/>
        <v>6.1000000000007901</v>
      </c>
    </row>
    <row r="154" spans="1:5">
      <c r="A154" s="48">
        <f t="shared" si="14"/>
        <v>88.999999999999204</v>
      </c>
      <c r="B154" s="47">
        <f t="shared" si="10"/>
        <v>-5</v>
      </c>
      <c r="C154" s="47">
        <f t="shared" si="11"/>
        <v>-5</v>
      </c>
      <c r="D154" s="47">
        <f t="shared" si="12"/>
        <v>-5</v>
      </c>
      <c r="E154" s="47">
        <f t="shared" si="13"/>
        <v>6.0000000000007958</v>
      </c>
    </row>
    <row r="155" spans="1:5">
      <c r="A155" s="48">
        <f t="shared" si="14"/>
        <v>89.099999999999199</v>
      </c>
      <c r="B155" s="47">
        <f t="shared" si="10"/>
        <v>-5</v>
      </c>
      <c r="C155" s="47">
        <f t="shared" si="11"/>
        <v>-5</v>
      </c>
      <c r="D155" s="47">
        <f t="shared" si="12"/>
        <v>-5</v>
      </c>
      <c r="E155" s="47">
        <f t="shared" si="13"/>
        <v>5.9000000000008015</v>
      </c>
    </row>
    <row r="156" spans="1:5">
      <c r="A156" s="48">
        <f t="shared" si="14"/>
        <v>89.199999999999193</v>
      </c>
      <c r="B156" s="47">
        <f t="shared" si="10"/>
        <v>-5</v>
      </c>
      <c r="C156" s="47">
        <f t="shared" si="11"/>
        <v>-5</v>
      </c>
      <c r="D156" s="47">
        <f t="shared" si="12"/>
        <v>-5</v>
      </c>
      <c r="E156" s="47">
        <f t="shared" si="13"/>
        <v>5.8000000000008072</v>
      </c>
    </row>
    <row r="157" spans="1:5">
      <c r="A157" s="48">
        <f t="shared" si="14"/>
        <v>89.299999999999187</v>
      </c>
      <c r="B157" s="47">
        <f t="shared" si="10"/>
        <v>-5</v>
      </c>
      <c r="C157" s="47">
        <f t="shared" si="11"/>
        <v>-5</v>
      </c>
      <c r="D157" s="47">
        <f t="shared" si="12"/>
        <v>-5</v>
      </c>
      <c r="E157" s="47">
        <f t="shared" si="13"/>
        <v>5.7000000000008129</v>
      </c>
    </row>
    <row r="158" spans="1:5">
      <c r="A158" s="48">
        <f t="shared" si="14"/>
        <v>89.399999999999181</v>
      </c>
      <c r="B158" s="47">
        <f t="shared" si="10"/>
        <v>-5</v>
      </c>
      <c r="C158" s="47">
        <f t="shared" si="11"/>
        <v>-5</v>
      </c>
      <c r="D158" s="47">
        <f t="shared" si="12"/>
        <v>-5</v>
      </c>
      <c r="E158" s="47">
        <f t="shared" si="13"/>
        <v>5.6000000000008185</v>
      </c>
    </row>
    <row r="159" spans="1:5">
      <c r="A159" s="48">
        <f t="shared" si="14"/>
        <v>89.499999999999176</v>
      </c>
      <c r="B159" s="47">
        <f t="shared" si="10"/>
        <v>-5</v>
      </c>
      <c r="C159" s="47">
        <f t="shared" si="11"/>
        <v>-5</v>
      </c>
      <c r="D159" s="47">
        <f t="shared" si="12"/>
        <v>-5</v>
      </c>
      <c r="E159" s="47">
        <f t="shared" si="13"/>
        <v>5.5000000000008242</v>
      </c>
    </row>
    <row r="160" spans="1:5">
      <c r="A160" s="48">
        <f t="shared" si="14"/>
        <v>89.59999999999917</v>
      </c>
      <c r="B160" s="47">
        <f t="shared" si="10"/>
        <v>-5</v>
      </c>
      <c r="C160" s="47">
        <f t="shared" si="11"/>
        <v>-5</v>
      </c>
      <c r="D160" s="47">
        <f t="shared" si="12"/>
        <v>-5</v>
      </c>
      <c r="E160" s="47">
        <f t="shared" si="13"/>
        <v>5.4000000000008299</v>
      </c>
    </row>
    <row r="161" spans="1:5">
      <c r="A161" s="48">
        <f t="shared" si="14"/>
        <v>89.699999999999164</v>
      </c>
      <c r="B161" s="47">
        <f t="shared" si="10"/>
        <v>-5</v>
      </c>
      <c r="C161" s="47">
        <f t="shared" si="11"/>
        <v>-5</v>
      </c>
      <c r="D161" s="47">
        <f t="shared" si="12"/>
        <v>-5</v>
      </c>
      <c r="E161" s="47">
        <f t="shared" si="13"/>
        <v>5.3000000000008356</v>
      </c>
    </row>
    <row r="162" spans="1:5">
      <c r="A162" s="48">
        <f t="shared" si="14"/>
        <v>89.799999999999159</v>
      </c>
      <c r="B162" s="47">
        <f t="shared" si="10"/>
        <v>-5</v>
      </c>
      <c r="C162" s="47">
        <f t="shared" si="11"/>
        <v>-5</v>
      </c>
      <c r="D162" s="47">
        <f t="shared" si="12"/>
        <v>-5</v>
      </c>
      <c r="E162" s="47">
        <f t="shared" si="13"/>
        <v>5.2000000000008413</v>
      </c>
    </row>
    <row r="163" spans="1:5">
      <c r="A163" s="48">
        <f t="shared" si="14"/>
        <v>89.899999999999153</v>
      </c>
      <c r="B163" s="47">
        <f t="shared" si="10"/>
        <v>-5</v>
      </c>
      <c r="C163" s="47">
        <f t="shared" si="11"/>
        <v>-5</v>
      </c>
      <c r="D163" s="47">
        <f t="shared" si="12"/>
        <v>-5</v>
      </c>
      <c r="E163" s="47">
        <f t="shared" si="13"/>
        <v>5.100000000000847</v>
      </c>
    </row>
    <row r="164" spans="1:5">
      <c r="A164" s="48">
        <f t="shared" si="14"/>
        <v>89.999999999999147</v>
      </c>
      <c r="B164" s="47">
        <f t="shared" si="10"/>
        <v>-5</v>
      </c>
      <c r="C164" s="47">
        <f t="shared" si="11"/>
        <v>-5</v>
      </c>
      <c r="D164" s="47">
        <f t="shared" si="12"/>
        <v>-5</v>
      </c>
      <c r="E164" s="47">
        <f t="shared" si="13"/>
        <v>5.0000000000008527</v>
      </c>
    </row>
    <row r="165" spans="1:5">
      <c r="A165" s="48">
        <f t="shared" si="14"/>
        <v>90.099999999999142</v>
      </c>
      <c r="B165" s="47">
        <f t="shared" si="10"/>
        <v>-5</v>
      </c>
      <c r="C165" s="47">
        <f t="shared" si="11"/>
        <v>-5</v>
      </c>
      <c r="D165" s="47">
        <f t="shared" si="12"/>
        <v>-5</v>
      </c>
      <c r="E165" s="47">
        <f t="shared" si="13"/>
        <v>4.9000000000008583</v>
      </c>
    </row>
    <row r="166" spans="1:5">
      <c r="A166" s="48">
        <f t="shared" si="14"/>
        <v>90.199999999999136</v>
      </c>
      <c r="B166" s="47">
        <f t="shared" si="10"/>
        <v>-5</v>
      </c>
      <c r="C166" s="47">
        <f t="shared" si="11"/>
        <v>-5</v>
      </c>
      <c r="D166" s="47">
        <f t="shared" si="12"/>
        <v>-5</v>
      </c>
      <c r="E166" s="47">
        <f t="shared" si="13"/>
        <v>4.800000000000864</v>
      </c>
    </row>
    <row r="167" spans="1:5">
      <c r="A167" s="48">
        <f t="shared" si="14"/>
        <v>90.29999999999913</v>
      </c>
      <c r="B167" s="47">
        <f t="shared" si="10"/>
        <v>-5</v>
      </c>
      <c r="C167" s="47">
        <f t="shared" si="11"/>
        <v>-5</v>
      </c>
      <c r="D167" s="47">
        <f t="shared" si="12"/>
        <v>-5</v>
      </c>
      <c r="E167" s="47">
        <f t="shared" si="13"/>
        <v>4.7000000000008697</v>
      </c>
    </row>
    <row r="168" spans="1:5">
      <c r="A168" s="48">
        <f t="shared" si="14"/>
        <v>90.399999999999125</v>
      </c>
      <c r="B168" s="47">
        <f t="shared" si="10"/>
        <v>-5</v>
      </c>
      <c r="C168" s="47">
        <f t="shared" si="11"/>
        <v>-5</v>
      </c>
      <c r="D168" s="47">
        <f t="shared" si="12"/>
        <v>-5</v>
      </c>
      <c r="E168" s="47">
        <f t="shared" si="13"/>
        <v>4.6000000000008754</v>
      </c>
    </row>
    <row r="169" spans="1:5">
      <c r="A169" s="48">
        <f t="shared" si="14"/>
        <v>90.499999999999119</v>
      </c>
      <c r="B169" s="47">
        <f t="shared" si="10"/>
        <v>-5</v>
      </c>
      <c r="C169" s="47">
        <f t="shared" si="11"/>
        <v>-5</v>
      </c>
      <c r="D169" s="47">
        <f t="shared" si="12"/>
        <v>-5</v>
      </c>
      <c r="E169" s="47">
        <f t="shared" si="13"/>
        <v>4.5000000000008811</v>
      </c>
    </row>
    <row r="170" spans="1:5">
      <c r="A170" s="48">
        <f t="shared" si="14"/>
        <v>90.599999999999113</v>
      </c>
      <c r="B170" s="47">
        <f t="shared" si="10"/>
        <v>-5</v>
      </c>
      <c r="C170" s="47">
        <f t="shared" si="11"/>
        <v>-5</v>
      </c>
      <c r="D170" s="47">
        <f t="shared" si="12"/>
        <v>-5</v>
      </c>
      <c r="E170" s="47">
        <f t="shared" si="13"/>
        <v>4.4000000000008868</v>
      </c>
    </row>
    <row r="171" spans="1:5">
      <c r="A171" s="48">
        <f t="shared" si="14"/>
        <v>90.699999999999108</v>
      </c>
      <c r="B171" s="47">
        <f t="shared" si="10"/>
        <v>-5</v>
      </c>
      <c r="C171" s="47">
        <f t="shared" si="11"/>
        <v>-5</v>
      </c>
      <c r="D171" s="47">
        <f t="shared" si="12"/>
        <v>-5</v>
      </c>
      <c r="E171" s="47">
        <f t="shared" si="13"/>
        <v>4.3000000000008924</v>
      </c>
    </row>
    <row r="172" spans="1:5">
      <c r="A172" s="48">
        <f t="shared" si="14"/>
        <v>90.799999999999102</v>
      </c>
      <c r="B172" s="47">
        <f t="shared" si="10"/>
        <v>-5</v>
      </c>
      <c r="C172" s="47">
        <f t="shared" si="11"/>
        <v>-5</v>
      </c>
      <c r="D172" s="47">
        <f t="shared" si="12"/>
        <v>-5</v>
      </c>
      <c r="E172" s="47">
        <f t="shared" si="13"/>
        <v>4.2000000000008981</v>
      </c>
    </row>
    <row r="173" spans="1:5">
      <c r="A173" s="48">
        <f t="shared" si="14"/>
        <v>90.899999999999096</v>
      </c>
      <c r="B173" s="47">
        <f t="shared" si="10"/>
        <v>-5</v>
      </c>
      <c r="C173" s="47">
        <f t="shared" si="11"/>
        <v>-5</v>
      </c>
      <c r="D173" s="47">
        <f t="shared" si="12"/>
        <v>-5</v>
      </c>
      <c r="E173" s="47">
        <f t="shared" si="13"/>
        <v>4.1000000000009038</v>
      </c>
    </row>
    <row r="174" spans="1:5">
      <c r="A174" s="48">
        <f t="shared" si="14"/>
        <v>90.999999999999091</v>
      </c>
      <c r="B174" s="47">
        <f t="shared" si="10"/>
        <v>-5</v>
      </c>
      <c r="C174" s="47">
        <f t="shared" si="11"/>
        <v>-5</v>
      </c>
      <c r="D174" s="47">
        <f t="shared" si="12"/>
        <v>-5</v>
      </c>
      <c r="E174" s="47">
        <f t="shared" si="13"/>
        <v>4.0000000000009095</v>
      </c>
    </row>
    <row r="175" spans="1:5">
      <c r="A175" s="48">
        <f t="shared" si="14"/>
        <v>91.099999999999085</v>
      </c>
      <c r="B175" s="47">
        <f t="shared" si="10"/>
        <v>-5</v>
      </c>
      <c r="C175" s="47">
        <f t="shared" si="11"/>
        <v>-5</v>
      </c>
      <c r="D175" s="47">
        <f t="shared" si="12"/>
        <v>-5</v>
      </c>
      <c r="E175" s="47">
        <f t="shared" si="13"/>
        <v>3.9000000000009152</v>
      </c>
    </row>
    <row r="176" spans="1:5">
      <c r="A176" s="48">
        <f t="shared" si="14"/>
        <v>91.199999999999079</v>
      </c>
      <c r="B176" s="47">
        <f t="shared" si="10"/>
        <v>-5</v>
      </c>
      <c r="C176" s="47">
        <f t="shared" si="11"/>
        <v>-5</v>
      </c>
      <c r="D176" s="47">
        <f t="shared" si="12"/>
        <v>-5</v>
      </c>
      <c r="E176" s="47">
        <f t="shared" si="13"/>
        <v>3.8000000000009209</v>
      </c>
    </row>
    <row r="177" spans="1:5">
      <c r="A177" s="48">
        <f t="shared" si="14"/>
        <v>91.299999999999073</v>
      </c>
      <c r="B177" s="47">
        <f t="shared" si="10"/>
        <v>-5</v>
      </c>
      <c r="C177" s="47">
        <f t="shared" si="11"/>
        <v>-5</v>
      </c>
      <c r="D177" s="47">
        <f t="shared" si="12"/>
        <v>-5</v>
      </c>
      <c r="E177" s="47">
        <f t="shared" si="13"/>
        <v>3.7000000000009265</v>
      </c>
    </row>
    <row r="178" spans="1:5">
      <c r="A178" s="48">
        <f t="shared" si="14"/>
        <v>91.399999999999068</v>
      </c>
      <c r="B178" s="47">
        <f t="shared" si="10"/>
        <v>-5</v>
      </c>
      <c r="C178" s="47">
        <f t="shared" si="11"/>
        <v>-5</v>
      </c>
      <c r="D178" s="47">
        <f t="shared" si="12"/>
        <v>-5</v>
      </c>
      <c r="E178" s="47">
        <f t="shared" si="13"/>
        <v>3.6000000000009322</v>
      </c>
    </row>
    <row r="179" spans="1:5">
      <c r="A179" s="48">
        <f t="shared" si="14"/>
        <v>91.499999999999062</v>
      </c>
      <c r="B179" s="47">
        <f t="shared" si="10"/>
        <v>-5</v>
      </c>
      <c r="C179" s="47">
        <f t="shared" si="11"/>
        <v>-5</v>
      </c>
      <c r="D179" s="47">
        <f t="shared" si="12"/>
        <v>-5</v>
      </c>
      <c r="E179" s="47">
        <f t="shared" si="13"/>
        <v>3.5000000000009379</v>
      </c>
    </row>
    <row r="180" spans="1:5">
      <c r="A180" s="48">
        <f t="shared" si="14"/>
        <v>91.599999999999056</v>
      </c>
      <c r="B180" s="47">
        <f t="shared" si="10"/>
        <v>-5</v>
      </c>
      <c r="C180" s="47">
        <f t="shared" si="11"/>
        <v>-5</v>
      </c>
      <c r="D180" s="47">
        <f t="shared" si="12"/>
        <v>-5</v>
      </c>
      <c r="E180" s="47">
        <f t="shared" si="13"/>
        <v>3.4000000000009436</v>
      </c>
    </row>
    <row r="181" spans="1:5">
      <c r="A181" s="48">
        <f t="shared" si="14"/>
        <v>91.699999999999051</v>
      </c>
      <c r="B181" s="47">
        <f t="shared" si="10"/>
        <v>-5</v>
      </c>
      <c r="C181" s="47">
        <f t="shared" si="11"/>
        <v>-5</v>
      </c>
      <c r="D181" s="47">
        <f t="shared" si="12"/>
        <v>-5</v>
      </c>
      <c r="E181" s="47">
        <f t="shared" si="13"/>
        <v>3.3000000000009493</v>
      </c>
    </row>
    <row r="182" spans="1:5">
      <c r="A182" s="48">
        <f t="shared" si="14"/>
        <v>91.799999999999045</v>
      </c>
      <c r="B182" s="47">
        <f t="shared" si="10"/>
        <v>-5</v>
      </c>
      <c r="C182" s="47">
        <f t="shared" si="11"/>
        <v>-5</v>
      </c>
      <c r="D182" s="47">
        <f t="shared" si="12"/>
        <v>-5</v>
      </c>
      <c r="E182" s="47">
        <f t="shared" si="13"/>
        <v>3.200000000000955</v>
      </c>
    </row>
    <row r="183" spans="1:5">
      <c r="A183" s="48">
        <f t="shared" si="14"/>
        <v>91.899999999999039</v>
      </c>
      <c r="B183" s="47">
        <f t="shared" si="10"/>
        <v>-5</v>
      </c>
      <c r="C183" s="47">
        <f t="shared" si="11"/>
        <v>-5</v>
      </c>
      <c r="D183" s="47">
        <f t="shared" si="12"/>
        <v>-5</v>
      </c>
      <c r="E183" s="47">
        <f t="shared" si="13"/>
        <v>3.1000000000009607</v>
      </c>
    </row>
    <row r="184" spans="1:5">
      <c r="A184" s="48">
        <f t="shared" si="14"/>
        <v>91.999999999999034</v>
      </c>
      <c r="B184" s="47">
        <f t="shared" si="10"/>
        <v>-5</v>
      </c>
      <c r="C184" s="47">
        <f t="shared" si="11"/>
        <v>-5</v>
      </c>
      <c r="D184" s="47">
        <f t="shared" si="12"/>
        <v>-5</v>
      </c>
      <c r="E184" s="47">
        <f t="shared" si="13"/>
        <v>3.0000000000009663</v>
      </c>
    </row>
    <row r="185" spans="1:5">
      <c r="A185" s="48">
        <f t="shared" si="14"/>
        <v>92.099999999999028</v>
      </c>
      <c r="B185" s="47">
        <f t="shared" si="10"/>
        <v>-5</v>
      </c>
      <c r="C185" s="47">
        <f t="shared" si="11"/>
        <v>-5</v>
      </c>
      <c r="D185" s="47">
        <f t="shared" si="12"/>
        <v>-5</v>
      </c>
      <c r="E185" s="47">
        <f t="shared" si="13"/>
        <v>2.900000000000972</v>
      </c>
    </row>
    <row r="186" spans="1:5">
      <c r="A186" s="48">
        <f t="shared" si="14"/>
        <v>92.199999999999022</v>
      </c>
      <c r="B186" s="47">
        <f t="shared" si="10"/>
        <v>-5</v>
      </c>
      <c r="C186" s="47">
        <f t="shared" si="11"/>
        <v>-5</v>
      </c>
      <c r="D186" s="47">
        <f t="shared" si="12"/>
        <v>-5</v>
      </c>
      <c r="E186" s="47">
        <f t="shared" si="13"/>
        <v>2.8000000000009777</v>
      </c>
    </row>
    <row r="187" spans="1:5">
      <c r="A187" s="48">
        <f t="shared" si="14"/>
        <v>92.299999999999017</v>
      </c>
      <c r="B187" s="47">
        <f t="shared" si="10"/>
        <v>-5</v>
      </c>
      <c r="C187" s="47">
        <f t="shared" si="11"/>
        <v>-5</v>
      </c>
      <c r="D187" s="47">
        <f t="shared" si="12"/>
        <v>-5</v>
      </c>
      <c r="E187" s="47">
        <f t="shared" si="13"/>
        <v>2.7000000000009834</v>
      </c>
    </row>
    <row r="188" spans="1:5">
      <c r="A188" s="48">
        <f t="shared" si="14"/>
        <v>92.399999999999011</v>
      </c>
      <c r="B188" s="47">
        <f t="shared" si="10"/>
        <v>-5</v>
      </c>
      <c r="C188" s="47">
        <f t="shared" si="11"/>
        <v>-5</v>
      </c>
      <c r="D188" s="47">
        <f t="shared" si="12"/>
        <v>-5</v>
      </c>
      <c r="E188" s="47">
        <f t="shared" si="13"/>
        <v>2.6000000000009891</v>
      </c>
    </row>
    <row r="189" spans="1:5">
      <c r="A189" s="48">
        <f t="shared" si="14"/>
        <v>92.499999999999005</v>
      </c>
      <c r="B189" s="47">
        <f t="shared" si="10"/>
        <v>-5</v>
      </c>
      <c r="C189" s="47">
        <f t="shared" si="11"/>
        <v>-5</v>
      </c>
      <c r="D189" s="47">
        <f t="shared" si="12"/>
        <v>-5</v>
      </c>
      <c r="E189" s="47">
        <f t="shared" si="13"/>
        <v>2.5000000000009948</v>
      </c>
    </row>
    <row r="190" spans="1:5">
      <c r="A190" s="48">
        <f t="shared" si="14"/>
        <v>92.599999999999</v>
      </c>
      <c r="B190" s="47">
        <f t="shared" si="10"/>
        <v>-5</v>
      </c>
      <c r="C190" s="47">
        <f t="shared" si="11"/>
        <v>-5</v>
      </c>
      <c r="D190" s="47">
        <f t="shared" si="12"/>
        <v>-5</v>
      </c>
      <c r="E190" s="47">
        <f t="shared" si="13"/>
        <v>2.4000000000010004</v>
      </c>
    </row>
    <row r="191" spans="1:5">
      <c r="A191" s="48">
        <f t="shared" si="14"/>
        <v>92.699999999998994</v>
      </c>
      <c r="B191" s="47">
        <f t="shared" si="10"/>
        <v>-5</v>
      </c>
      <c r="C191" s="47">
        <f t="shared" si="11"/>
        <v>-5</v>
      </c>
      <c r="D191" s="47">
        <f t="shared" si="12"/>
        <v>-5</v>
      </c>
      <c r="E191" s="47">
        <f t="shared" si="13"/>
        <v>2.3000000000010061</v>
      </c>
    </row>
    <row r="192" spans="1:5">
      <c r="A192" s="48">
        <f t="shared" si="14"/>
        <v>92.799999999998988</v>
      </c>
      <c r="B192" s="47">
        <f t="shared" si="10"/>
        <v>-5</v>
      </c>
      <c r="C192" s="47">
        <f t="shared" si="11"/>
        <v>-5</v>
      </c>
      <c r="D192" s="47">
        <f t="shared" si="12"/>
        <v>-5</v>
      </c>
      <c r="E192" s="47">
        <f t="shared" si="13"/>
        <v>2.2000000000010118</v>
      </c>
    </row>
    <row r="193" spans="1:5">
      <c r="A193" s="48">
        <f t="shared" si="14"/>
        <v>92.899999999998983</v>
      </c>
      <c r="B193" s="47">
        <f t="shared" si="10"/>
        <v>-5</v>
      </c>
      <c r="C193" s="47">
        <f t="shared" si="11"/>
        <v>-5</v>
      </c>
      <c r="D193" s="47">
        <f t="shared" si="12"/>
        <v>-5</v>
      </c>
      <c r="E193" s="47">
        <f t="shared" si="13"/>
        <v>2.1000000000010175</v>
      </c>
    </row>
    <row r="194" spans="1:5">
      <c r="A194" s="48">
        <f t="shared" si="14"/>
        <v>92.999999999998977</v>
      </c>
      <c r="B194" s="47">
        <f t="shared" si="10"/>
        <v>-5</v>
      </c>
      <c r="C194" s="47">
        <f t="shared" si="11"/>
        <v>-5</v>
      </c>
      <c r="D194" s="47">
        <f t="shared" si="12"/>
        <v>-5</v>
      </c>
      <c r="E194" s="47">
        <f t="shared" si="13"/>
        <v>2.0000000000010232</v>
      </c>
    </row>
    <row r="195" spans="1:5">
      <c r="A195" s="48">
        <f t="shared" si="14"/>
        <v>93.099999999998971</v>
      </c>
      <c r="B195" s="47">
        <f t="shared" si="10"/>
        <v>-5</v>
      </c>
      <c r="C195" s="47">
        <f t="shared" si="11"/>
        <v>-5</v>
      </c>
      <c r="D195" s="47">
        <f t="shared" si="12"/>
        <v>-5</v>
      </c>
      <c r="E195" s="47">
        <f t="shared" si="13"/>
        <v>1.9000000000010289</v>
      </c>
    </row>
    <row r="196" spans="1:5">
      <c r="A196" s="48">
        <f t="shared" si="14"/>
        <v>93.199999999998965</v>
      </c>
      <c r="B196" s="47">
        <f t="shared" si="10"/>
        <v>-5</v>
      </c>
      <c r="C196" s="47">
        <f t="shared" si="11"/>
        <v>-5</v>
      </c>
      <c r="D196" s="47">
        <f t="shared" si="12"/>
        <v>-5</v>
      </c>
      <c r="E196" s="47">
        <f t="shared" si="13"/>
        <v>1.8000000000010346</v>
      </c>
    </row>
    <row r="197" spans="1:5">
      <c r="A197" s="48">
        <f t="shared" si="14"/>
        <v>93.29999999999896</v>
      </c>
      <c r="B197" s="47">
        <f t="shared" si="10"/>
        <v>-5</v>
      </c>
      <c r="C197" s="47">
        <f t="shared" si="11"/>
        <v>-5</v>
      </c>
      <c r="D197" s="47">
        <f t="shared" si="12"/>
        <v>-5</v>
      </c>
      <c r="E197" s="47">
        <f t="shared" si="13"/>
        <v>1.7000000000010402</v>
      </c>
    </row>
    <row r="198" spans="1:5">
      <c r="A198" s="48">
        <f t="shared" si="14"/>
        <v>93.399999999998954</v>
      </c>
      <c r="B198" s="47">
        <f t="shared" si="10"/>
        <v>-5</v>
      </c>
      <c r="C198" s="47">
        <f t="shared" si="11"/>
        <v>-5</v>
      </c>
      <c r="D198" s="47">
        <f t="shared" si="12"/>
        <v>-5</v>
      </c>
      <c r="E198" s="47">
        <f t="shared" si="13"/>
        <v>1.6000000000010459</v>
      </c>
    </row>
    <row r="199" spans="1:5">
      <c r="A199" s="48">
        <f t="shared" si="14"/>
        <v>93.499999999998948</v>
      </c>
      <c r="B199" s="47">
        <f t="shared" si="10"/>
        <v>-5</v>
      </c>
      <c r="C199" s="47">
        <f t="shared" si="11"/>
        <v>-5</v>
      </c>
      <c r="D199" s="47">
        <f t="shared" si="12"/>
        <v>-5</v>
      </c>
      <c r="E199" s="47">
        <f t="shared" si="13"/>
        <v>1.5000000000010516</v>
      </c>
    </row>
    <row r="200" spans="1:5">
      <c r="A200" s="48">
        <f t="shared" si="14"/>
        <v>93.599999999998943</v>
      </c>
      <c r="B200" s="47">
        <f t="shared" si="10"/>
        <v>-5</v>
      </c>
      <c r="C200" s="47">
        <f t="shared" si="11"/>
        <v>-5</v>
      </c>
      <c r="D200" s="47">
        <f t="shared" si="12"/>
        <v>-5</v>
      </c>
      <c r="E200" s="47">
        <f t="shared" si="13"/>
        <v>1.4000000000010573</v>
      </c>
    </row>
    <row r="201" spans="1:5">
      <c r="A201" s="48">
        <f t="shared" si="14"/>
        <v>93.699999999998937</v>
      </c>
      <c r="B201" s="47">
        <f t="shared" si="10"/>
        <v>-5</v>
      </c>
      <c r="C201" s="47">
        <f t="shared" si="11"/>
        <v>-5</v>
      </c>
      <c r="D201" s="47">
        <f t="shared" si="12"/>
        <v>-5</v>
      </c>
      <c r="E201" s="47">
        <f t="shared" si="13"/>
        <v>1.300000000001063</v>
      </c>
    </row>
    <row r="202" spans="1:5">
      <c r="A202" s="48">
        <f t="shared" si="14"/>
        <v>93.799999999998931</v>
      </c>
      <c r="B202" s="47">
        <f t="shared" si="10"/>
        <v>-5</v>
      </c>
      <c r="C202" s="47">
        <f t="shared" si="11"/>
        <v>-5</v>
      </c>
      <c r="D202" s="47">
        <f t="shared" si="12"/>
        <v>-5</v>
      </c>
      <c r="E202" s="47">
        <f t="shared" si="13"/>
        <v>1.2000000000010687</v>
      </c>
    </row>
    <row r="203" spans="1:5">
      <c r="A203" s="48">
        <f t="shared" si="14"/>
        <v>93.899999999998926</v>
      </c>
      <c r="B203" s="47">
        <f t="shared" si="10"/>
        <v>-5</v>
      </c>
      <c r="C203" s="47">
        <f t="shared" si="11"/>
        <v>-5</v>
      </c>
      <c r="D203" s="47">
        <f t="shared" si="12"/>
        <v>-5</v>
      </c>
      <c r="E203" s="47">
        <f t="shared" si="13"/>
        <v>1.1000000000010743</v>
      </c>
    </row>
    <row r="204" spans="1:5">
      <c r="A204" s="48">
        <f t="shared" si="14"/>
        <v>93.99999999999892</v>
      </c>
      <c r="B204" s="47">
        <f t="shared" si="10"/>
        <v>-5</v>
      </c>
      <c r="C204" s="47">
        <f t="shared" si="11"/>
        <v>-5</v>
      </c>
      <c r="D204" s="47">
        <f t="shared" si="12"/>
        <v>-5</v>
      </c>
      <c r="E204" s="47">
        <f t="shared" si="13"/>
        <v>1.00000000000108</v>
      </c>
    </row>
    <row r="205" spans="1:5">
      <c r="A205" s="48">
        <f t="shared" si="14"/>
        <v>94.099999999998914</v>
      </c>
      <c r="B205" s="47">
        <f t="shared" si="10"/>
        <v>-5</v>
      </c>
      <c r="C205" s="47">
        <f t="shared" si="11"/>
        <v>-5</v>
      </c>
      <c r="D205" s="47">
        <f t="shared" si="12"/>
        <v>-5</v>
      </c>
      <c r="E205" s="47">
        <f t="shared" si="13"/>
        <v>0.90000000000108571</v>
      </c>
    </row>
    <row r="206" spans="1:5">
      <c r="A206" s="48">
        <f t="shared" si="14"/>
        <v>94.199999999998909</v>
      </c>
      <c r="B206" s="47">
        <f t="shared" si="10"/>
        <v>-5</v>
      </c>
      <c r="C206" s="47">
        <f t="shared" si="11"/>
        <v>-5</v>
      </c>
      <c r="D206" s="47">
        <f t="shared" si="12"/>
        <v>-5</v>
      </c>
      <c r="E206" s="47">
        <f t="shared" si="13"/>
        <v>0.80000000000109139</v>
      </c>
    </row>
    <row r="207" spans="1:5">
      <c r="A207" s="48">
        <f t="shared" si="14"/>
        <v>94.299999999998903</v>
      </c>
      <c r="B207" s="47">
        <f t="shared" ref="B207:B270" si="15">-B$10+MAX(0, $A207-B$9)*IF($A207&gt;=B$11,1,0)</f>
        <v>-5</v>
      </c>
      <c r="C207" s="47">
        <f t="shared" ref="C207:C270" si="16">-C$10+MAX(0, $A207-C$9)*IF($A207&gt;=C$11,0,1)</f>
        <v>-5</v>
      </c>
      <c r="D207" s="47">
        <f t="shared" ref="D207:D270" si="17">-D$10+MAX(0, D$9-$A207)*IF($A207&lt;=D$11,1,0)</f>
        <v>-5</v>
      </c>
      <c r="E207" s="47">
        <f t="shared" ref="E207:E270" si="18">-E$10+MAX(0, E$9-$A207)*IF($A207&lt;=E$11,0,1)</f>
        <v>0.70000000000109708</v>
      </c>
    </row>
    <row r="208" spans="1:5">
      <c r="A208" s="48">
        <f t="shared" ref="A208:A271" si="19">A207+0.1</f>
        <v>94.399999999998897</v>
      </c>
      <c r="B208" s="47">
        <f t="shared" si="15"/>
        <v>-5</v>
      </c>
      <c r="C208" s="47">
        <f t="shared" si="16"/>
        <v>-5</v>
      </c>
      <c r="D208" s="47">
        <f t="shared" si="17"/>
        <v>-5</v>
      </c>
      <c r="E208" s="47">
        <f t="shared" si="18"/>
        <v>0.60000000000110276</v>
      </c>
    </row>
    <row r="209" spans="1:5">
      <c r="A209" s="48">
        <f t="shared" si="19"/>
        <v>94.499999999998892</v>
      </c>
      <c r="B209" s="47">
        <f t="shared" si="15"/>
        <v>-5</v>
      </c>
      <c r="C209" s="47">
        <f t="shared" si="16"/>
        <v>-5</v>
      </c>
      <c r="D209" s="47">
        <f t="shared" si="17"/>
        <v>-5</v>
      </c>
      <c r="E209" s="47">
        <f t="shared" si="18"/>
        <v>0.50000000000110845</v>
      </c>
    </row>
    <row r="210" spans="1:5">
      <c r="A210" s="48">
        <f t="shared" si="19"/>
        <v>94.599999999998886</v>
      </c>
      <c r="B210" s="47">
        <f t="shared" si="15"/>
        <v>-5</v>
      </c>
      <c r="C210" s="47">
        <f t="shared" si="16"/>
        <v>-5</v>
      </c>
      <c r="D210" s="47">
        <f t="shared" si="17"/>
        <v>-5</v>
      </c>
      <c r="E210" s="47">
        <f t="shared" si="18"/>
        <v>0.40000000000111413</v>
      </c>
    </row>
    <row r="211" spans="1:5">
      <c r="A211" s="48">
        <f t="shared" si="19"/>
        <v>94.69999999999888</v>
      </c>
      <c r="B211" s="47">
        <f t="shared" si="15"/>
        <v>-5</v>
      </c>
      <c r="C211" s="47">
        <f t="shared" si="16"/>
        <v>-5</v>
      </c>
      <c r="D211" s="47">
        <f t="shared" si="17"/>
        <v>-5</v>
      </c>
      <c r="E211" s="47">
        <f t="shared" si="18"/>
        <v>0.30000000000111982</v>
      </c>
    </row>
    <row r="212" spans="1:5">
      <c r="A212" s="48">
        <f t="shared" si="19"/>
        <v>94.799999999998875</v>
      </c>
      <c r="B212" s="47">
        <f t="shared" si="15"/>
        <v>-5</v>
      </c>
      <c r="C212" s="47">
        <f t="shared" si="16"/>
        <v>-5</v>
      </c>
      <c r="D212" s="47">
        <f t="shared" si="17"/>
        <v>-5</v>
      </c>
      <c r="E212" s="47">
        <f t="shared" si="18"/>
        <v>0.2000000000011255</v>
      </c>
    </row>
    <row r="213" spans="1:5">
      <c r="A213" s="48">
        <f t="shared" si="19"/>
        <v>94.899999999998869</v>
      </c>
      <c r="B213" s="47">
        <f t="shared" si="15"/>
        <v>-5</v>
      </c>
      <c r="C213" s="47">
        <f t="shared" si="16"/>
        <v>-5</v>
      </c>
      <c r="D213" s="47">
        <f t="shared" si="17"/>
        <v>-5</v>
      </c>
      <c r="E213" s="47">
        <f t="shared" si="18"/>
        <v>0.10000000000113118</v>
      </c>
    </row>
    <row r="214" spans="1:5">
      <c r="A214" s="48">
        <f t="shared" si="19"/>
        <v>94.999999999998863</v>
      </c>
      <c r="B214" s="47">
        <f t="shared" si="15"/>
        <v>-5</v>
      </c>
      <c r="C214" s="47">
        <f t="shared" si="16"/>
        <v>-5</v>
      </c>
      <c r="D214" s="47">
        <f t="shared" si="17"/>
        <v>-5</v>
      </c>
      <c r="E214" s="47">
        <f t="shared" si="18"/>
        <v>1.1368683772161603E-12</v>
      </c>
    </row>
    <row r="215" spans="1:5">
      <c r="A215" s="48">
        <f t="shared" si="19"/>
        <v>95.099999999998857</v>
      </c>
      <c r="B215" s="47">
        <f t="shared" si="15"/>
        <v>-5</v>
      </c>
      <c r="C215" s="47">
        <f t="shared" si="16"/>
        <v>-5</v>
      </c>
      <c r="D215" s="47">
        <f t="shared" si="17"/>
        <v>-5</v>
      </c>
      <c r="E215" s="47">
        <f t="shared" si="18"/>
        <v>-9.9999999998857447E-2</v>
      </c>
    </row>
    <row r="216" spans="1:5">
      <c r="A216" s="48">
        <f t="shared" si="19"/>
        <v>95.199999999998852</v>
      </c>
      <c r="B216" s="47">
        <f t="shared" si="15"/>
        <v>-5</v>
      </c>
      <c r="C216" s="47">
        <f t="shared" si="16"/>
        <v>-5</v>
      </c>
      <c r="D216" s="47">
        <f t="shared" si="17"/>
        <v>-5</v>
      </c>
      <c r="E216" s="47">
        <f t="shared" si="18"/>
        <v>-0.19999999999885176</v>
      </c>
    </row>
    <row r="217" spans="1:5">
      <c r="A217" s="48">
        <f t="shared" si="19"/>
        <v>95.299999999998846</v>
      </c>
      <c r="B217" s="47">
        <f t="shared" si="15"/>
        <v>-5</v>
      </c>
      <c r="C217" s="47">
        <f t="shared" si="16"/>
        <v>-5</v>
      </c>
      <c r="D217" s="47">
        <f t="shared" si="17"/>
        <v>-5</v>
      </c>
      <c r="E217" s="47">
        <f t="shared" si="18"/>
        <v>-0.29999999999884608</v>
      </c>
    </row>
    <row r="218" spans="1:5">
      <c r="A218" s="48">
        <f t="shared" si="19"/>
        <v>95.39999999999884</v>
      </c>
      <c r="B218" s="47">
        <f t="shared" si="15"/>
        <v>-5</v>
      </c>
      <c r="C218" s="47">
        <f t="shared" si="16"/>
        <v>-5</v>
      </c>
      <c r="D218" s="47">
        <f t="shared" si="17"/>
        <v>-5</v>
      </c>
      <c r="E218" s="47">
        <f t="shared" si="18"/>
        <v>-0.39999999999884039</v>
      </c>
    </row>
    <row r="219" spans="1:5">
      <c r="A219" s="48">
        <f t="shared" si="19"/>
        <v>95.499999999998835</v>
      </c>
      <c r="B219" s="47">
        <f t="shared" si="15"/>
        <v>-5</v>
      </c>
      <c r="C219" s="47">
        <f t="shared" si="16"/>
        <v>-5</v>
      </c>
      <c r="D219" s="47">
        <f t="shared" si="17"/>
        <v>-5</v>
      </c>
      <c r="E219" s="47">
        <f t="shared" si="18"/>
        <v>-0.49999999999883471</v>
      </c>
    </row>
    <row r="220" spans="1:5">
      <c r="A220" s="48">
        <f t="shared" si="19"/>
        <v>95.599999999998829</v>
      </c>
      <c r="B220" s="47">
        <f t="shared" si="15"/>
        <v>-5</v>
      </c>
      <c r="C220" s="47">
        <f t="shared" si="16"/>
        <v>-5</v>
      </c>
      <c r="D220" s="47">
        <f t="shared" si="17"/>
        <v>-5</v>
      </c>
      <c r="E220" s="47">
        <f t="shared" si="18"/>
        <v>-0.59999999999882903</v>
      </c>
    </row>
    <row r="221" spans="1:5">
      <c r="A221" s="48">
        <f t="shared" si="19"/>
        <v>95.699999999998823</v>
      </c>
      <c r="B221" s="47">
        <f t="shared" si="15"/>
        <v>-5</v>
      </c>
      <c r="C221" s="47">
        <f t="shared" si="16"/>
        <v>-5</v>
      </c>
      <c r="D221" s="47">
        <f t="shared" si="17"/>
        <v>-5</v>
      </c>
      <c r="E221" s="47">
        <f t="shared" si="18"/>
        <v>-0.69999999999882334</v>
      </c>
    </row>
    <row r="222" spans="1:5">
      <c r="A222" s="48">
        <f t="shared" si="19"/>
        <v>95.799999999998818</v>
      </c>
      <c r="B222" s="47">
        <f t="shared" si="15"/>
        <v>-5</v>
      </c>
      <c r="C222" s="47">
        <f t="shared" si="16"/>
        <v>-5</v>
      </c>
      <c r="D222" s="47">
        <f t="shared" si="17"/>
        <v>-5</v>
      </c>
      <c r="E222" s="47">
        <f t="shared" si="18"/>
        <v>-0.79999999999881766</v>
      </c>
    </row>
    <row r="223" spans="1:5">
      <c r="A223" s="48">
        <f t="shared" si="19"/>
        <v>95.899999999998812</v>
      </c>
      <c r="B223" s="47">
        <f t="shared" si="15"/>
        <v>-5</v>
      </c>
      <c r="C223" s="47">
        <f t="shared" si="16"/>
        <v>-5</v>
      </c>
      <c r="D223" s="47">
        <f t="shared" si="17"/>
        <v>-5</v>
      </c>
      <c r="E223" s="47">
        <f t="shared" si="18"/>
        <v>-0.89999999999881197</v>
      </c>
    </row>
    <row r="224" spans="1:5">
      <c r="A224" s="48">
        <f t="shared" si="19"/>
        <v>95.999999999998806</v>
      </c>
      <c r="B224" s="47">
        <f t="shared" si="15"/>
        <v>-5</v>
      </c>
      <c r="C224" s="47">
        <f t="shared" si="16"/>
        <v>-5</v>
      </c>
      <c r="D224" s="47">
        <f t="shared" si="17"/>
        <v>-5</v>
      </c>
      <c r="E224" s="47">
        <f t="shared" si="18"/>
        <v>-0.99999999999880629</v>
      </c>
    </row>
    <row r="225" spans="1:5">
      <c r="A225" s="48">
        <f t="shared" si="19"/>
        <v>96.099999999998801</v>
      </c>
      <c r="B225" s="47">
        <f t="shared" si="15"/>
        <v>-5</v>
      </c>
      <c r="C225" s="47">
        <f t="shared" si="16"/>
        <v>-5</v>
      </c>
      <c r="D225" s="47">
        <f t="shared" si="17"/>
        <v>-5</v>
      </c>
      <c r="E225" s="47">
        <f t="shared" si="18"/>
        <v>-1.0999999999988006</v>
      </c>
    </row>
    <row r="226" spans="1:5">
      <c r="A226" s="48">
        <f t="shared" si="19"/>
        <v>96.199999999998795</v>
      </c>
      <c r="B226" s="47">
        <f t="shared" si="15"/>
        <v>-5</v>
      </c>
      <c r="C226" s="47">
        <f t="shared" si="16"/>
        <v>-5</v>
      </c>
      <c r="D226" s="47">
        <f t="shared" si="17"/>
        <v>-5</v>
      </c>
      <c r="E226" s="47">
        <f t="shared" si="18"/>
        <v>-1.1999999999987949</v>
      </c>
    </row>
    <row r="227" spans="1:5">
      <c r="A227" s="48">
        <f t="shared" si="19"/>
        <v>96.299999999998789</v>
      </c>
      <c r="B227" s="47">
        <f t="shared" si="15"/>
        <v>-5</v>
      </c>
      <c r="C227" s="47">
        <f t="shared" si="16"/>
        <v>-5</v>
      </c>
      <c r="D227" s="47">
        <f t="shared" si="17"/>
        <v>-5</v>
      </c>
      <c r="E227" s="47">
        <f t="shared" si="18"/>
        <v>-1.2999999999987892</v>
      </c>
    </row>
    <row r="228" spans="1:5">
      <c r="A228" s="48">
        <f t="shared" si="19"/>
        <v>96.399999999998784</v>
      </c>
      <c r="B228" s="47">
        <f t="shared" si="15"/>
        <v>-5</v>
      </c>
      <c r="C228" s="47">
        <f t="shared" si="16"/>
        <v>-5</v>
      </c>
      <c r="D228" s="47">
        <f t="shared" si="17"/>
        <v>-5</v>
      </c>
      <c r="E228" s="47">
        <f t="shared" si="18"/>
        <v>-1.3999999999987836</v>
      </c>
    </row>
    <row r="229" spans="1:5">
      <c r="A229" s="48">
        <f t="shared" si="19"/>
        <v>96.499999999998778</v>
      </c>
      <c r="B229" s="47">
        <f t="shared" si="15"/>
        <v>-5</v>
      </c>
      <c r="C229" s="47">
        <f t="shared" si="16"/>
        <v>-5</v>
      </c>
      <c r="D229" s="47">
        <f t="shared" si="17"/>
        <v>-5</v>
      </c>
      <c r="E229" s="47">
        <f t="shared" si="18"/>
        <v>-1.4999999999987779</v>
      </c>
    </row>
    <row r="230" spans="1:5">
      <c r="A230" s="48">
        <f t="shared" si="19"/>
        <v>96.599999999998772</v>
      </c>
      <c r="B230" s="47">
        <f t="shared" si="15"/>
        <v>-5</v>
      </c>
      <c r="C230" s="47">
        <f t="shared" si="16"/>
        <v>-5</v>
      </c>
      <c r="D230" s="47">
        <f t="shared" si="17"/>
        <v>-5</v>
      </c>
      <c r="E230" s="47">
        <f t="shared" si="18"/>
        <v>-1.5999999999987722</v>
      </c>
    </row>
    <row r="231" spans="1:5">
      <c r="A231" s="48">
        <f t="shared" si="19"/>
        <v>96.699999999998766</v>
      </c>
      <c r="B231" s="47">
        <f t="shared" si="15"/>
        <v>-5</v>
      </c>
      <c r="C231" s="47">
        <f t="shared" si="16"/>
        <v>-5</v>
      </c>
      <c r="D231" s="47">
        <f t="shared" si="17"/>
        <v>-5</v>
      </c>
      <c r="E231" s="47">
        <f t="shared" si="18"/>
        <v>-1.6999999999987665</v>
      </c>
    </row>
    <row r="232" spans="1:5">
      <c r="A232" s="48">
        <f t="shared" si="19"/>
        <v>96.799999999998761</v>
      </c>
      <c r="B232" s="47">
        <f t="shared" si="15"/>
        <v>-5</v>
      </c>
      <c r="C232" s="47">
        <f t="shared" si="16"/>
        <v>-5</v>
      </c>
      <c r="D232" s="47">
        <f t="shared" si="17"/>
        <v>-5</v>
      </c>
      <c r="E232" s="47">
        <f t="shared" si="18"/>
        <v>-1.7999999999987608</v>
      </c>
    </row>
    <row r="233" spans="1:5">
      <c r="A233" s="48">
        <f t="shared" si="19"/>
        <v>96.899999999998755</v>
      </c>
      <c r="B233" s="47">
        <f t="shared" si="15"/>
        <v>-5</v>
      </c>
      <c r="C233" s="47">
        <f t="shared" si="16"/>
        <v>-5</v>
      </c>
      <c r="D233" s="47">
        <f t="shared" si="17"/>
        <v>-5</v>
      </c>
      <c r="E233" s="47">
        <f t="shared" si="18"/>
        <v>-1.8999999999987551</v>
      </c>
    </row>
    <row r="234" spans="1:5">
      <c r="A234" s="48">
        <f t="shared" si="19"/>
        <v>96.999999999998749</v>
      </c>
      <c r="B234" s="47">
        <f t="shared" si="15"/>
        <v>-5</v>
      </c>
      <c r="C234" s="47">
        <f t="shared" si="16"/>
        <v>-5</v>
      </c>
      <c r="D234" s="47">
        <f t="shared" si="17"/>
        <v>-5</v>
      </c>
      <c r="E234" s="47">
        <f t="shared" si="18"/>
        <v>-1.9999999999987494</v>
      </c>
    </row>
    <row r="235" spans="1:5">
      <c r="A235" s="48">
        <f t="shared" si="19"/>
        <v>97.099999999998744</v>
      </c>
      <c r="B235" s="47">
        <f t="shared" si="15"/>
        <v>-5</v>
      </c>
      <c r="C235" s="47">
        <f t="shared" si="16"/>
        <v>-5</v>
      </c>
      <c r="D235" s="47">
        <f t="shared" si="17"/>
        <v>-5</v>
      </c>
      <c r="E235" s="47">
        <f t="shared" si="18"/>
        <v>-2.0999999999987438</v>
      </c>
    </row>
    <row r="236" spans="1:5">
      <c r="A236" s="48">
        <f t="shared" si="19"/>
        <v>97.199999999998738</v>
      </c>
      <c r="B236" s="47">
        <f t="shared" si="15"/>
        <v>-5</v>
      </c>
      <c r="C236" s="47">
        <f t="shared" si="16"/>
        <v>-5</v>
      </c>
      <c r="D236" s="47">
        <f t="shared" si="17"/>
        <v>-5</v>
      </c>
      <c r="E236" s="47">
        <f t="shared" si="18"/>
        <v>-2.1999999999987381</v>
      </c>
    </row>
    <row r="237" spans="1:5">
      <c r="A237" s="48">
        <f t="shared" si="19"/>
        <v>97.299999999998732</v>
      </c>
      <c r="B237" s="47">
        <f t="shared" si="15"/>
        <v>-5</v>
      </c>
      <c r="C237" s="47">
        <f t="shared" si="16"/>
        <v>-5</v>
      </c>
      <c r="D237" s="47">
        <f t="shared" si="17"/>
        <v>-5</v>
      </c>
      <c r="E237" s="47">
        <f t="shared" si="18"/>
        <v>-2.2999999999987324</v>
      </c>
    </row>
    <row r="238" spans="1:5">
      <c r="A238" s="48">
        <f t="shared" si="19"/>
        <v>97.399999999998727</v>
      </c>
      <c r="B238" s="47">
        <f t="shared" si="15"/>
        <v>-5</v>
      </c>
      <c r="C238" s="47">
        <f t="shared" si="16"/>
        <v>-5</v>
      </c>
      <c r="D238" s="47">
        <f t="shared" si="17"/>
        <v>-5</v>
      </c>
      <c r="E238" s="47">
        <f t="shared" si="18"/>
        <v>-2.3999999999987267</v>
      </c>
    </row>
    <row r="239" spans="1:5">
      <c r="A239" s="48">
        <f t="shared" si="19"/>
        <v>97.499999999998721</v>
      </c>
      <c r="B239" s="47">
        <f t="shared" si="15"/>
        <v>-5</v>
      </c>
      <c r="C239" s="47">
        <f t="shared" si="16"/>
        <v>-5</v>
      </c>
      <c r="D239" s="47">
        <f t="shared" si="17"/>
        <v>-5</v>
      </c>
      <c r="E239" s="47">
        <f t="shared" si="18"/>
        <v>-2.499999999998721</v>
      </c>
    </row>
    <row r="240" spans="1:5">
      <c r="A240" s="48">
        <f t="shared" si="19"/>
        <v>97.599999999998715</v>
      </c>
      <c r="B240" s="47">
        <f t="shared" si="15"/>
        <v>-5</v>
      </c>
      <c r="C240" s="47">
        <f t="shared" si="16"/>
        <v>-5</v>
      </c>
      <c r="D240" s="47">
        <f t="shared" si="17"/>
        <v>-5</v>
      </c>
      <c r="E240" s="47">
        <f t="shared" si="18"/>
        <v>-2.5999999999987153</v>
      </c>
    </row>
    <row r="241" spans="1:5">
      <c r="A241" s="48">
        <f t="shared" si="19"/>
        <v>97.69999999999871</v>
      </c>
      <c r="B241" s="47">
        <f t="shared" si="15"/>
        <v>-5</v>
      </c>
      <c r="C241" s="47">
        <f t="shared" si="16"/>
        <v>-5</v>
      </c>
      <c r="D241" s="47">
        <f t="shared" si="17"/>
        <v>-5</v>
      </c>
      <c r="E241" s="47">
        <f t="shared" si="18"/>
        <v>-2.6999999999987097</v>
      </c>
    </row>
    <row r="242" spans="1:5">
      <c r="A242" s="48">
        <f t="shared" si="19"/>
        <v>97.799999999998704</v>
      </c>
      <c r="B242" s="47">
        <f t="shared" si="15"/>
        <v>-5</v>
      </c>
      <c r="C242" s="47">
        <f t="shared" si="16"/>
        <v>-5</v>
      </c>
      <c r="D242" s="47">
        <f t="shared" si="17"/>
        <v>-5</v>
      </c>
      <c r="E242" s="47">
        <f t="shared" si="18"/>
        <v>-2.799999999998704</v>
      </c>
    </row>
    <row r="243" spans="1:5">
      <c r="A243" s="48">
        <f t="shared" si="19"/>
        <v>97.899999999998698</v>
      </c>
      <c r="B243" s="47">
        <f t="shared" si="15"/>
        <v>-5</v>
      </c>
      <c r="C243" s="47">
        <f t="shared" si="16"/>
        <v>-5</v>
      </c>
      <c r="D243" s="47">
        <f t="shared" si="17"/>
        <v>-5</v>
      </c>
      <c r="E243" s="47">
        <f t="shared" si="18"/>
        <v>-2.8999999999986983</v>
      </c>
    </row>
    <row r="244" spans="1:5">
      <c r="A244" s="48">
        <f t="shared" si="19"/>
        <v>97.999999999998693</v>
      </c>
      <c r="B244" s="47">
        <f t="shared" si="15"/>
        <v>-5</v>
      </c>
      <c r="C244" s="47">
        <f t="shared" si="16"/>
        <v>-5</v>
      </c>
      <c r="D244" s="47">
        <f t="shared" si="17"/>
        <v>-5</v>
      </c>
      <c r="E244" s="47">
        <f t="shared" si="18"/>
        <v>-2.9999999999986926</v>
      </c>
    </row>
    <row r="245" spans="1:5">
      <c r="A245" s="48">
        <f t="shared" si="19"/>
        <v>98.099999999998687</v>
      </c>
      <c r="B245" s="47">
        <f t="shared" si="15"/>
        <v>-5</v>
      </c>
      <c r="C245" s="47">
        <f t="shared" si="16"/>
        <v>-5</v>
      </c>
      <c r="D245" s="47">
        <f t="shared" si="17"/>
        <v>-5</v>
      </c>
      <c r="E245" s="47">
        <f t="shared" si="18"/>
        <v>-3.0999999999986869</v>
      </c>
    </row>
    <row r="246" spans="1:5">
      <c r="A246" s="48">
        <f t="shared" si="19"/>
        <v>98.199999999998681</v>
      </c>
      <c r="B246" s="47">
        <f t="shared" si="15"/>
        <v>-5</v>
      </c>
      <c r="C246" s="47">
        <f t="shared" si="16"/>
        <v>-5</v>
      </c>
      <c r="D246" s="47">
        <f t="shared" si="17"/>
        <v>-5</v>
      </c>
      <c r="E246" s="47">
        <f t="shared" si="18"/>
        <v>-3.1999999999986812</v>
      </c>
    </row>
    <row r="247" spans="1:5">
      <c r="A247" s="48">
        <f t="shared" si="19"/>
        <v>98.299999999998676</v>
      </c>
      <c r="B247" s="47">
        <f t="shared" si="15"/>
        <v>-5</v>
      </c>
      <c r="C247" s="47">
        <f t="shared" si="16"/>
        <v>-5</v>
      </c>
      <c r="D247" s="47">
        <f t="shared" si="17"/>
        <v>-5</v>
      </c>
      <c r="E247" s="47">
        <f t="shared" si="18"/>
        <v>-3.2999999999986755</v>
      </c>
    </row>
    <row r="248" spans="1:5">
      <c r="A248" s="48">
        <f t="shared" si="19"/>
        <v>98.39999999999867</v>
      </c>
      <c r="B248" s="47">
        <f t="shared" si="15"/>
        <v>-5</v>
      </c>
      <c r="C248" s="47">
        <f t="shared" si="16"/>
        <v>-5</v>
      </c>
      <c r="D248" s="47">
        <f t="shared" si="17"/>
        <v>-5</v>
      </c>
      <c r="E248" s="47">
        <f t="shared" si="18"/>
        <v>-3.3999999999986699</v>
      </c>
    </row>
    <row r="249" spans="1:5">
      <c r="A249" s="48">
        <f t="shared" si="19"/>
        <v>98.499999999998664</v>
      </c>
      <c r="B249" s="47">
        <f t="shared" si="15"/>
        <v>-5</v>
      </c>
      <c r="C249" s="47">
        <f t="shared" si="16"/>
        <v>-5</v>
      </c>
      <c r="D249" s="47">
        <f t="shared" si="17"/>
        <v>-5</v>
      </c>
      <c r="E249" s="47">
        <f t="shared" si="18"/>
        <v>-3.4999999999986642</v>
      </c>
    </row>
    <row r="250" spans="1:5">
      <c r="A250" s="48">
        <f t="shared" si="19"/>
        <v>98.599999999998658</v>
      </c>
      <c r="B250" s="47">
        <f t="shared" si="15"/>
        <v>-5</v>
      </c>
      <c r="C250" s="47">
        <f t="shared" si="16"/>
        <v>-5</v>
      </c>
      <c r="D250" s="47">
        <f t="shared" si="17"/>
        <v>-5</v>
      </c>
      <c r="E250" s="47">
        <f t="shared" si="18"/>
        <v>-3.5999999999986585</v>
      </c>
    </row>
    <row r="251" spans="1:5">
      <c r="A251" s="48">
        <f t="shared" si="19"/>
        <v>98.699999999998653</v>
      </c>
      <c r="B251" s="47">
        <f t="shared" si="15"/>
        <v>-5</v>
      </c>
      <c r="C251" s="47">
        <f t="shared" si="16"/>
        <v>-5</v>
      </c>
      <c r="D251" s="47">
        <f t="shared" si="17"/>
        <v>-5</v>
      </c>
      <c r="E251" s="47">
        <f t="shared" si="18"/>
        <v>-3.6999999999986528</v>
      </c>
    </row>
    <row r="252" spans="1:5">
      <c r="A252" s="48">
        <f t="shared" si="19"/>
        <v>98.799999999998647</v>
      </c>
      <c r="B252" s="47">
        <f t="shared" si="15"/>
        <v>-5</v>
      </c>
      <c r="C252" s="47">
        <f t="shared" si="16"/>
        <v>-5</v>
      </c>
      <c r="D252" s="47">
        <f t="shared" si="17"/>
        <v>-5</v>
      </c>
      <c r="E252" s="47">
        <f t="shared" si="18"/>
        <v>-3.7999999999986471</v>
      </c>
    </row>
    <row r="253" spans="1:5">
      <c r="A253" s="48">
        <f t="shared" si="19"/>
        <v>98.899999999998641</v>
      </c>
      <c r="B253" s="47">
        <f t="shared" si="15"/>
        <v>-5</v>
      </c>
      <c r="C253" s="47">
        <f t="shared" si="16"/>
        <v>-5</v>
      </c>
      <c r="D253" s="47">
        <f t="shared" si="17"/>
        <v>-5</v>
      </c>
      <c r="E253" s="47">
        <f t="shared" si="18"/>
        <v>-3.8999999999986414</v>
      </c>
    </row>
    <row r="254" spans="1:5">
      <c r="A254" s="48">
        <f t="shared" si="19"/>
        <v>98.999999999998636</v>
      </c>
      <c r="B254" s="47">
        <f t="shared" si="15"/>
        <v>-5</v>
      </c>
      <c r="C254" s="47">
        <f t="shared" si="16"/>
        <v>-5</v>
      </c>
      <c r="D254" s="47">
        <f t="shared" si="17"/>
        <v>-5</v>
      </c>
      <c r="E254" s="47">
        <f t="shared" si="18"/>
        <v>-3.9999999999986358</v>
      </c>
    </row>
    <row r="255" spans="1:5">
      <c r="A255" s="48">
        <f t="shared" si="19"/>
        <v>99.09999999999863</v>
      </c>
      <c r="B255" s="47">
        <f t="shared" si="15"/>
        <v>-5</v>
      </c>
      <c r="C255" s="47">
        <f t="shared" si="16"/>
        <v>-5</v>
      </c>
      <c r="D255" s="47">
        <f t="shared" si="17"/>
        <v>-5</v>
      </c>
      <c r="E255" s="47">
        <f t="shared" si="18"/>
        <v>-4.0999999999986301</v>
      </c>
    </row>
    <row r="256" spans="1:5">
      <c r="A256" s="48">
        <f t="shared" si="19"/>
        <v>99.199999999998624</v>
      </c>
      <c r="B256" s="47">
        <f t="shared" si="15"/>
        <v>-5</v>
      </c>
      <c r="C256" s="47">
        <f t="shared" si="16"/>
        <v>-5</v>
      </c>
      <c r="D256" s="47">
        <f t="shared" si="17"/>
        <v>-5</v>
      </c>
      <c r="E256" s="47">
        <f t="shared" si="18"/>
        <v>-4.1999999999986244</v>
      </c>
    </row>
    <row r="257" spans="1:5">
      <c r="A257" s="48">
        <f t="shared" si="19"/>
        <v>99.299999999998619</v>
      </c>
      <c r="B257" s="47">
        <f t="shared" si="15"/>
        <v>-5</v>
      </c>
      <c r="C257" s="47">
        <f t="shared" si="16"/>
        <v>-5</v>
      </c>
      <c r="D257" s="47">
        <f t="shared" si="17"/>
        <v>-5</v>
      </c>
      <c r="E257" s="47">
        <f t="shared" si="18"/>
        <v>-4.2999999999986187</v>
      </c>
    </row>
    <row r="258" spans="1:5">
      <c r="A258" s="48">
        <f t="shared" si="19"/>
        <v>99.399999999998613</v>
      </c>
      <c r="B258" s="47">
        <f t="shared" si="15"/>
        <v>-5</v>
      </c>
      <c r="C258" s="47">
        <f t="shared" si="16"/>
        <v>-5</v>
      </c>
      <c r="D258" s="47">
        <f t="shared" si="17"/>
        <v>-5</v>
      </c>
      <c r="E258" s="47">
        <f t="shared" si="18"/>
        <v>-4.399999999998613</v>
      </c>
    </row>
    <row r="259" spans="1:5">
      <c r="A259" s="48">
        <f t="shared" si="19"/>
        <v>99.499999999998607</v>
      </c>
      <c r="B259" s="47">
        <f t="shared" si="15"/>
        <v>-5</v>
      </c>
      <c r="C259" s="47">
        <f t="shared" si="16"/>
        <v>-5</v>
      </c>
      <c r="D259" s="47">
        <f t="shared" si="17"/>
        <v>-5</v>
      </c>
      <c r="E259" s="47">
        <f t="shared" si="18"/>
        <v>-4.4999999999986073</v>
      </c>
    </row>
    <row r="260" spans="1:5">
      <c r="A260" s="48">
        <f t="shared" si="19"/>
        <v>99.599999999998602</v>
      </c>
      <c r="B260" s="47">
        <f t="shared" si="15"/>
        <v>-5</v>
      </c>
      <c r="C260" s="47">
        <f t="shared" si="16"/>
        <v>-5</v>
      </c>
      <c r="D260" s="47">
        <f t="shared" si="17"/>
        <v>-5</v>
      </c>
      <c r="E260" s="47">
        <f t="shared" si="18"/>
        <v>-4.5999999999986017</v>
      </c>
    </row>
    <row r="261" spans="1:5">
      <c r="A261" s="48">
        <f t="shared" si="19"/>
        <v>99.699999999998596</v>
      </c>
      <c r="B261" s="47">
        <f t="shared" si="15"/>
        <v>-5</v>
      </c>
      <c r="C261" s="47">
        <f t="shared" si="16"/>
        <v>-5</v>
      </c>
      <c r="D261" s="47">
        <f t="shared" si="17"/>
        <v>-5</v>
      </c>
      <c r="E261" s="47">
        <f t="shared" si="18"/>
        <v>-4.699999999998596</v>
      </c>
    </row>
    <row r="262" spans="1:5">
      <c r="A262" s="48">
        <f t="shared" si="19"/>
        <v>99.79999999999859</v>
      </c>
      <c r="B262" s="47">
        <f t="shared" si="15"/>
        <v>-5</v>
      </c>
      <c r="C262" s="47">
        <f t="shared" si="16"/>
        <v>-5</v>
      </c>
      <c r="D262" s="47">
        <f t="shared" si="17"/>
        <v>-5</v>
      </c>
      <c r="E262" s="47">
        <f t="shared" si="18"/>
        <v>-4.7999999999985903</v>
      </c>
    </row>
    <row r="263" spans="1:5">
      <c r="A263" s="48">
        <f t="shared" si="19"/>
        <v>99.899999999998585</v>
      </c>
      <c r="B263" s="47">
        <f t="shared" si="15"/>
        <v>-5</v>
      </c>
      <c r="C263" s="47">
        <f t="shared" si="16"/>
        <v>-5</v>
      </c>
      <c r="D263" s="47">
        <f t="shared" si="17"/>
        <v>-5</v>
      </c>
      <c r="E263" s="47">
        <f t="shared" si="18"/>
        <v>-4.8999999999985846</v>
      </c>
    </row>
    <row r="264" spans="1:5">
      <c r="A264" s="48">
        <f t="shared" si="19"/>
        <v>99.999999999998579</v>
      </c>
      <c r="B264" s="47">
        <f t="shared" si="15"/>
        <v>-5</v>
      </c>
      <c r="C264" s="47">
        <f t="shared" si="16"/>
        <v>-5</v>
      </c>
      <c r="D264" s="47">
        <f t="shared" si="17"/>
        <v>-5</v>
      </c>
      <c r="E264" s="47">
        <f t="shared" si="18"/>
        <v>-4.9999999999985789</v>
      </c>
    </row>
    <row r="265" spans="1:5">
      <c r="A265" s="48">
        <f t="shared" si="19"/>
        <v>100.09999999999857</v>
      </c>
      <c r="B265" s="47">
        <f t="shared" si="15"/>
        <v>-5</v>
      </c>
      <c r="C265" s="47">
        <f t="shared" si="16"/>
        <v>-4.9000000000014268</v>
      </c>
      <c r="D265" s="47">
        <f t="shared" si="17"/>
        <v>-5</v>
      </c>
      <c r="E265" s="47">
        <f t="shared" si="18"/>
        <v>-5</v>
      </c>
    </row>
    <row r="266" spans="1:5">
      <c r="A266" s="48">
        <f t="shared" si="19"/>
        <v>100.19999999999857</v>
      </c>
      <c r="B266" s="47">
        <f t="shared" si="15"/>
        <v>-5</v>
      </c>
      <c r="C266" s="47">
        <f t="shared" si="16"/>
        <v>-4.8000000000014325</v>
      </c>
      <c r="D266" s="47">
        <f t="shared" si="17"/>
        <v>-5</v>
      </c>
      <c r="E266" s="47">
        <f t="shared" si="18"/>
        <v>-5</v>
      </c>
    </row>
    <row r="267" spans="1:5">
      <c r="A267" s="48">
        <f t="shared" si="19"/>
        <v>100.29999999999856</v>
      </c>
      <c r="B267" s="47">
        <f t="shared" si="15"/>
        <v>-5</v>
      </c>
      <c r="C267" s="47">
        <f t="shared" si="16"/>
        <v>-4.7000000000014381</v>
      </c>
      <c r="D267" s="47">
        <f t="shared" si="17"/>
        <v>-5</v>
      </c>
      <c r="E267" s="47">
        <f t="shared" si="18"/>
        <v>-5</v>
      </c>
    </row>
    <row r="268" spans="1:5">
      <c r="A268" s="48">
        <f t="shared" si="19"/>
        <v>100.39999999999856</v>
      </c>
      <c r="B268" s="47">
        <f t="shared" si="15"/>
        <v>-5</v>
      </c>
      <c r="C268" s="47">
        <f t="shared" si="16"/>
        <v>-4.6000000000014438</v>
      </c>
      <c r="D268" s="47">
        <f t="shared" si="17"/>
        <v>-5</v>
      </c>
      <c r="E268" s="47">
        <f t="shared" si="18"/>
        <v>-5</v>
      </c>
    </row>
    <row r="269" spans="1:5">
      <c r="A269" s="48">
        <f t="shared" si="19"/>
        <v>100.49999999999855</v>
      </c>
      <c r="B269" s="47">
        <f t="shared" si="15"/>
        <v>-5</v>
      </c>
      <c r="C269" s="47">
        <f t="shared" si="16"/>
        <v>-4.5000000000014495</v>
      </c>
      <c r="D269" s="47">
        <f t="shared" si="17"/>
        <v>-5</v>
      </c>
      <c r="E269" s="47">
        <f t="shared" si="18"/>
        <v>-5</v>
      </c>
    </row>
    <row r="270" spans="1:5">
      <c r="A270" s="48">
        <f t="shared" si="19"/>
        <v>100.59999999999854</v>
      </c>
      <c r="B270" s="47">
        <f t="shared" si="15"/>
        <v>-5</v>
      </c>
      <c r="C270" s="47">
        <f t="shared" si="16"/>
        <v>-4.4000000000014552</v>
      </c>
      <c r="D270" s="47">
        <f t="shared" si="17"/>
        <v>-5</v>
      </c>
      <c r="E270" s="47">
        <f t="shared" si="18"/>
        <v>-5</v>
      </c>
    </row>
    <row r="271" spans="1:5">
      <c r="A271" s="48">
        <f t="shared" si="19"/>
        <v>100.69999999999854</v>
      </c>
      <c r="B271" s="47">
        <f t="shared" ref="B271:B334" si="20">-B$10+MAX(0, $A271-B$9)*IF($A271&gt;=B$11,1,0)</f>
        <v>-5</v>
      </c>
      <c r="C271" s="47">
        <f t="shared" ref="C271:C334" si="21">-C$10+MAX(0, $A271-C$9)*IF($A271&gt;=C$11,0,1)</f>
        <v>-4.3000000000014609</v>
      </c>
      <c r="D271" s="47">
        <f t="shared" ref="D271:D334" si="22">-D$10+MAX(0, D$9-$A271)*IF($A271&lt;=D$11,1,0)</f>
        <v>-5</v>
      </c>
      <c r="E271" s="47">
        <f t="shared" ref="E271:E334" si="23">-E$10+MAX(0, E$9-$A271)*IF($A271&lt;=E$11,0,1)</f>
        <v>-5</v>
      </c>
    </row>
    <row r="272" spans="1:5">
      <c r="A272" s="48">
        <f t="shared" ref="A272:A335" si="24">A271+0.1</f>
        <v>100.79999999999853</v>
      </c>
      <c r="B272" s="47">
        <f t="shared" si="20"/>
        <v>-5</v>
      </c>
      <c r="C272" s="47">
        <f t="shared" si="21"/>
        <v>-4.2000000000014666</v>
      </c>
      <c r="D272" s="47">
        <f t="shared" si="22"/>
        <v>-5</v>
      </c>
      <c r="E272" s="47">
        <f t="shared" si="23"/>
        <v>-5</v>
      </c>
    </row>
    <row r="273" spans="1:5">
      <c r="A273" s="48">
        <f t="shared" si="24"/>
        <v>100.89999999999853</v>
      </c>
      <c r="B273" s="47">
        <f t="shared" si="20"/>
        <v>-5</v>
      </c>
      <c r="C273" s="47">
        <f t="shared" si="21"/>
        <v>-4.1000000000014722</v>
      </c>
      <c r="D273" s="47">
        <f t="shared" si="22"/>
        <v>-5</v>
      </c>
      <c r="E273" s="47">
        <f t="shared" si="23"/>
        <v>-5</v>
      </c>
    </row>
    <row r="274" spans="1:5">
      <c r="A274" s="48">
        <f t="shared" si="24"/>
        <v>100.99999999999852</v>
      </c>
      <c r="B274" s="47">
        <f t="shared" si="20"/>
        <v>-5</v>
      </c>
      <c r="C274" s="47">
        <f t="shared" si="21"/>
        <v>-4.0000000000014779</v>
      </c>
      <c r="D274" s="47">
        <f t="shared" si="22"/>
        <v>-5</v>
      </c>
      <c r="E274" s="47">
        <f t="shared" si="23"/>
        <v>-5</v>
      </c>
    </row>
    <row r="275" spans="1:5">
      <c r="A275" s="48">
        <f t="shared" si="24"/>
        <v>101.09999999999852</v>
      </c>
      <c r="B275" s="47">
        <f t="shared" si="20"/>
        <v>-5</v>
      </c>
      <c r="C275" s="47">
        <f t="shared" si="21"/>
        <v>-3.9000000000014836</v>
      </c>
      <c r="D275" s="47">
        <f t="shared" si="22"/>
        <v>-5</v>
      </c>
      <c r="E275" s="47">
        <f t="shared" si="23"/>
        <v>-5</v>
      </c>
    </row>
    <row r="276" spans="1:5">
      <c r="A276" s="48">
        <f t="shared" si="24"/>
        <v>101.19999999999851</v>
      </c>
      <c r="B276" s="47">
        <f t="shared" si="20"/>
        <v>-5</v>
      </c>
      <c r="C276" s="47">
        <f t="shared" si="21"/>
        <v>-3.8000000000014893</v>
      </c>
      <c r="D276" s="47">
        <f t="shared" si="22"/>
        <v>-5</v>
      </c>
      <c r="E276" s="47">
        <f t="shared" si="23"/>
        <v>-5</v>
      </c>
    </row>
    <row r="277" spans="1:5">
      <c r="A277" s="48">
        <f t="shared" si="24"/>
        <v>101.29999999999851</v>
      </c>
      <c r="B277" s="47">
        <f t="shared" si="20"/>
        <v>-5</v>
      </c>
      <c r="C277" s="47">
        <f t="shared" si="21"/>
        <v>-3.700000000001495</v>
      </c>
      <c r="D277" s="47">
        <f t="shared" si="22"/>
        <v>-5</v>
      </c>
      <c r="E277" s="47">
        <f t="shared" si="23"/>
        <v>-5</v>
      </c>
    </row>
    <row r="278" spans="1:5">
      <c r="A278" s="48">
        <f t="shared" si="24"/>
        <v>101.3999999999985</v>
      </c>
      <c r="B278" s="47">
        <f t="shared" si="20"/>
        <v>-5</v>
      </c>
      <c r="C278" s="47">
        <f t="shared" si="21"/>
        <v>-3.6000000000015007</v>
      </c>
      <c r="D278" s="47">
        <f t="shared" si="22"/>
        <v>-5</v>
      </c>
      <c r="E278" s="47">
        <f t="shared" si="23"/>
        <v>-5</v>
      </c>
    </row>
    <row r="279" spans="1:5">
      <c r="A279" s="48">
        <f t="shared" si="24"/>
        <v>101.49999999999849</v>
      </c>
      <c r="B279" s="47">
        <f t="shared" si="20"/>
        <v>-5</v>
      </c>
      <c r="C279" s="47">
        <f t="shared" si="21"/>
        <v>-3.5000000000015064</v>
      </c>
      <c r="D279" s="47">
        <f t="shared" si="22"/>
        <v>-5</v>
      </c>
      <c r="E279" s="47">
        <f t="shared" si="23"/>
        <v>-5</v>
      </c>
    </row>
    <row r="280" spans="1:5">
      <c r="A280" s="48">
        <f t="shared" si="24"/>
        <v>101.59999999999849</v>
      </c>
      <c r="B280" s="47">
        <f t="shared" si="20"/>
        <v>-5</v>
      </c>
      <c r="C280" s="47">
        <f t="shared" si="21"/>
        <v>-3.400000000001512</v>
      </c>
      <c r="D280" s="47">
        <f t="shared" si="22"/>
        <v>-5</v>
      </c>
      <c r="E280" s="47">
        <f t="shared" si="23"/>
        <v>-5</v>
      </c>
    </row>
    <row r="281" spans="1:5">
      <c r="A281" s="48">
        <f t="shared" si="24"/>
        <v>101.69999999999848</v>
      </c>
      <c r="B281" s="47">
        <f t="shared" si="20"/>
        <v>-5</v>
      </c>
      <c r="C281" s="47">
        <f t="shared" si="21"/>
        <v>-3.3000000000015177</v>
      </c>
      <c r="D281" s="47">
        <f t="shared" si="22"/>
        <v>-5</v>
      </c>
      <c r="E281" s="47">
        <f t="shared" si="23"/>
        <v>-5</v>
      </c>
    </row>
    <row r="282" spans="1:5">
      <c r="A282" s="48">
        <f t="shared" si="24"/>
        <v>101.79999999999848</v>
      </c>
      <c r="B282" s="47">
        <f t="shared" si="20"/>
        <v>-5</v>
      </c>
      <c r="C282" s="47">
        <f t="shared" si="21"/>
        <v>-3.2000000000015234</v>
      </c>
      <c r="D282" s="47">
        <f t="shared" si="22"/>
        <v>-5</v>
      </c>
      <c r="E282" s="47">
        <f t="shared" si="23"/>
        <v>-5</v>
      </c>
    </row>
    <row r="283" spans="1:5">
      <c r="A283" s="48">
        <f t="shared" si="24"/>
        <v>101.89999999999847</v>
      </c>
      <c r="B283" s="47">
        <f t="shared" si="20"/>
        <v>-5</v>
      </c>
      <c r="C283" s="47">
        <f t="shared" si="21"/>
        <v>-3.1000000000015291</v>
      </c>
      <c r="D283" s="47">
        <f t="shared" si="22"/>
        <v>-5</v>
      </c>
      <c r="E283" s="47">
        <f t="shared" si="23"/>
        <v>-5</v>
      </c>
    </row>
    <row r="284" spans="1:5">
      <c r="A284" s="48">
        <f t="shared" si="24"/>
        <v>101.99999999999847</v>
      </c>
      <c r="B284" s="47">
        <f t="shared" si="20"/>
        <v>-5</v>
      </c>
      <c r="C284" s="47">
        <f t="shared" si="21"/>
        <v>-3.0000000000015348</v>
      </c>
      <c r="D284" s="47">
        <f t="shared" si="22"/>
        <v>-5</v>
      </c>
      <c r="E284" s="47">
        <f t="shared" si="23"/>
        <v>-5</v>
      </c>
    </row>
    <row r="285" spans="1:5">
      <c r="A285" s="48">
        <f t="shared" si="24"/>
        <v>102.09999999999846</v>
      </c>
      <c r="B285" s="47">
        <f t="shared" si="20"/>
        <v>-5</v>
      </c>
      <c r="C285" s="47">
        <f t="shared" si="21"/>
        <v>-2.9000000000015405</v>
      </c>
      <c r="D285" s="47">
        <f t="shared" si="22"/>
        <v>-5</v>
      </c>
      <c r="E285" s="47">
        <f t="shared" si="23"/>
        <v>-5</v>
      </c>
    </row>
    <row r="286" spans="1:5">
      <c r="A286" s="48">
        <f t="shared" si="24"/>
        <v>102.19999999999845</v>
      </c>
      <c r="B286" s="47">
        <f t="shared" si="20"/>
        <v>-5</v>
      </c>
      <c r="C286" s="47">
        <f t="shared" si="21"/>
        <v>-2.8000000000015461</v>
      </c>
      <c r="D286" s="47">
        <f t="shared" si="22"/>
        <v>-5</v>
      </c>
      <c r="E286" s="47">
        <f t="shared" si="23"/>
        <v>-5</v>
      </c>
    </row>
    <row r="287" spans="1:5">
      <c r="A287" s="48">
        <f t="shared" si="24"/>
        <v>102.29999999999845</v>
      </c>
      <c r="B287" s="47">
        <f t="shared" si="20"/>
        <v>-5</v>
      </c>
      <c r="C287" s="47">
        <f t="shared" si="21"/>
        <v>-2.7000000000015518</v>
      </c>
      <c r="D287" s="47">
        <f t="shared" si="22"/>
        <v>-5</v>
      </c>
      <c r="E287" s="47">
        <f t="shared" si="23"/>
        <v>-5</v>
      </c>
    </row>
    <row r="288" spans="1:5">
      <c r="A288" s="48">
        <f t="shared" si="24"/>
        <v>102.39999999999844</v>
      </c>
      <c r="B288" s="47">
        <f t="shared" si="20"/>
        <v>-5</v>
      </c>
      <c r="C288" s="47">
        <f t="shared" si="21"/>
        <v>-2.6000000000015575</v>
      </c>
      <c r="D288" s="47">
        <f t="shared" si="22"/>
        <v>-5</v>
      </c>
      <c r="E288" s="47">
        <f t="shared" si="23"/>
        <v>-5</v>
      </c>
    </row>
    <row r="289" spans="1:5">
      <c r="A289" s="48">
        <f t="shared" si="24"/>
        <v>102.49999999999844</v>
      </c>
      <c r="B289" s="47">
        <f t="shared" si="20"/>
        <v>-5</v>
      </c>
      <c r="C289" s="47">
        <f t="shared" si="21"/>
        <v>-2.5000000000015632</v>
      </c>
      <c r="D289" s="47">
        <f t="shared" si="22"/>
        <v>-5</v>
      </c>
      <c r="E289" s="47">
        <f t="shared" si="23"/>
        <v>-5</v>
      </c>
    </row>
    <row r="290" spans="1:5">
      <c r="A290" s="48">
        <f t="shared" si="24"/>
        <v>102.59999999999843</v>
      </c>
      <c r="B290" s="47">
        <f t="shared" si="20"/>
        <v>-5</v>
      </c>
      <c r="C290" s="47">
        <f t="shared" si="21"/>
        <v>-2.4000000000015689</v>
      </c>
      <c r="D290" s="47">
        <f t="shared" si="22"/>
        <v>-5</v>
      </c>
      <c r="E290" s="47">
        <f t="shared" si="23"/>
        <v>-5</v>
      </c>
    </row>
    <row r="291" spans="1:5">
      <c r="A291" s="48">
        <f t="shared" si="24"/>
        <v>102.69999999999843</v>
      </c>
      <c r="B291" s="47">
        <f t="shared" si="20"/>
        <v>-5</v>
      </c>
      <c r="C291" s="47">
        <f t="shared" si="21"/>
        <v>-2.3000000000015746</v>
      </c>
      <c r="D291" s="47">
        <f t="shared" si="22"/>
        <v>-5</v>
      </c>
      <c r="E291" s="47">
        <f t="shared" si="23"/>
        <v>-5</v>
      </c>
    </row>
    <row r="292" spans="1:5">
      <c r="A292" s="48">
        <f t="shared" si="24"/>
        <v>102.79999999999842</v>
      </c>
      <c r="B292" s="47">
        <f t="shared" si="20"/>
        <v>-5</v>
      </c>
      <c r="C292" s="47">
        <f t="shared" si="21"/>
        <v>-2.2000000000015802</v>
      </c>
      <c r="D292" s="47">
        <f t="shared" si="22"/>
        <v>-5</v>
      </c>
      <c r="E292" s="47">
        <f t="shared" si="23"/>
        <v>-5</v>
      </c>
    </row>
    <row r="293" spans="1:5">
      <c r="A293" s="48">
        <f t="shared" si="24"/>
        <v>102.89999999999841</v>
      </c>
      <c r="B293" s="47">
        <f t="shared" si="20"/>
        <v>-5</v>
      </c>
      <c r="C293" s="47">
        <f t="shared" si="21"/>
        <v>-2.1000000000015859</v>
      </c>
      <c r="D293" s="47">
        <f t="shared" si="22"/>
        <v>-5</v>
      </c>
      <c r="E293" s="47">
        <f t="shared" si="23"/>
        <v>-5</v>
      </c>
    </row>
    <row r="294" spans="1:5">
      <c r="A294" s="48">
        <f t="shared" si="24"/>
        <v>102.99999999999841</v>
      </c>
      <c r="B294" s="47">
        <f t="shared" si="20"/>
        <v>-5</v>
      </c>
      <c r="C294" s="47">
        <f t="shared" si="21"/>
        <v>-2.0000000000015916</v>
      </c>
      <c r="D294" s="47">
        <f t="shared" si="22"/>
        <v>-5</v>
      </c>
      <c r="E294" s="47">
        <f t="shared" si="23"/>
        <v>-5</v>
      </c>
    </row>
    <row r="295" spans="1:5">
      <c r="A295" s="48">
        <f t="shared" si="24"/>
        <v>103.0999999999984</v>
      </c>
      <c r="B295" s="47">
        <f t="shared" si="20"/>
        <v>-5</v>
      </c>
      <c r="C295" s="47">
        <f t="shared" si="21"/>
        <v>-1.9000000000015973</v>
      </c>
      <c r="D295" s="47">
        <f t="shared" si="22"/>
        <v>-5</v>
      </c>
      <c r="E295" s="47">
        <f t="shared" si="23"/>
        <v>-5</v>
      </c>
    </row>
    <row r="296" spans="1:5">
      <c r="A296" s="48">
        <f t="shared" si="24"/>
        <v>103.1999999999984</v>
      </c>
      <c r="B296" s="47">
        <f t="shared" si="20"/>
        <v>-5</v>
      </c>
      <c r="C296" s="47">
        <f t="shared" si="21"/>
        <v>-1.800000000001603</v>
      </c>
      <c r="D296" s="47">
        <f t="shared" si="22"/>
        <v>-5</v>
      </c>
      <c r="E296" s="47">
        <f t="shared" si="23"/>
        <v>-5</v>
      </c>
    </row>
    <row r="297" spans="1:5">
      <c r="A297" s="48">
        <f t="shared" si="24"/>
        <v>103.29999999999839</v>
      </c>
      <c r="B297" s="47">
        <f t="shared" si="20"/>
        <v>-5</v>
      </c>
      <c r="C297" s="47">
        <f t="shared" si="21"/>
        <v>-1.7000000000016087</v>
      </c>
      <c r="D297" s="47">
        <f t="shared" si="22"/>
        <v>-5</v>
      </c>
      <c r="E297" s="47">
        <f t="shared" si="23"/>
        <v>-5</v>
      </c>
    </row>
    <row r="298" spans="1:5">
      <c r="A298" s="48">
        <f t="shared" si="24"/>
        <v>103.39999999999839</v>
      </c>
      <c r="B298" s="47">
        <f t="shared" si="20"/>
        <v>-5</v>
      </c>
      <c r="C298" s="47">
        <f t="shared" si="21"/>
        <v>-1.6000000000016144</v>
      </c>
      <c r="D298" s="47">
        <f t="shared" si="22"/>
        <v>-5</v>
      </c>
      <c r="E298" s="47">
        <f t="shared" si="23"/>
        <v>-5</v>
      </c>
    </row>
    <row r="299" spans="1:5">
      <c r="A299" s="48">
        <f t="shared" si="24"/>
        <v>103.49999999999838</v>
      </c>
      <c r="B299" s="47">
        <f t="shared" si="20"/>
        <v>-5</v>
      </c>
      <c r="C299" s="47">
        <f t="shared" si="21"/>
        <v>-1.50000000000162</v>
      </c>
      <c r="D299" s="47">
        <f t="shared" si="22"/>
        <v>-5</v>
      </c>
      <c r="E299" s="47">
        <f t="shared" si="23"/>
        <v>-5</v>
      </c>
    </row>
    <row r="300" spans="1:5">
      <c r="A300" s="48">
        <f t="shared" si="24"/>
        <v>103.59999999999837</v>
      </c>
      <c r="B300" s="47">
        <f t="shared" si="20"/>
        <v>-5</v>
      </c>
      <c r="C300" s="47">
        <f t="shared" si="21"/>
        <v>-1.4000000000016257</v>
      </c>
      <c r="D300" s="47">
        <f t="shared" si="22"/>
        <v>-5</v>
      </c>
      <c r="E300" s="47">
        <f t="shared" si="23"/>
        <v>-5</v>
      </c>
    </row>
    <row r="301" spans="1:5">
      <c r="A301" s="48">
        <f t="shared" si="24"/>
        <v>103.69999999999837</v>
      </c>
      <c r="B301" s="47">
        <f t="shared" si="20"/>
        <v>-5</v>
      </c>
      <c r="C301" s="47">
        <f t="shared" si="21"/>
        <v>-1.3000000000016314</v>
      </c>
      <c r="D301" s="47">
        <f t="shared" si="22"/>
        <v>-5</v>
      </c>
      <c r="E301" s="47">
        <f t="shared" si="23"/>
        <v>-5</v>
      </c>
    </row>
    <row r="302" spans="1:5">
      <c r="A302" s="48">
        <f t="shared" si="24"/>
        <v>103.79999999999836</v>
      </c>
      <c r="B302" s="47">
        <f t="shared" si="20"/>
        <v>-5</v>
      </c>
      <c r="C302" s="47">
        <f t="shared" si="21"/>
        <v>-1.2000000000016371</v>
      </c>
      <c r="D302" s="47">
        <f t="shared" si="22"/>
        <v>-5</v>
      </c>
      <c r="E302" s="47">
        <f t="shared" si="23"/>
        <v>-5</v>
      </c>
    </row>
    <row r="303" spans="1:5">
      <c r="A303" s="48">
        <f t="shared" si="24"/>
        <v>103.89999999999836</v>
      </c>
      <c r="B303" s="47">
        <f t="shared" si="20"/>
        <v>-5</v>
      </c>
      <c r="C303" s="47">
        <f t="shared" si="21"/>
        <v>-1.1000000000016428</v>
      </c>
      <c r="D303" s="47">
        <f t="shared" si="22"/>
        <v>-5</v>
      </c>
      <c r="E303" s="47">
        <f t="shared" si="23"/>
        <v>-5</v>
      </c>
    </row>
    <row r="304" spans="1:5">
      <c r="A304" s="48">
        <f t="shared" si="24"/>
        <v>103.99999999999835</v>
      </c>
      <c r="B304" s="47">
        <f t="shared" si="20"/>
        <v>-5</v>
      </c>
      <c r="C304" s="47">
        <f t="shared" si="21"/>
        <v>-1.0000000000016485</v>
      </c>
      <c r="D304" s="47">
        <f t="shared" si="22"/>
        <v>-5</v>
      </c>
      <c r="E304" s="47">
        <f t="shared" si="23"/>
        <v>-5</v>
      </c>
    </row>
    <row r="305" spans="1:5">
      <c r="A305" s="48">
        <f t="shared" si="24"/>
        <v>104.09999999999835</v>
      </c>
      <c r="B305" s="47">
        <f t="shared" si="20"/>
        <v>-5</v>
      </c>
      <c r="C305" s="47">
        <f t="shared" si="21"/>
        <v>-0.90000000000165414</v>
      </c>
      <c r="D305" s="47">
        <f t="shared" si="22"/>
        <v>-5</v>
      </c>
      <c r="E305" s="47">
        <f t="shared" si="23"/>
        <v>-5</v>
      </c>
    </row>
    <row r="306" spans="1:5">
      <c r="A306" s="48">
        <f t="shared" si="24"/>
        <v>104.19999999999834</v>
      </c>
      <c r="B306" s="47">
        <f t="shared" si="20"/>
        <v>-5</v>
      </c>
      <c r="C306" s="47">
        <f t="shared" si="21"/>
        <v>-0.80000000000165983</v>
      </c>
      <c r="D306" s="47">
        <f t="shared" si="22"/>
        <v>-5</v>
      </c>
      <c r="E306" s="47">
        <f t="shared" si="23"/>
        <v>-5</v>
      </c>
    </row>
    <row r="307" spans="1:5">
      <c r="A307" s="48">
        <f t="shared" si="24"/>
        <v>104.29999999999833</v>
      </c>
      <c r="B307" s="47">
        <f t="shared" si="20"/>
        <v>-5</v>
      </c>
      <c r="C307" s="47">
        <f t="shared" si="21"/>
        <v>-0.70000000000166551</v>
      </c>
      <c r="D307" s="47">
        <f t="shared" si="22"/>
        <v>-5</v>
      </c>
      <c r="E307" s="47">
        <f t="shared" si="23"/>
        <v>-5</v>
      </c>
    </row>
    <row r="308" spans="1:5">
      <c r="A308" s="48">
        <f t="shared" si="24"/>
        <v>104.39999999999833</v>
      </c>
      <c r="B308" s="47">
        <f t="shared" si="20"/>
        <v>-5</v>
      </c>
      <c r="C308" s="47">
        <f t="shared" si="21"/>
        <v>-0.6000000000016712</v>
      </c>
      <c r="D308" s="47">
        <f t="shared" si="22"/>
        <v>-5</v>
      </c>
      <c r="E308" s="47">
        <f t="shared" si="23"/>
        <v>-5</v>
      </c>
    </row>
    <row r="309" spans="1:5">
      <c r="A309" s="48">
        <f t="shared" si="24"/>
        <v>104.49999999999832</v>
      </c>
      <c r="B309" s="47">
        <f t="shared" si="20"/>
        <v>-5</v>
      </c>
      <c r="C309" s="47">
        <f t="shared" si="21"/>
        <v>-0.50000000000167688</v>
      </c>
      <c r="D309" s="47">
        <f t="shared" si="22"/>
        <v>-5</v>
      </c>
      <c r="E309" s="47">
        <f t="shared" si="23"/>
        <v>-5</v>
      </c>
    </row>
    <row r="310" spans="1:5">
      <c r="A310" s="48">
        <f t="shared" si="24"/>
        <v>104.59999999999832</v>
      </c>
      <c r="B310" s="47">
        <f t="shared" si="20"/>
        <v>-5</v>
      </c>
      <c r="C310" s="47">
        <f t="shared" si="21"/>
        <v>-0.40000000000168257</v>
      </c>
      <c r="D310" s="47">
        <f t="shared" si="22"/>
        <v>-5</v>
      </c>
      <c r="E310" s="47">
        <f t="shared" si="23"/>
        <v>-5</v>
      </c>
    </row>
    <row r="311" spans="1:5">
      <c r="A311" s="48">
        <f t="shared" si="24"/>
        <v>104.69999999999831</v>
      </c>
      <c r="B311" s="47">
        <f t="shared" si="20"/>
        <v>-5</v>
      </c>
      <c r="C311" s="47">
        <f t="shared" si="21"/>
        <v>-0.30000000000168825</v>
      </c>
      <c r="D311" s="47">
        <f t="shared" si="22"/>
        <v>-5</v>
      </c>
      <c r="E311" s="47">
        <f t="shared" si="23"/>
        <v>-5</v>
      </c>
    </row>
    <row r="312" spans="1:5">
      <c r="A312" s="48">
        <f t="shared" si="24"/>
        <v>104.79999999999831</v>
      </c>
      <c r="B312" s="47">
        <f t="shared" si="20"/>
        <v>-5</v>
      </c>
      <c r="C312" s="47">
        <f t="shared" si="21"/>
        <v>-0.20000000000169393</v>
      </c>
      <c r="D312" s="47">
        <f t="shared" si="22"/>
        <v>-5</v>
      </c>
      <c r="E312" s="47">
        <f t="shared" si="23"/>
        <v>-5</v>
      </c>
    </row>
    <row r="313" spans="1:5">
      <c r="A313" s="48">
        <f t="shared" si="24"/>
        <v>104.8999999999983</v>
      </c>
      <c r="B313" s="47">
        <f t="shared" si="20"/>
        <v>-5</v>
      </c>
      <c r="C313" s="47">
        <f t="shared" si="21"/>
        <v>-0.10000000000169962</v>
      </c>
      <c r="D313" s="47">
        <f t="shared" si="22"/>
        <v>-5</v>
      </c>
      <c r="E313" s="47">
        <f t="shared" si="23"/>
        <v>-5</v>
      </c>
    </row>
    <row r="314" spans="1:5">
      <c r="A314" s="48">
        <f t="shared" si="24"/>
        <v>104.99999999999829</v>
      </c>
      <c r="B314" s="47">
        <f t="shared" si="20"/>
        <v>-5</v>
      </c>
      <c r="C314" s="47">
        <f t="shared" si="21"/>
        <v>-1.7053025658242404E-12</v>
      </c>
      <c r="D314" s="47">
        <f t="shared" si="22"/>
        <v>-5</v>
      </c>
      <c r="E314" s="47">
        <f t="shared" si="23"/>
        <v>-5</v>
      </c>
    </row>
    <row r="315" spans="1:5">
      <c r="A315" s="48">
        <f t="shared" si="24"/>
        <v>105.09999999999829</v>
      </c>
      <c r="B315" s="47">
        <f t="shared" si="20"/>
        <v>-5</v>
      </c>
      <c r="C315" s="47">
        <f t="shared" si="21"/>
        <v>9.9999999998289013E-2</v>
      </c>
      <c r="D315" s="47">
        <f t="shared" si="22"/>
        <v>-5</v>
      </c>
      <c r="E315" s="47">
        <f t="shared" si="23"/>
        <v>-5</v>
      </c>
    </row>
    <row r="316" spans="1:5">
      <c r="A316" s="48">
        <f t="shared" si="24"/>
        <v>105.19999999999828</v>
      </c>
      <c r="B316" s="47">
        <f t="shared" si="20"/>
        <v>-5</v>
      </c>
      <c r="C316" s="47">
        <f t="shared" si="21"/>
        <v>0.19999999999828333</v>
      </c>
      <c r="D316" s="47">
        <f t="shared" si="22"/>
        <v>-5</v>
      </c>
      <c r="E316" s="47">
        <f t="shared" si="23"/>
        <v>-5</v>
      </c>
    </row>
    <row r="317" spans="1:5">
      <c r="A317" s="48">
        <f t="shared" si="24"/>
        <v>105.29999999999828</v>
      </c>
      <c r="B317" s="47">
        <f t="shared" si="20"/>
        <v>-5</v>
      </c>
      <c r="C317" s="47">
        <f t="shared" si="21"/>
        <v>0.29999999999827764</v>
      </c>
      <c r="D317" s="47">
        <f t="shared" si="22"/>
        <v>-5</v>
      </c>
      <c r="E317" s="47">
        <f t="shared" si="23"/>
        <v>-5</v>
      </c>
    </row>
    <row r="318" spans="1:5">
      <c r="A318" s="48">
        <f t="shared" si="24"/>
        <v>105.39999999999827</v>
      </c>
      <c r="B318" s="47">
        <f t="shared" si="20"/>
        <v>-5</v>
      </c>
      <c r="C318" s="47">
        <f t="shared" si="21"/>
        <v>0.39999999999827196</v>
      </c>
      <c r="D318" s="47">
        <f t="shared" si="22"/>
        <v>-5</v>
      </c>
      <c r="E318" s="47">
        <f t="shared" si="23"/>
        <v>-5</v>
      </c>
    </row>
    <row r="319" spans="1:5">
      <c r="A319" s="48">
        <f t="shared" si="24"/>
        <v>105.49999999999827</v>
      </c>
      <c r="B319" s="47">
        <f t="shared" si="20"/>
        <v>-5</v>
      </c>
      <c r="C319" s="47">
        <f t="shared" si="21"/>
        <v>0.49999999999826628</v>
      </c>
      <c r="D319" s="47">
        <f t="shared" si="22"/>
        <v>-5</v>
      </c>
      <c r="E319" s="47">
        <f t="shared" si="23"/>
        <v>-5</v>
      </c>
    </row>
    <row r="320" spans="1:5">
      <c r="A320" s="48">
        <f t="shared" si="24"/>
        <v>105.59999999999826</v>
      </c>
      <c r="B320" s="47">
        <f t="shared" si="20"/>
        <v>-5</v>
      </c>
      <c r="C320" s="47">
        <f t="shared" si="21"/>
        <v>0.59999999999826059</v>
      </c>
      <c r="D320" s="47">
        <f t="shared" si="22"/>
        <v>-5</v>
      </c>
      <c r="E320" s="47">
        <f t="shared" si="23"/>
        <v>-5</v>
      </c>
    </row>
    <row r="321" spans="1:5">
      <c r="A321" s="48">
        <f t="shared" si="24"/>
        <v>105.69999999999825</v>
      </c>
      <c r="B321" s="47">
        <f t="shared" si="20"/>
        <v>-5</v>
      </c>
      <c r="C321" s="47">
        <f t="shared" si="21"/>
        <v>0.69999999999825491</v>
      </c>
      <c r="D321" s="47">
        <f t="shared" si="22"/>
        <v>-5</v>
      </c>
      <c r="E321" s="47">
        <f t="shared" si="23"/>
        <v>-5</v>
      </c>
    </row>
    <row r="322" spans="1:5">
      <c r="A322" s="48">
        <f t="shared" si="24"/>
        <v>105.79999999999825</v>
      </c>
      <c r="B322" s="47">
        <f t="shared" si="20"/>
        <v>-5</v>
      </c>
      <c r="C322" s="47">
        <f t="shared" si="21"/>
        <v>0.79999999999824922</v>
      </c>
      <c r="D322" s="47">
        <f t="shared" si="22"/>
        <v>-5</v>
      </c>
      <c r="E322" s="47">
        <f t="shared" si="23"/>
        <v>-5</v>
      </c>
    </row>
    <row r="323" spans="1:5">
      <c r="A323" s="48">
        <f t="shared" si="24"/>
        <v>105.89999999999824</v>
      </c>
      <c r="B323" s="47">
        <f t="shared" si="20"/>
        <v>-5</v>
      </c>
      <c r="C323" s="47">
        <f t="shared" si="21"/>
        <v>0.89999999999824354</v>
      </c>
      <c r="D323" s="47">
        <f t="shared" si="22"/>
        <v>-5</v>
      </c>
      <c r="E323" s="47">
        <f t="shared" si="23"/>
        <v>-5</v>
      </c>
    </row>
    <row r="324" spans="1:5">
      <c r="A324" s="48">
        <f t="shared" si="24"/>
        <v>105.99999999999824</v>
      </c>
      <c r="B324" s="47">
        <f t="shared" si="20"/>
        <v>-5</v>
      </c>
      <c r="C324" s="47">
        <f t="shared" si="21"/>
        <v>0.99999999999823785</v>
      </c>
      <c r="D324" s="47">
        <f t="shared" si="22"/>
        <v>-5</v>
      </c>
      <c r="E324" s="47">
        <f t="shared" si="23"/>
        <v>-5</v>
      </c>
    </row>
    <row r="325" spans="1:5">
      <c r="A325" s="48">
        <f t="shared" si="24"/>
        <v>106.09999999999823</v>
      </c>
      <c r="B325" s="47">
        <f t="shared" si="20"/>
        <v>-5</v>
      </c>
      <c r="C325" s="47">
        <f t="shared" si="21"/>
        <v>1.0999999999982322</v>
      </c>
      <c r="D325" s="47">
        <f t="shared" si="22"/>
        <v>-5</v>
      </c>
      <c r="E325" s="47">
        <f t="shared" si="23"/>
        <v>-5</v>
      </c>
    </row>
    <row r="326" spans="1:5">
      <c r="A326" s="48">
        <f t="shared" si="24"/>
        <v>106.19999999999823</v>
      </c>
      <c r="B326" s="47">
        <f t="shared" si="20"/>
        <v>-5</v>
      </c>
      <c r="C326" s="47">
        <f t="shared" si="21"/>
        <v>1.1999999999982265</v>
      </c>
      <c r="D326" s="47">
        <f t="shared" si="22"/>
        <v>-5</v>
      </c>
      <c r="E326" s="47">
        <f t="shared" si="23"/>
        <v>-5</v>
      </c>
    </row>
    <row r="327" spans="1:5">
      <c r="A327" s="48">
        <f t="shared" si="24"/>
        <v>106.29999999999822</v>
      </c>
      <c r="B327" s="47">
        <f t="shared" si="20"/>
        <v>-5</v>
      </c>
      <c r="C327" s="47">
        <f t="shared" si="21"/>
        <v>1.2999999999982208</v>
      </c>
      <c r="D327" s="47">
        <f t="shared" si="22"/>
        <v>-5</v>
      </c>
      <c r="E327" s="47">
        <f t="shared" si="23"/>
        <v>-5</v>
      </c>
    </row>
    <row r="328" spans="1:5">
      <c r="A328" s="48">
        <f t="shared" si="24"/>
        <v>106.39999999999822</v>
      </c>
      <c r="B328" s="47">
        <f t="shared" si="20"/>
        <v>-5</v>
      </c>
      <c r="C328" s="47">
        <f t="shared" si="21"/>
        <v>1.3999999999982151</v>
      </c>
      <c r="D328" s="47">
        <f t="shared" si="22"/>
        <v>-5</v>
      </c>
      <c r="E328" s="47">
        <f t="shared" si="23"/>
        <v>-5</v>
      </c>
    </row>
    <row r="329" spans="1:5">
      <c r="A329" s="48">
        <f t="shared" si="24"/>
        <v>106.49999999999821</v>
      </c>
      <c r="B329" s="47">
        <f t="shared" si="20"/>
        <v>-5</v>
      </c>
      <c r="C329" s="47">
        <f t="shared" si="21"/>
        <v>1.4999999999982094</v>
      </c>
      <c r="D329" s="47">
        <f t="shared" si="22"/>
        <v>-5</v>
      </c>
      <c r="E329" s="47">
        <f t="shared" si="23"/>
        <v>-5</v>
      </c>
    </row>
    <row r="330" spans="1:5">
      <c r="A330" s="48">
        <f t="shared" si="24"/>
        <v>106.5999999999982</v>
      </c>
      <c r="B330" s="47">
        <f t="shared" si="20"/>
        <v>-5</v>
      </c>
      <c r="C330" s="47">
        <f t="shared" si="21"/>
        <v>1.5999999999982037</v>
      </c>
      <c r="D330" s="47">
        <f t="shared" si="22"/>
        <v>-5</v>
      </c>
      <c r="E330" s="47">
        <f t="shared" si="23"/>
        <v>-5</v>
      </c>
    </row>
    <row r="331" spans="1:5">
      <c r="A331" s="48">
        <f t="shared" si="24"/>
        <v>106.6999999999982</v>
      </c>
      <c r="B331" s="47">
        <f t="shared" si="20"/>
        <v>-5</v>
      </c>
      <c r="C331" s="47">
        <f t="shared" si="21"/>
        <v>1.6999999999981981</v>
      </c>
      <c r="D331" s="47">
        <f t="shared" si="22"/>
        <v>-5</v>
      </c>
      <c r="E331" s="47">
        <f t="shared" si="23"/>
        <v>-5</v>
      </c>
    </row>
    <row r="332" spans="1:5">
      <c r="A332" s="48">
        <f t="shared" si="24"/>
        <v>106.79999999999819</v>
      </c>
      <c r="B332" s="47">
        <f t="shared" si="20"/>
        <v>-5</v>
      </c>
      <c r="C332" s="47">
        <f t="shared" si="21"/>
        <v>1.7999999999981924</v>
      </c>
      <c r="D332" s="47">
        <f t="shared" si="22"/>
        <v>-5</v>
      </c>
      <c r="E332" s="47">
        <f t="shared" si="23"/>
        <v>-5</v>
      </c>
    </row>
    <row r="333" spans="1:5">
      <c r="A333" s="48">
        <f t="shared" si="24"/>
        <v>106.89999999999819</v>
      </c>
      <c r="B333" s="47">
        <f t="shared" si="20"/>
        <v>-5</v>
      </c>
      <c r="C333" s="47">
        <f t="shared" si="21"/>
        <v>1.8999999999981867</v>
      </c>
      <c r="D333" s="47">
        <f t="shared" si="22"/>
        <v>-5</v>
      </c>
      <c r="E333" s="47">
        <f t="shared" si="23"/>
        <v>-5</v>
      </c>
    </row>
    <row r="334" spans="1:5">
      <c r="A334" s="48">
        <f t="shared" si="24"/>
        <v>106.99999999999818</v>
      </c>
      <c r="B334" s="47">
        <f t="shared" si="20"/>
        <v>-5</v>
      </c>
      <c r="C334" s="47">
        <f t="shared" si="21"/>
        <v>1.999999999998181</v>
      </c>
      <c r="D334" s="47">
        <f t="shared" si="22"/>
        <v>-5</v>
      </c>
      <c r="E334" s="47">
        <f t="shared" si="23"/>
        <v>-5</v>
      </c>
    </row>
    <row r="335" spans="1:5">
      <c r="A335" s="48">
        <f t="shared" si="24"/>
        <v>107.09999999999818</v>
      </c>
      <c r="B335" s="47">
        <f t="shared" ref="B335:B398" si="25">-B$10+MAX(0, $A335-B$9)*IF($A335&gt;=B$11,1,0)</f>
        <v>-5</v>
      </c>
      <c r="C335" s="47">
        <f t="shared" ref="C335:C398" si="26">-C$10+MAX(0, $A335-C$9)*IF($A335&gt;=C$11,0,1)</f>
        <v>2.0999999999981753</v>
      </c>
      <c r="D335" s="47">
        <f t="shared" ref="D335:D398" si="27">-D$10+MAX(0, D$9-$A335)*IF($A335&lt;=D$11,1,0)</f>
        <v>-5</v>
      </c>
      <c r="E335" s="47">
        <f t="shared" ref="E335:E398" si="28">-E$10+MAX(0, E$9-$A335)*IF($A335&lt;=E$11,0,1)</f>
        <v>-5</v>
      </c>
    </row>
    <row r="336" spans="1:5">
      <c r="A336" s="48">
        <f t="shared" ref="A336:A399" si="29">A335+0.1</f>
        <v>107.19999999999817</v>
      </c>
      <c r="B336" s="47">
        <f t="shared" si="25"/>
        <v>-5</v>
      </c>
      <c r="C336" s="47">
        <f t="shared" si="26"/>
        <v>2.1999999999981696</v>
      </c>
      <c r="D336" s="47">
        <f t="shared" si="27"/>
        <v>-5</v>
      </c>
      <c r="E336" s="47">
        <f t="shared" si="28"/>
        <v>-5</v>
      </c>
    </row>
    <row r="337" spans="1:5">
      <c r="A337" s="48">
        <f t="shared" si="29"/>
        <v>107.29999999999816</v>
      </c>
      <c r="B337" s="47">
        <f t="shared" si="25"/>
        <v>-5</v>
      </c>
      <c r="C337" s="47">
        <f t="shared" si="26"/>
        <v>2.299999999998164</v>
      </c>
      <c r="D337" s="47">
        <f t="shared" si="27"/>
        <v>-5</v>
      </c>
      <c r="E337" s="47">
        <f t="shared" si="28"/>
        <v>-5</v>
      </c>
    </row>
    <row r="338" spans="1:5">
      <c r="A338" s="48">
        <f t="shared" si="29"/>
        <v>107.39999999999816</v>
      </c>
      <c r="B338" s="47">
        <f t="shared" si="25"/>
        <v>-5</v>
      </c>
      <c r="C338" s="47">
        <f t="shared" si="26"/>
        <v>2.3999999999981583</v>
      </c>
      <c r="D338" s="47">
        <f t="shared" si="27"/>
        <v>-5</v>
      </c>
      <c r="E338" s="47">
        <f t="shared" si="28"/>
        <v>-5</v>
      </c>
    </row>
    <row r="339" spans="1:5">
      <c r="A339" s="48">
        <f t="shared" si="29"/>
        <v>107.49999999999815</v>
      </c>
      <c r="B339" s="47">
        <f t="shared" si="25"/>
        <v>-5</v>
      </c>
      <c r="C339" s="47">
        <f t="shared" si="26"/>
        <v>2.4999999999981526</v>
      </c>
      <c r="D339" s="47">
        <f t="shared" si="27"/>
        <v>-5</v>
      </c>
      <c r="E339" s="47">
        <f t="shared" si="28"/>
        <v>-5</v>
      </c>
    </row>
    <row r="340" spans="1:5">
      <c r="A340" s="48">
        <f t="shared" si="29"/>
        <v>107.59999999999815</v>
      </c>
      <c r="B340" s="47">
        <f t="shared" si="25"/>
        <v>-5</v>
      </c>
      <c r="C340" s="47">
        <f t="shared" si="26"/>
        <v>2.5999999999981469</v>
      </c>
      <c r="D340" s="47">
        <f t="shared" si="27"/>
        <v>-5</v>
      </c>
      <c r="E340" s="47">
        <f t="shared" si="28"/>
        <v>-5</v>
      </c>
    </row>
    <row r="341" spans="1:5">
      <c r="A341" s="48">
        <f t="shared" si="29"/>
        <v>107.69999999999814</v>
      </c>
      <c r="B341" s="47">
        <f t="shared" si="25"/>
        <v>-5</v>
      </c>
      <c r="C341" s="47">
        <f t="shared" si="26"/>
        <v>2.6999999999981412</v>
      </c>
      <c r="D341" s="47">
        <f t="shared" si="27"/>
        <v>-5</v>
      </c>
      <c r="E341" s="47">
        <f t="shared" si="28"/>
        <v>-5</v>
      </c>
    </row>
    <row r="342" spans="1:5">
      <c r="A342" s="48">
        <f t="shared" si="29"/>
        <v>107.79999999999814</v>
      </c>
      <c r="B342" s="47">
        <f t="shared" si="25"/>
        <v>-5</v>
      </c>
      <c r="C342" s="47">
        <f t="shared" si="26"/>
        <v>2.7999999999981355</v>
      </c>
      <c r="D342" s="47">
        <f t="shared" si="27"/>
        <v>-5</v>
      </c>
      <c r="E342" s="47">
        <f t="shared" si="28"/>
        <v>-5</v>
      </c>
    </row>
    <row r="343" spans="1:5">
      <c r="A343" s="48">
        <f t="shared" si="29"/>
        <v>107.89999999999813</v>
      </c>
      <c r="B343" s="47">
        <f t="shared" si="25"/>
        <v>-5</v>
      </c>
      <c r="C343" s="47">
        <f t="shared" si="26"/>
        <v>2.8999999999981299</v>
      </c>
      <c r="D343" s="47">
        <f t="shared" si="27"/>
        <v>-5</v>
      </c>
      <c r="E343" s="47">
        <f t="shared" si="28"/>
        <v>-5</v>
      </c>
    </row>
    <row r="344" spans="1:5">
      <c r="A344" s="48">
        <f t="shared" si="29"/>
        <v>107.99999999999812</v>
      </c>
      <c r="B344" s="47">
        <f t="shared" si="25"/>
        <v>-5</v>
      </c>
      <c r="C344" s="47">
        <f t="shared" si="26"/>
        <v>2.9999999999981242</v>
      </c>
      <c r="D344" s="47">
        <f t="shared" si="27"/>
        <v>-5</v>
      </c>
      <c r="E344" s="47">
        <f t="shared" si="28"/>
        <v>-5</v>
      </c>
    </row>
    <row r="345" spans="1:5">
      <c r="A345" s="48">
        <f t="shared" si="29"/>
        <v>108.09999999999812</v>
      </c>
      <c r="B345" s="47">
        <f t="shared" si="25"/>
        <v>-5</v>
      </c>
      <c r="C345" s="47">
        <f t="shared" si="26"/>
        <v>3.0999999999981185</v>
      </c>
      <c r="D345" s="47">
        <f t="shared" si="27"/>
        <v>-5</v>
      </c>
      <c r="E345" s="47">
        <f t="shared" si="28"/>
        <v>-5</v>
      </c>
    </row>
    <row r="346" spans="1:5">
      <c r="A346" s="48">
        <f t="shared" si="29"/>
        <v>108.19999999999811</v>
      </c>
      <c r="B346" s="47">
        <f t="shared" si="25"/>
        <v>-5</v>
      </c>
      <c r="C346" s="47">
        <f t="shared" si="26"/>
        <v>3.1999999999981128</v>
      </c>
      <c r="D346" s="47">
        <f t="shared" si="27"/>
        <v>-5</v>
      </c>
      <c r="E346" s="47">
        <f t="shared" si="28"/>
        <v>-5</v>
      </c>
    </row>
    <row r="347" spans="1:5">
      <c r="A347" s="48">
        <f t="shared" si="29"/>
        <v>108.29999999999811</v>
      </c>
      <c r="B347" s="47">
        <f t="shared" si="25"/>
        <v>-5</v>
      </c>
      <c r="C347" s="47">
        <f t="shared" si="26"/>
        <v>3.2999999999981071</v>
      </c>
      <c r="D347" s="47">
        <f t="shared" si="27"/>
        <v>-5</v>
      </c>
      <c r="E347" s="47">
        <f t="shared" si="28"/>
        <v>-5</v>
      </c>
    </row>
    <row r="348" spans="1:5">
      <c r="A348" s="48">
        <f t="shared" si="29"/>
        <v>108.3999999999981</v>
      </c>
      <c r="B348" s="47">
        <f t="shared" si="25"/>
        <v>-5</v>
      </c>
      <c r="C348" s="47">
        <f t="shared" si="26"/>
        <v>3.3999999999981014</v>
      </c>
      <c r="D348" s="47">
        <f t="shared" si="27"/>
        <v>-5</v>
      </c>
      <c r="E348" s="47">
        <f t="shared" si="28"/>
        <v>-5</v>
      </c>
    </row>
    <row r="349" spans="1:5">
      <c r="A349" s="48">
        <f t="shared" si="29"/>
        <v>108.4999999999981</v>
      </c>
      <c r="B349" s="47">
        <f t="shared" si="25"/>
        <v>-5</v>
      </c>
      <c r="C349" s="47">
        <f t="shared" si="26"/>
        <v>3.4999999999980957</v>
      </c>
      <c r="D349" s="47">
        <f t="shared" si="27"/>
        <v>-5</v>
      </c>
      <c r="E349" s="47">
        <f t="shared" si="28"/>
        <v>-5</v>
      </c>
    </row>
    <row r="350" spans="1:5">
      <c r="A350" s="48">
        <f t="shared" si="29"/>
        <v>108.59999999999809</v>
      </c>
      <c r="B350" s="47">
        <f t="shared" si="25"/>
        <v>-5</v>
      </c>
      <c r="C350" s="47">
        <f t="shared" si="26"/>
        <v>3.5999999999980901</v>
      </c>
      <c r="D350" s="47">
        <f t="shared" si="27"/>
        <v>-5</v>
      </c>
      <c r="E350" s="47">
        <f t="shared" si="28"/>
        <v>-5</v>
      </c>
    </row>
    <row r="351" spans="1:5">
      <c r="A351" s="48">
        <f t="shared" si="29"/>
        <v>108.69999999999808</v>
      </c>
      <c r="B351" s="47">
        <f t="shared" si="25"/>
        <v>-5</v>
      </c>
      <c r="C351" s="47">
        <f t="shared" si="26"/>
        <v>3.6999999999980844</v>
      </c>
      <c r="D351" s="47">
        <f t="shared" si="27"/>
        <v>-5</v>
      </c>
      <c r="E351" s="47">
        <f t="shared" si="28"/>
        <v>-5</v>
      </c>
    </row>
    <row r="352" spans="1:5">
      <c r="A352" s="48">
        <f t="shared" si="29"/>
        <v>108.79999999999808</v>
      </c>
      <c r="B352" s="47">
        <f t="shared" si="25"/>
        <v>-5</v>
      </c>
      <c r="C352" s="47">
        <f t="shared" si="26"/>
        <v>3.7999999999980787</v>
      </c>
      <c r="D352" s="47">
        <f t="shared" si="27"/>
        <v>-5</v>
      </c>
      <c r="E352" s="47">
        <f t="shared" si="28"/>
        <v>-5</v>
      </c>
    </row>
    <row r="353" spans="1:5">
      <c r="A353" s="48">
        <f t="shared" si="29"/>
        <v>108.89999999999807</v>
      </c>
      <c r="B353" s="47">
        <f t="shared" si="25"/>
        <v>-5</v>
      </c>
      <c r="C353" s="47">
        <f t="shared" si="26"/>
        <v>3.899999999998073</v>
      </c>
      <c r="D353" s="47">
        <f t="shared" si="27"/>
        <v>-5</v>
      </c>
      <c r="E353" s="47">
        <f t="shared" si="28"/>
        <v>-5</v>
      </c>
    </row>
    <row r="354" spans="1:5">
      <c r="A354" s="48">
        <f t="shared" si="29"/>
        <v>108.99999999999807</v>
      </c>
      <c r="B354" s="47">
        <f t="shared" si="25"/>
        <v>-5</v>
      </c>
      <c r="C354" s="47">
        <f t="shared" si="26"/>
        <v>3.9999999999980673</v>
      </c>
      <c r="D354" s="47">
        <f t="shared" si="27"/>
        <v>-5</v>
      </c>
      <c r="E354" s="47">
        <f t="shared" si="28"/>
        <v>-5</v>
      </c>
    </row>
    <row r="355" spans="1:5">
      <c r="A355" s="48">
        <f t="shared" si="29"/>
        <v>109.09999999999806</v>
      </c>
      <c r="B355" s="47">
        <f t="shared" si="25"/>
        <v>-5</v>
      </c>
      <c r="C355" s="47">
        <f t="shared" si="26"/>
        <v>4.0999999999980616</v>
      </c>
      <c r="D355" s="47">
        <f t="shared" si="27"/>
        <v>-5</v>
      </c>
      <c r="E355" s="47">
        <f t="shared" si="28"/>
        <v>-5</v>
      </c>
    </row>
    <row r="356" spans="1:5">
      <c r="A356" s="48">
        <f t="shared" si="29"/>
        <v>109.19999999999806</v>
      </c>
      <c r="B356" s="47">
        <f t="shared" si="25"/>
        <v>-5</v>
      </c>
      <c r="C356" s="47">
        <f t="shared" si="26"/>
        <v>4.199999999998056</v>
      </c>
      <c r="D356" s="47">
        <f t="shared" si="27"/>
        <v>-5</v>
      </c>
      <c r="E356" s="47">
        <f t="shared" si="28"/>
        <v>-5</v>
      </c>
    </row>
    <row r="357" spans="1:5">
      <c r="A357" s="48">
        <f t="shared" si="29"/>
        <v>109.29999999999805</v>
      </c>
      <c r="B357" s="47">
        <f t="shared" si="25"/>
        <v>-5</v>
      </c>
      <c r="C357" s="47">
        <f t="shared" si="26"/>
        <v>4.2999999999980503</v>
      </c>
      <c r="D357" s="47">
        <f t="shared" si="27"/>
        <v>-5</v>
      </c>
      <c r="E357" s="47">
        <f t="shared" si="28"/>
        <v>-5</v>
      </c>
    </row>
    <row r="358" spans="1:5">
      <c r="A358" s="48">
        <f t="shared" si="29"/>
        <v>109.39999999999804</v>
      </c>
      <c r="B358" s="47">
        <f t="shared" si="25"/>
        <v>-5</v>
      </c>
      <c r="C358" s="47">
        <f t="shared" si="26"/>
        <v>4.3999999999980446</v>
      </c>
      <c r="D358" s="47">
        <f t="shared" si="27"/>
        <v>-5</v>
      </c>
      <c r="E358" s="47">
        <f t="shared" si="28"/>
        <v>-5</v>
      </c>
    </row>
    <row r="359" spans="1:5">
      <c r="A359" s="48">
        <f t="shared" si="29"/>
        <v>109.49999999999804</v>
      </c>
      <c r="B359" s="47">
        <f t="shared" si="25"/>
        <v>-5</v>
      </c>
      <c r="C359" s="47">
        <f t="shared" si="26"/>
        <v>4.4999999999980389</v>
      </c>
      <c r="D359" s="47">
        <f t="shared" si="27"/>
        <v>-5</v>
      </c>
      <c r="E359" s="47">
        <f t="shared" si="28"/>
        <v>-5</v>
      </c>
    </row>
    <row r="360" spans="1:5">
      <c r="A360" s="48">
        <f t="shared" si="29"/>
        <v>109.59999999999803</v>
      </c>
      <c r="B360" s="47">
        <f t="shared" si="25"/>
        <v>-5</v>
      </c>
      <c r="C360" s="47">
        <f t="shared" si="26"/>
        <v>4.5999999999980332</v>
      </c>
      <c r="D360" s="47">
        <f t="shared" si="27"/>
        <v>-5</v>
      </c>
      <c r="E360" s="47">
        <f t="shared" si="28"/>
        <v>-5</v>
      </c>
    </row>
    <row r="361" spans="1:5">
      <c r="A361" s="48">
        <f t="shared" si="29"/>
        <v>109.69999999999803</v>
      </c>
      <c r="B361" s="47">
        <f t="shared" si="25"/>
        <v>-5</v>
      </c>
      <c r="C361" s="47">
        <f t="shared" si="26"/>
        <v>4.6999999999980275</v>
      </c>
      <c r="D361" s="47">
        <f t="shared" si="27"/>
        <v>-5</v>
      </c>
      <c r="E361" s="47">
        <f t="shared" si="28"/>
        <v>-5</v>
      </c>
    </row>
    <row r="362" spans="1:5">
      <c r="A362" s="48">
        <f t="shared" si="29"/>
        <v>109.79999999999802</v>
      </c>
      <c r="B362" s="47">
        <f t="shared" si="25"/>
        <v>-5</v>
      </c>
      <c r="C362" s="47">
        <f t="shared" si="26"/>
        <v>4.7999999999980218</v>
      </c>
      <c r="D362" s="47">
        <f t="shared" si="27"/>
        <v>-5</v>
      </c>
      <c r="E362" s="47">
        <f t="shared" si="28"/>
        <v>-5</v>
      </c>
    </row>
    <row r="363" spans="1:5">
      <c r="A363" s="48">
        <f t="shared" si="29"/>
        <v>109.89999999999802</v>
      </c>
      <c r="B363" s="47">
        <f t="shared" si="25"/>
        <v>-5</v>
      </c>
      <c r="C363" s="47">
        <f t="shared" si="26"/>
        <v>4.8999999999980162</v>
      </c>
      <c r="D363" s="47">
        <f t="shared" si="27"/>
        <v>-5</v>
      </c>
      <c r="E363" s="47">
        <f t="shared" si="28"/>
        <v>-5</v>
      </c>
    </row>
    <row r="364" spans="1:5">
      <c r="A364" s="48">
        <f t="shared" si="29"/>
        <v>109.99999999999801</v>
      </c>
      <c r="B364" s="47">
        <f t="shared" si="25"/>
        <v>-5</v>
      </c>
      <c r="C364" s="47">
        <f t="shared" si="26"/>
        <v>4.9999999999980105</v>
      </c>
      <c r="D364" s="47">
        <f t="shared" si="27"/>
        <v>-5</v>
      </c>
      <c r="E364" s="47">
        <f t="shared" si="28"/>
        <v>-5</v>
      </c>
    </row>
    <row r="365" spans="1:5">
      <c r="A365" s="48">
        <f t="shared" si="29"/>
        <v>110.099999999998</v>
      </c>
      <c r="B365" s="47">
        <f t="shared" si="25"/>
        <v>-5</v>
      </c>
      <c r="C365" s="47">
        <f t="shared" si="26"/>
        <v>5.0999999999980048</v>
      </c>
      <c r="D365" s="47">
        <f t="shared" si="27"/>
        <v>-5</v>
      </c>
      <c r="E365" s="47">
        <f t="shared" si="28"/>
        <v>-5</v>
      </c>
    </row>
    <row r="366" spans="1:5">
      <c r="A366" s="48">
        <f t="shared" si="29"/>
        <v>110.199999999998</v>
      </c>
      <c r="B366" s="47">
        <f t="shared" si="25"/>
        <v>-5</v>
      </c>
      <c r="C366" s="47">
        <f t="shared" si="26"/>
        <v>5.1999999999979991</v>
      </c>
      <c r="D366" s="47">
        <f t="shared" si="27"/>
        <v>-5</v>
      </c>
      <c r="E366" s="47">
        <f t="shared" si="28"/>
        <v>-5</v>
      </c>
    </row>
    <row r="367" spans="1:5">
      <c r="A367" s="48">
        <f t="shared" si="29"/>
        <v>110.29999999999799</v>
      </c>
      <c r="B367" s="47">
        <f t="shared" si="25"/>
        <v>-5</v>
      </c>
      <c r="C367" s="47">
        <f t="shared" si="26"/>
        <v>5.2999999999979934</v>
      </c>
      <c r="D367" s="47">
        <f t="shared" si="27"/>
        <v>-5</v>
      </c>
      <c r="E367" s="47">
        <f t="shared" si="28"/>
        <v>-5</v>
      </c>
    </row>
    <row r="368" spans="1:5">
      <c r="A368" s="48">
        <f t="shared" si="29"/>
        <v>110.39999999999799</v>
      </c>
      <c r="B368" s="47">
        <f t="shared" si="25"/>
        <v>-5</v>
      </c>
      <c r="C368" s="47">
        <f t="shared" si="26"/>
        <v>5.3999999999979877</v>
      </c>
      <c r="D368" s="47">
        <f t="shared" si="27"/>
        <v>-5</v>
      </c>
      <c r="E368" s="47">
        <f t="shared" si="28"/>
        <v>-5</v>
      </c>
    </row>
    <row r="369" spans="1:5">
      <c r="A369" s="48">
        <f t="shared" si="29"/>
        <v>110.49999999999798</v>
      </c>
      <c r="B369" s="47">
        <f t="shared" si="25"/>
        <v>-5</v>
      </c>
      <c r="C369" s="47">
        <f t="shared" si="26"/>
        <v>5.4999999999979821</v>
      </c>
      <c r="D369" s="47">
        <f t="shared" si="27"/>
        <v>-5</v>
      </c>
      <c r="E369" s="47">
        <f t="shared" si="28"/>
        <v>-5</v>
      </c>
    </row>
    <row r="370" spans="1:5">
      <c r="A370" s="48">
        <f t="shared" si="29"/>
        <v>110.59999999999798</v>
      </c>
      <c r="B370" s="47">
        <f t="shared" si="25"/>
        <v>-5</v>
      </c>
      <c r="C370" s="47">
        <f t="shared" si="26"/>
        <v>5.5999999999979764</v>
      </c>
      <c r="D370" s="47">
        <f t="shared" si="27"/>
        <v>-5</v>
      </c>
      <c r="E370" s="47">
        <f t="shared" si="28"/>
        <v>-5</v>
      </c>
    </row>
    <row r="371" spans="1:5">
      <c r="A371" s="48">
        <f t="shared" si="29"/>
        <v>110.69999999999797</v>
      </c>
      <c r="B371" s="47">
        <f t="shared" si="25"/>
        <v>-5</v>
      </c>
      <c r="C371" s="47">
        <f t="shared" si="26"/>
        <v>5.6999999999979707</v>
      </c>
      <c r="D371" s="47">
        <f t="shared" si="27"/>
        <v>-5</v>
      </c>
      <c r="E371" s="47">
        <f t="shared" si="28"/>
        <v>-5</v>
      </c>
    </row>
    <row r="372" spans="1:5">
      <c r="A372" s="48">
        <f t="shared" si="29"/>
        <v>110.79999999999797</v>
      </c>
      <c r="B372" s="47">
        <f t="shared" si="25"/>
        <v>-5</v>
      </c>
      <c r="C372" s="47">
        <f t="shared" si="26"/>
        <v>5.799999999997965</v>
      </c>
      <c r="D372" s="47">
        <f t="shared" si="27"/>
        <v>-5</v>
      </c>
      <c r="E372" s="47">
        <f t="shared" si="28"/>
        <v>-5</v>
      </c>
    </row>
    <row r="373" spans="1:5">
      <c r="A373" s="48">
        <f t="shared" si="29"/>
        <v>110.89999999999796</v>
      </c>
      <c r="B373" s="47">
        <f t="shared" si="25"/>
        <v>-5</v>
      </c>
      <c r="C373" s="47">
        <f t="shared" si="26"/>
        <v>5.8999999999979593</v>
      </c>
      <c r="D373" s="47">
        <f t="shared" si="27"/>
        <v>-5</v>
      </c>
      <c r="E373" s="47">
        <f t="shared" si="28"/>
        <v>-5</v>
      </c>
    </row>
    <row r="374" spans="1:5">
      <c r="A374" s="48">
        <f t="shared" si="29"/>
        <v>110.99999999999795</v>
      </c>
      <c r="B374" s="47">
        <f t="shared" si="25"/>
        <v>-5</v>
      </c>
      <c r="C374" s="47">
        <f t="shared" si="26"/>
        <v>5.9999999999979536</v>
      </c>
      <c r="D374" s="47">
        <f t="shared" si="27"/>
        <v>-5</v>
      </c>
      <c r="E374" s="47">
        <f t="shared" si="28"/>
        <v>-5</v>
      </c>
    </row>
    <row r="375" spans="1:5">
      <c r="A375" s="48">
        <f t="shared" si="29"/>
        <v>111.09999999999795</v>
      </c>
      <c r="B375" s="47">
        <f t="shared" si="25"/>
        <v>-5</v>
      </c>
      <c r="C375" s="47">
        <f t="shared" si="26"/>
        <v>6.099999999997948</v>
      </c>
      <c r="D375" s="47">
        <f t="shared" si="27"/>
        <v>-5</v>
      </c>
      <c r="E375" s="47">
        <f t="shared" si="28"/>
        <v>-5</v>
      </c>
    </row>
    <row r="376" spans="1:5">
      <c r="A376" s="48">
        <f t="shared" si="29"/>
        <v>111.19999999999794</v>
      </c>
      <c r="B376" s="47">
        <f t="shared" si="25"/>
        <v>-5</v>
      </c>
      <c r="C376" s="47">
        <f t="shared" si="26"/>
        <v>6.1999999999979423</v>
      </c>
      <c r="D376" s="47">
        <f t="shared" si="27"/>
        <v>-5</v>
      </c>
      <c r="E376" s="47">
        <f t="shared" si="28"/>
        <v>-5</v>
      </c>
    </row>
    <row r="377" spans="1:5">
      <c r="A377" s="48">
        <f t="shared" si="29"/>
        <v>111.29999999999794</v>
      </c>
      <c r="B377" s="47">
        <f t="shared" si="25"/>
        <v>-5</v>
      </c>
      <c r="C377" s="47">
        <f t="shared" si="26"/>
        <v>6.2999999999979366</v>
      </c>
      <c r="D377" s="47">
        <f t="shared" si="27"/>
        <v>-5</v>
      </c>
      <c r="E377" s="47">
        <f t="shared" si="28"/>
        <v>-5</v>
      </c>
    </row>
    <row r="378" spans="1:5">
      <c r="A378" s="48">
        <f t="shared" si="29"/>
        <v>111.39999999999793</v>
      </c>
      <c r="B378" s="47">
        <f t="shared" si="25"/>
        <v>-5</v>
      </c>
      <c r="C378" s="47">
        <f t="shared" si="26"/>
        <v>6.3999999999979309</v>
      </c>
      <c r="D378" s="47">
        <f t="shared" si="27"/>
        <v>-5</v>
      </c>
      <c r="E378" s="47">
        <f t="shared" si="28"/>
        <v>-5</v>
      </c>
    </row>
    <row r="379" spans="1:5">
      <c r="A379" s="48">
        <f t="shared" si="29"/>
        <v>111.49999999999793</v>
      </c>
      <c r="B379" s="47">
        <f t="shared" si="25"/>
        <v>-5</v>
      </c>
      <c r="C379" s="47">
        <f t="shared" si="26"/>
        <v>6.4999999999979252</v>
      </c>
      <c r="D379" s="47">
        <f t="shared" si="27"/>
        <v>-5</v>
      </c>
      <c r="E379" s="47">
        <f t="shared" si="28"/>
        <v>-5</v>
      </c>
    </row>
    <row r="380" spans="1:5">
      <c r="A380" s="48">
        <f t="shared" si="29"/>
        <v>111.59999999999792</v>
      </c>
      <c r="B380" s="47">
        <f t="shared" si="25"/>
        <v>-5</v>
      </c>
      <c r="C380" s="47">
        <f t="shared" si="26"/>
        <v>6.5999999999979195</v>
      </c>
      <c r="D380" s="47">
        <f t="shared" si="27"/>
        <v>-5</v>
      </c>
      <c r="E380" s="47">
        <f t="shared" si="28"/>
        <v>-5</v>
      </c>
    </row>
    <row r="381" spans="1:5">
      <c r="A381" s="48">
        <f t="shared" si="29"/>
        <v>111.69999999999791</v>
      </c>
      <c r="B381" s="47">
        <f t="shared" si="25"/>
        <v>-5</v>
      </c>
      <c r="C381" s="47">
        <f t="shared" si="26"/>
        <v>6.6999999999979138</v>
      </c>
      <c r="D381" s="47">
        <f t="shared" si="27"/>
        <v>-5</v>
      </c>
      <c r="E381" s="47">
        <f t="shared" si="28"/>
        <v>-5</v>
      </c>
    </row>
    <row r="382" spans="1:5">
      <c r="A382" s="48">
        <f t="shared" si="29"/>
        <v>111.79999999999791</v>
      </c>
      <c r="B382" s="47">
        <f t="shared" si="25"/>
        <v>-5</v>
      </c>
      <c r="C382" s="47">
        <f t="shared" si="26"/>
        <v>6.7999999999979082</v>
      </c>
      <c r="D382" s="47">
        <f t="shared" si="27"/>
        <v>-5</v>
      </c>
      <c r="E382" s="47">
        <f t="shared" si="28"/>
        <v>-5</v>
      </c>
    </row>
    <row r="383" spans="1:5">
      <c r="A383" s="48">
        <f t="shared" si="29"/>
        <v>111.8999999999979</v>
      </c>
      <c r="B383" s="47">
        <f t="shared" si="25"/>
        <v>-5</v>
      </c>
      <c r="C383" s="47">
        <f t="shared" si="26"/>
        <v>6.8999999999979025</v>
      </c>
      <c r="D383" s="47">
        <f t="shared" si="27"/>
        <v>-5</v>
      </c>
      <c r="E383" s="47">
        <f t="shared" si="28"/>
        <v>-5</v>
      </c>
    </row>
    <row r="384" spans="1:5">
      <c r="A384" s="48">
        <f t="shared" si="29"/>
        <v>111.9999999999979</v>
      </c>
      <c r="B384" s="47">
        <f t="shared" si="25"/>
        <v>-5</v>
      </c>
      <c r="C384" s="47">
        <f t="shared" si="26"/>
        <v>6.9999999999978968</v>
      </c>
      <c r="D384" s="47">
        <f t="shared" si="27"/>
        <v>-5</v>
      </c>
      <c r="E384" s="47">
        <f t="shared" si="28"/>
        <v>-5</v>
      </c>
    </row>
    <row r="385" spans="1:5">
      <c r="A385" s="48">
        <f t="shared" si="29"/>
        <v>112.09999999999789</v>
      </c>
      <c r="B385" s="47">
        <f t="shared" si="25"/>
        <v>-5</v>
      </c>
      <c r="C385" s="47">
        <f t="shared" si="26"/>
        <v>7.0999999999978911</v>
      </c>
      <c r="D385" s="47">
        <f t="shared" si="27"/>
        <v>-5</v>
      </c>
      <c r="E385" s="47">
        <f t="shared" si="28"/>
        <v>-5</v>
      </c>
    </row>
    <row r="386" spans="1:5">
      <c r="A386" s="48">
        <f t="shared" si="29"/>
        <v>112.19999999999789</v>
      </c>
      <c r="B386" s="47">
        <f t="shared" si="25"/>
        <v>-5</v>
      </c>
      <c r="C386" s="47">
        <f t="shared" si="26"/>
        <v>7.1999999999978854</v>
      </c>
      <c r="D386" s="47">
        <f t="shared" si="27"/>
        <v>-5</v>
      </c>
      <c r="E386" s="47">
        <f t="shared" si="28"/>
        <v>-5</v>
      </c>
    </row>
    <row r="387" spans="1:5">
      <c r="A387" s="48">
        <f t="shared" si="29"/>
        <v>112.29999999999788</v>
      </c>
      <c r="B387" s="47">
        <f t="shared" si="25"/>
        <v>-5</v>
      </c>
      <c r="C387" s="47">
        <f t="shared" si="26"/>
        <v>7.2999999999978797</v>
      </c>
      <c r="D387" s="47">
        <f t="shared" si="27"/>
        <v>-5</v>
      </c>
      <c r="E387" s="47">
        <f t="shared" si="28"/>
        <v>-5</v>
      </c>
    </row>
    <row r="388" spans="1:5">
      <c r="A388" s="48">
        <f t="shared" si="29"/>
        <v>112.39999999999787</v>
      </c>
      <c r="B388" s="47">
        <f t="shared" si="25"/>
        <v>-5</v>
      </c>
      <c r="C388" s="47">
        <f t="shared" si="26"/>
        <v>7.3999999999978741</v>
      </c>
      <c r="D388" s="47">
        <f t="shared" si="27"/>
        <v>-5</v>
      </c>
      <c r="E388" s="47">
        <f t="shared" si="28"/>
        <v>-5</v>
      </c>
    </row>
    <row r="389" spans="1:5">
      <c r="A389" s="48">
        <f t="shared" si="29"/>
        <v>112.49999999999787</v>
      </c>
      <c r="B389" s="47">
        <f t="shared" si="25"/>
        <v>-5</v>
      </c>
      <c r="C389" s="47">
        <f t="shared" si="26"/>
        <v>7.4999999999978684</v>
      </c>
      <c r="D389" s="47">
        <f t="shared" si="27"/>
        <v>-5</v>
      </c>
      <c r="E389" s="47">
        <f t="shared" si="28"/>
        <v>-5</v>
      </c>
    </row>
    <row r="390" spans="1:5">
      <c r="A390" s="48">
        <f t="shared" si="29"/>
        <v>112.59999999999786</v>
      </c>
      <c r="B390" s="47">
        <f t="shared" si="25"/>
        <v>-5</v>
      </c>
      <c r="C390" s="47">
        <f t="shared" si="26"/>
        <v>7.5999999999978627</v>
      </c>
      <c r="D390" s="47">
        <f t="shared" si="27"/>
        <v>-5</v>
      </c>
      <c r="E390" s="47">
        <f t="shared" si="28"/>
        <v>-5</v>
      </c>
    </row>
    <row r="391" spans="1:5">
      <c r="A391" s="48">
        <f t="shared" si="29"/>
        <v>112.69999999999786</v>
      </c>
      <c r="B391" s="47">
        <f t="shared" si="25"/>
        <v>-5</v>
      </c>
      <c r="C391" s="47">
        <f t="shared" si="26"/>
        <v>7.699999999997857</v>
      </c>
      <c r="D391" s="47">
        <f t="shared" si="27"/>
        <v>-5</v>
      </c>
      <c r="E391" s="47">
        <f t="shared" si="28"/>
        <v>-5</v>
      </c>
    </row>
    <row r="392" spans="1:5">
      <c r="A392" s="48">
        <f t="shared" si="29"/>
        <v>112.79999999999785</v>
      </c>
      <c r="B392" s="47">
        <f t="shared" si="25"/>
        <v>-5</v>
      </c>
      <c r="C392" s="47">
        <f t="shared" si="26"/>
        <v>7.7999999999978513</v>
      </c>
      <c r="D392" s="47">
        <f t="shared" si="27"/>
        <v>-5</v>
      </c>
      <c r="E392" s="47">
        <f t="shared" si="28"/>
        <v>-5</v>
      </c>
    </row>
    <row r="393" spans="1:5">
      <c r="A393" s="48">
        <f t="shared" si="29"/>
        <v>112.89999999999785</v>
      </c>
      <c r="B393" s="47">
        <f t="shared" si="25"/>
        <v>-5</v>
      </c>
      <c r="C393" s="47">
        <f t="shared" si="26"/>
        <v>7.8999999999978456</v>
      </c>
      <c r="D393" s="47">
        <f t="shared" si="27"/>
        <v>-5</v>
      </c>
      <c r="E393" s="47">
        <f t="shared" si="28"/>
        <v>-5</v>
      </c>
    </row>
    <row r="394" spans="1:5">
      <c r="A394" s="48">
        <f t="shared" si="29"/>
        <v>112.99999999999784</v>
      </c>
      <c r="B394" s="47">
        <f t="shared" si="25"/>
        <v>-5</v>
      </c>
      <c r="C394" s="47">
        <f t="shared" si="26"/>
        <v>7.99999999999784</v>
      </c>
      <c r="D394" s="47">
        <f t="shared" si="27"/>
        <v>-5</v>
      </c>
      <c r="E394" s="47">
        <f t="shared" si="28"/>
        <v>-5</v>
      </c>
    </row>
    <row r="395" spans="1:5">
      <c r="A395" s="48">
        <f t="shared" si="29"/>
        <v>113.09999999999783</v>
      </c>
      <c r="B395" s="47">
        <f t="shared" si="25"/>
        <v>-5</v>
      </c>
      <c r="C395" s="47">
        <f t="shared" si="26"/>
        <v>8.0999999999978343</v>
      </c>
      <c r="D395" s="47">
        <f t="shared" si="27"/>
        <v>-5</v>
      </c>
      <c r="E395" s="47">
        <f t="shared" si="28"/>
        <v>-5</v>
      </c>
    </row>
    <row r="396" spans="1:5">
      <c r="A396" s="48">
        <f t="shared" si="29"/>
        <v>113.19999999999783</v>
      </c>
      <c r="B396" s="47">
        <f t="shared" si="25"/>
        <v>-5</v>
      </c>
      <c r="C396" s="47">
        <f t="shared" si="26"/>
        <v>8.1999999999978286</v>
      </c>
      <c r="D396" s="47">
        <f t="shared" si="27"/>
        <v>-5</v>
      </c>
      <c r="E396" s="47">
        <f t="shared" si="28"/>
        <v>-5</v>
      </c>
    </row>
    <row r="397" spans="1:5">
      <c r="A397" s="48">
        <f t="shared" si="29"/>
        <v>113.29999999999782</v>
      </c>
      <c r="B397" s="47">
        <f t="shared" si="25"/>
        <v>-5</v>
      </c>
      <c r="C397" s="47">
        <f t="shared" si="26"/>
        <v>8.2999999999978229</v>
      </c>
      <c r="D397" s="47">
        <f t="shared" si="27"/>
        <v>-5</v>
      </c>
      <c r="E397" s="47">
        <f t="shared" si="28"/>
        <v>-5</v>
      </c>
    </row>
    <row r="398" spans="1:5">
      <c r="A398" s="48">
        <f t="shared" si="29"/>
        <v>113.39999999999782</v>
      </c>
      <c r="B398" s="47">
        <f t="shared" si="25"/>
        <v>-5</v>
      </c>
      <c r="C398" s="47">
        <f t="shared" si="26"/>
        <v>8.3999999999978172</v>
      </c>
      <c r="D398" s="47">
        <f t="shared" si="27"/>
        <v>-5</v>
      </c>
      <c r="E398" s="47">
        <f t="shared" si="28"/>
        <v>-5</v>
      </c>
    </row>
    <row r="399" spans="1:5">
      <c r="A399" s="48">
        <f t="shared" si="29"/>
        <v>113.49999999999781</v>
      </c>
      <c r="B399" s="47">
        <f t="shared" ref="B399:B462" si="30">-B$10+MAX(0, $A399-B$9)*IF($A399&gt;=B$11,1,0)</f>
        <v>-5</v>
      </c>
      <c r="C399" s="47">
        <f t="shared" ref="C399:C462" si="31">-C$10+MAX(0, $A399-C$9)*IF($A399&gt;=C$11,0,1)</f>
        <v>8.4999999999978115</v>
      </c>
      <c r="D399" s="47">
        <f t="shared" ref="D399:D462" si="32">-D$10+MAX(0, D$9-$A399)*IF($A399&lt;=D$11,1,0)</f>
        <v>-5</v>
      </c>
      <c r="E399" s="47">
        <f t="shared" ref="E399:E462" si="33">-E$10+MAX(0, E$9-$A399)*IF($A399&lt;=E$11,0,1)</f>
        <v>-5</v>
      </c>
    </row>
    <row r="400" spans="1:5">
      <c r="A400" s="48">
        <f t="shared" ref="A400:A463" si="34">A399+0.1</f>
        <v>113.59999999999781</v>
      </c>
      <c r="B400" s="47">
        <f t="shared" si="30"/>
        <v>-5</v>
      </c>
      <c r="C400" s="47">
        <f t="shared" si="31"/>
        <v>8.5999999999978058</v>
      </c>
      <c r="D400" s="47">
        <f t="shared" si="32"/>
        <v>-5</v>
      </c>
      <c r="E400" s="47">
        <f t="shared" si="33"/>
        <v>-5</v>
      </c>
    </row>
    <row r="401" spans="1:5">
      <c r="A401" s="48">
        <f t="shared" si="34"/>
        <v>113.6999999999978</v>
      </c>
      <c r="B401" s="47">
        <f t="shared" si="30"/>
        <v>-5</v>
      </c>
      <c r="C401" s="47">
        <f t="shared" si="31"/>
        <v>8.6999999999978002</v>
      </c>
      <c r="D401" s="47">
        <f t="shared" si="32"/>
        <v>-5</v>
      </c>
      <c r="E401" s="47">
        <f t="shared" si="33"/>
        <v>-5</v>
      </c>
    </row>
    <row r="402" spans="1:5">
      <c r="A402" s="48">
        <f t="shared" si="34"/>
        <v>113.79999999999779</v>
      </c>
      <c r="B402" s="47">
        <f t="shared" si="30"/>
        <v>-5</v>
      </c>
      <c r="C402" s="47">
        <f t="shared" si="31"/>
        <v>8.7999999999977945</v>
      </c>
      <c r="D402" s="47">
        <f t="shared" si="32"/>
        <v>-5</v>
      </c>
      <c r="E402" s="47">
        <f t="shared" si="33"/>
        <v>-5</v>
      </c>
    </row>
    <row r="403" spans="1:5">
      <c r="A403" s="48">
        <f t="shared" si="34"/>
        <v>113.89999999999779</v>
      </c>
      <c r="B403" s="47">
        <f t="shared" si="30"/>
        <v>-5</v>
      </c>
      <c r="C403" s="47">
        <f t="shared" si="31"/>
        <v>8.8999999999977888</v>
      </c>
      <c r="D403" s="47">
        <f t="shared" si="32"/>
        <v>-5</v>
      </c>
      <c r="E403" s="47">
        <f t="shared" si="33"/>
        <v>-5</v>
      </c>
    </row>
    <row r="404" spans="1:5">
      <c r="A404" s="48">
        <f t="shared" si="34"/>
        <v>113.99999999999778</v>
      </c>
      <c r="B404" s="47">
        <f t="shared" si="30"/>
        <v>-5</v>
      </c>
      <c r="C404" s="47">
        <f t="shared" si="31"/>
        <v>8.9999999999977831</v>
      </c>
      <c r="D404" s="47">
        <f t="shared" si="32"/>
        <v>-5</v>
      </c>
      <c r="E404" s="47">
        <f t="shared" si="33"/>
        <v>-5</v>
      </c>
    </row>
    <row r="405" spans="1:5">
      <c r="A405" s="48">
        <f t="shared" si="34"/>
        <v>114.09999999999778</v>
      </c>
      <c r="B405" s="47">
        <f t="shared" si="30"/>
        <v>-5</v>
      </c>
      <c r="C405" s="47">
        <f t="shared" si="31"/>
        <v>9.0999999999977774</v>
      </c>
      <c r="D405" s="47">
        <f t="shared" si="32"/>
        <v>-5</v>
      </c>
      <c r="E405" s="47">
        <f t="shared" si="33"/>
        <v>-5</v>
      </c>
    </row>
    <row r="406" spans="1:5">
      <c r="A406" s="48">
        <f t="shared" si="34"/>
        <v>114.19999999999777</v>
      </c>
      <c r="B406" s="47">
        <f t="shared" si="30"/>
        <v>-5</v>
      </c>
      <c r="C406" s="47">
        <f t="shared" si="31"/>
        <v>9.1999999999977717</v>
      </c>
      <c r="D406" s="47">
        <f t="shared" si="32"/>
        <v>-5</v>
      </c>
      <c r="E406" s="47">
        <f t="shared" si="33"/>
        <v>-5</v>
      </c>
    </row>
    <row r="407" spans="1:5">
      <c r="A407" s="48">
        <f t="shared" si="34"/>
        <v>114.29999999999777</v>
      </c>
      <c r="B407" s="47">
        <f t="shared" si="30"/>
        <v>-5</v>
      </c>
      <c r="C407" s="47">
        <f t="shared" si="31"/>
        <v>9.2999999999977661</v>
      </c>
      <c r="D407" s="47">
        <f t="shared" si="32"/>
        <v>-5</v>
      </c>
      <c r="E407" s="47">
        <f t="shared" si="33"/>
        <v>-5</v>
      </c>
    </row>
    <row r="408" spans="1:5">
      <c r="A408" s="48">
        <f t="shared" si="34"/>
        <v>114.39999999999776</v>
      </c>
      <c r="B408" s="47">
        <f t="shared" si="30"/>
        <v>-5</v>
      </c>
      <c r="C408" s="47">
        <f t="shared" si="31"/>
        <v>9.3999999999977604</v>
      </c>
      <c r="D408" s="47">
        <f t="shared" si="32"/>
        <v>-5</v>
      </c>
      <c r="E408" s="47">
        <f t="shared" si="33"/>
        <v>-5</v>
      </c>
    </row>
    <row r="409" spans="1:5">
      <c r="A409" s="48">
        <f t="shared" si="34"/>
        <v>114.49999999999775</v>
      </c>
      <c r="B409" s="47">
        <f t="shared" si="30"/>
        <v>-5</v>
      </c>
      <c r="C409" s="47">
        <f t="shared" si="31"/>
        <v>9.4999999999977547</v>
      </c>
      <c r="D409" s="47">
        <f t="shared" si="32"/>
        <v>-5</v>
      </c>
      <c r="E409" s="47">
        <f t="shared" si="33"/>
        <v>-5</v>
      </c>
    </row>
    <row r="410" spans="1:5">
      <c r="A410" s="48">
        <f t="shared" si="34"/>
        <v>114.59999999999775</v>
      </c>
      <c r="B410" s="47">
        <f t="shared" si="30"/>
        <v>-5</v>
      </c>
      <c r="C410" s="47">
        <f t="shared" si="31"/>
        <v>9.599999999997749</v>
      </c>
      <c r="D410" s="47">
        <f t="shared" si="32"/>
        <v>-5</v>
      </c>
      <c r="E410" s="47">
        <f t="shared" si="33"/>
        <v>-5</v>
      </c>
    </row>
    <row r="411" spans="1:5">
      <c r="A411" s="48">
        <f t="shared" si="34"/>
        <v>114.69999999999774</v>
      </c>
      <c r="B411" s="47">
        <f t="shared" si="30"/>
        <v>-5</v>
      </c>
      <c r="C411" s="47">
        <f t="shared" si="31"/>
        <v>9.6999999999977433</v>
      </c>
      <c r="D411" s="47">
        <f t="shared" si="32"/>
        <v>-5</v>
      </c>
      <c r="E411" s="47">
        <f t="shared" si="33"/>
        <v>-5</v>
      </c>
    </row>
    <row r="412" spans="1:5">
      <c r="A412" s="48">
        <f t="shared" si="34"/>
        <v>114.79999999999774</v>
      </c>
      <c r="B412" s="47">
        <f t="shared" si="30"/>
        <v>-5</v>
      </c>
      <c r="C412" s="47">
        <f t="shared" si="31"/>
        <v>9.7999999999977376</v>
      </c>
      <c r="D412" s="47">
        <f t="shared" si="32"/>
        <v>-5</v>
      </c>
      <c r="E412" s="47">
        <f t="shared" si="33"/>
        <v>-5</v>
      </c>
    </row>
    <row r="413" spans="1:5">
      <c r="A413" s="48">
        <f t="shared" si="34"/>
        <v>114.89999999999773</v>
      </c>
      <c r="B413" s="47">
        <f t="shared" si="30"/>
        <v>-5</v>
      </c>
      <c r="C413" s="47">
        <f t="shared" si="31"/>
        <v>9.8999999999977319</v>
      </c>
      <c r="D413" s="47">
        <f t="shared" si="32"/>
        <v>-5</v>
      </c>
      <c r="E413" s="47">
        <f t="shared" si="33"/>
        <v>-5</v>
      </c>
    </row>
    <row r="414" spans="1:5">
      <c r="A414" s="49">
        <f t="shared" si="34"/>
        <v>114.99999999999773</v>
      </c>
      <c r="B414" s="50">
        <f t="shared" si="30"/>
        <v>-5</v>
      </c>
      <c r="C414" s="50">
        <f t="shared" si="31"/>
        <v>9.9999999999977263</v>
      </c>
      <c r="D414" s="50">
        <f t="shared" si="32"/>
        <v>-5</v>
      </c>
      <c r="E414" s="50">
        <f t="shared" si="33"/>
        <v>-5</v>
      </c>
    </row>
    <row r="415" spans="1:5">
      <c r="A415" s="48">
        <f t="shared" si="34"/>
        <v>115.09999999999772</v>
      </c>
      <c r="B415" s="47">
        <f t="shared" si="30"/>
        <v>10.099999999997721</v>
      </c>
      <c r="C415" s="47">
        <f t="shared" si="31"/>
        <v>-5</v>
      </c>
      <c r="D415" s="47">
        <f t="shared" si="32"/>
        <v>-5</v>
      </c>
      <c r="E415" s="47">
        <f t="shared" si="33"/>
        <v>-5</v>
      </c>
    </row>
    <row r="416" spans="1:5">
      <c r="A416" s="48">
        <f t="shared" si="34"/>
        <v>115.19999999999771</v>
      </c>
      <c r="B416" s="47">
        <f t="shared" si="30"/>
        <v>10.199999999997715</v>
      </c>
      <c r="C416" s="47">
        <f t="shared" si="31"/>
        <v>-5</v>
      </c>
      <c r="D416" s="47">
        <f t="shared" si="32"/>
        <v>-5</v>
      </c>
      <c r="E416" s="47">
        <f t="shared" si="33"/>
        <v>-5</v>
      </c>
    </row>
    <row r="417" spans="1:5">
      <c r="A417" s="48">
        <f t="shared" si="34"/>
        <v>115.29999999999771</v>
      </c>
      <c r="B417" s="47">
        <f t="shared" si="30"/>
        <v>10.299999999997709</v>
      </c>
      <c r="C417" s="47">
        <f t="shared" si="31"/>
        <v>-5</v>
      </c>
      <c r="D417" s="47">
        <f t="shared" si="32"/>
        <v>-5</v>
      </c>
      <c r="E417" s="47">
        <f t="shared" si="33"/>
        <v>-5</v>
      </c>
    </row>
    <row r="418" spans="1:5">
      <c r="A418" s="48">
        <f t="shared" si="34"/>
        <v>115.3999999999977</v>
      </c>
      <c r="B418" s="47">
        <f t="shared" si="30"/>
        <v>10.399999999997704</v>
      </c>
      <c r="C418" s="47">
        <f t="shared" si="31"/>
        <v>-5</v>
      </c>
      <c r="D418" s="47">
        <f t="shared" si="32"/>
        <v>-5</v>
      </c>
      <c r="E418" s="47">
        <f t="shared" si="33"/>
        <v>-5</v>
      </c>
    </row>
    <row r="419" spans="1:5">
      <c r="A419" s="48">
        <f t="shared" si="34"/>
        <v>115.4999999999977</v>
      </c>
      <c r="B419" s="47">
        <f t="shared" si="30"/>
        <v>10.499999999997698</v>
      </c>
      <c r="C419" s="47">
        <f t="shared" si="31"/>
        <v>-5</v>
      </c>
      <c r="D419" s="47">
        <f t="shared" si="32"/>
        <v>-5</v>
      </c>
      <c r="E419" s="47">
        <f t="shared" si="33"/>
        <v>-5</v>
      </c>
    </row>
    <row r="420" spans="1:5">
      <c r="A420" s="48">
        <f t="shared" si="34"/>
        <v>115.59999999999769</v>
      </c>
      <c r="B420" s="47">
        <f t="shared" si="30"/>
        <v>10.599999999997692</v>
      </c>
      <c r="C420" s="47">
        <f t="shared" si="31"/>
        <v>-5</v>
      </c>
      <c r="D420" s="47">
        <f t="shared" si="32"/>
        <v>-5</v>
      </c>
      <c r="E420" s="47">
        <f t="shared" si="33"/>
        <v>-5</v>
      </c>
    </row>
    <row r="421" spans="1:5">
      <c r="A421" s="48">
        <f t="shared" si="34"/>
        <v>115.69999999999769</v>
      </c>
      <c r="B421" s="47">
        <f t="shared" si="30"/>
        <v>10.699999999997686</v>
      </c>
      <c r="C421" s="47">
        <f t="shared" si="31"/>
        <v>-5</v>
      </c>
      <c r="D421" s="47">
        <f t="shared" si="32"/>
        <v>-5</v>
      </c>
      <c r="E421" s="47">
        <f t="shared" si="33"/>
        <v>-5</v>
      </c>
    </row>
    <row r="422" spans="1:5">
      <c r="A422" s="48">
        <f t="shared" si="34"/>
        <v>115.79999999999768</v>
      </c>
      <c r="B422" s="47">
        <f t="shared" si="30"/>
        <v>10.799999999997681</v>
      </c>
      <c r="C422" s="47">
        <f t="shared" si="31"/>
        <v>-5</v>
      </c>
      <c r="D422" s="47">
        <f t="shared" si="32"/>
        <v>-5</v>
      </c>
      <c r="E422" s="47">
        <f t="shared" si="33"/>
        <v>-5</v>
      </c>
    </row>
    <row r="423" spans="1:5">
      <c r="A423" s="48">
        <f t="shared" si="34"/>
        <v>115.89999999999768</v>
      </c>
      <c r="B423" s="47">
        <f t="shared" si="30"/>
        <v>10.899999999997675</v>
      </c>
      <c r="C423" s="47">
        <f t="shared" si="31"/>
        <v>-5</v>
      </c>
      <c r="D423" s="47">
        <f t="shared" si="32"/>
        <v>-5</v>
      </c>
      <c r="E423" s="47">
        <f t="shared" si="33"/>
        <v>-5</v>
      </c>
    </row>
    <row r="424" spans="1:5">
      <c r="A424" s="48">
        <f t="shared" si="34"/>
        <v>115.99999999999767</v>
      </c>
      <c r="B424" s="47">
        <f t="shared" si="30"/>
        <v>10.999999999997669</v>
      </c>
      <c r="C424" s="47">
        <f t="shared" si="31"/>
        <v>-5</v>
      </c>
      <c r="D424" s="47">
        <f t="shared" si="32"/>
        <v>-5</v>
      </c>
      <c r="E424" s="47">
        <f t="shared" si="33"/>
        <v>-5</v>
      </c>
    </row>
    <row r="425" spans="1:5">
      <c r="A425" s="48">
        <f t="shared" si="34"/>
        <v>116.09999999999766</v>
      </c>
      <c r="B425" s="47">
        <f t="shared" si="30"/>
        <v>11.099999999997664</v>
      </c>
      <c r="C425" s="47">
        <f t="shared" si="31"/>
        <v>-5</v>
      </c>
      <c r="D425" s="47">
        <f t="shared" si="32"/>
        <v>-5</v>
      </c>
      <c r="E425" s="47">
        <f t="shared" si="33"/>
        <v>-5</v>
      </c>
    </row>
    <row r="426" spans="1:5">
      <c r="A426" s="48">
        <f t="shared" si="34"/>
        <v>116.19999999999766</v>
      </c>
      <c r="B426" s="47">
        <f t="shared" si="30"/>
        <v>11.199999999997658</v>
      </c>
      <c r="C426" s="47">
        <f t="shared" si="31"/>
        <v>-5</v>
      </c>
      <c r="D426" s="47">
        <f t="shared" si="32"/>
        <v>-5</v>
      </c>
      <c r="E426" s="47">
        <f t="shared" si="33"/>
        <v>-5</v>
      </c>
    </row>
    <row r="427" spans="1:5">
      <c r="A427" s="48">
        <f t="shared" si="34"/>
        <v>116.29999999999765</v>
      </c>
      <c r="B427" s="47">
        <f t="shared" si="30"/>
        <v>11.299999999997652</v>
      </c>
      <c r="C427" s="47">
        <f t="shared" si="31"/>
        <v>-5</v>
      </c>
      <c r="D427" s="47">
        <f t="shared" si="32"/>
        <v>-5</v>
      </c>
      <c r="E427" s="47">
        <f t="shared" si="33"/>
        <v>-5</v>
      </c>
    </row>
    <row r="428" spans="1:5">
      <c r="A428" s="48">
        <f t="shared" si="34"/>
        <v>116.39999999999765</v>
      </c>
      <c r="B428" s="47">
        <f t="shared" si="30"/>
        <v>11.399999999997647</v>
      </c>
      <c r="C428" s="47">
        <f t="shared" si="31"/>
        <v>-5</v>
      </c>
      <c r="D428" s="47">
        <f t="shared" si="32"/>
        <v>-5</v>
      </c>
      <c r="E428" s="47">
        <f t="shared" si="33"/>
        <v>-5</v>
      </c>
    </row>
    <row r="429" spans="1:5">
      <c r="A429" s="48">
        <f t="shared" si="34"/>
        <v>116.49999999999764</v>
      </c>
      <c r="B429" s="47">
        <f t="shared" si="30"/>
        <v>11.499999999997641</v>
      </c>
      <c r="C429" s="47">
        <f t="shared" si="31"/>
        <v>-5</v>
      </c>
      <c r="D429" s="47">
        <f t="shared" si="32"/>
        <v>-5</v>
      </c>
      <c r="E429" s="47">
        <f t="shared" si="33"/>
        <v>-5</v>
      </c>
    </row>
    <row r="430" spans="1:5">
      <c r="A430" s="48">
        <f t="shared" si="34"/>
        <v>116.59999999999764</v>
      </c>
      <c r="B430" s="47">
        <f t="shared" si="30"/>
        <v>11.599999999997635</v>
      </c>
      <c r="C430" s="47">
        <f t="shared" si="31"/>
        <v>-5</v>
      </c>
      <c r="D430" s="47">
        <f t="shared" si="32"/>
        <v>-5</v>
      </c>
      <c r="E430" s="47">
        <f t="shared" si="33"/>
        <v>-5</v>
      </c>
    </row>
    <row r="431" spans="1:5">
      <c r="A431" s="48">
        <f t="shared" si="34"/>
        <v>116.69999999999763</v>
      </c>
      <c r="B431" s="47">
        <f t="shared" si="30"/>
        <v>11.69999999999763</v>
      </c>
      <c r="C431" s="47">
        <f t="shared" si="31"/>
        <v>-5</v>
      </c>
      <c r="D431" s="47">
        <f t="shared" si="32"/>
        <v>-5</v>
      </c>
      <c r="E431" s="47">
        <f t="shared" si="33"/>
        <v>-5</v>
      </c>
    </row>
    <row r="432" spans="1:5">
      <c r="A432" s="48">
        <f t="shared" si="34"/>
        <v>116.79999999999762</v>
      </c>
      <c r="B432" s="47">
        <f t="shared" si="30"/>
        <v>11.799999999997624</v>
      </c>
      <c r="C432" s="47">
        <f t="shared" si="31"/>
        <v>-5</v>
      </c>
      <c r="D432" s="47">
        <f t="shared" si="32"/>
        <v>-5</v>
      </c>
      <c r="E432" s="47">
        <f t="shared" si="33"/>
        <v>-5</v>
      </c>
    </row>
    <row r="433" spans="1:5">
      <c r="A433" s="48">
        <f t="shared" si="34"/>
        <v>116.89999999999762</v>
      </c>
      <c r="B433" s="47">
        <f t="shared" si="30"/>
        <v>11.899999999997618</v>
      </c>
      <c r="C433" s="47">
        <f t="shared" si="31"/>
        <v>-5</v>
      </c>
      <c r="D433" s="47">
        <f t="shared" si="32"/>
        <v>-5</v>
      </c>
      <c r="E433" s="47">
        <f t="shared" si="33"/>
        <v>-5</v>
      </c>
    </row>
    <row r="434" spans="1:5">
      <c r="A434" s="48">
        <f t="shared" si="34"/>
        <v>116.99999999999761</v>
      </c>
      <c r="B434" s="47">
        <f t="shared" si="30"/>
        <v>11.999999999997613</v>
      </c>
      <c r="C434" s="47">
        <f t="shared" si="31"/>
        <v>-5</v>
      </c>
      <c r="D434" s="47">
        <f t="shared" si="32"/>
        <v>-5</v>
      </c>
      <c r="E434" s="47">
        <f t="shared" si="33"/>
        <v>-5</v>
      </c>
    </row>
    <row r="435" spans="1:5">
      <c r="A435" s="48">
        <f t="shared" si="34"/>
        <v>117.09999999999761</v>
      </c>
      <c r="B435" s="47">
        <f t="shared" si="30"/>
        <v>12.099999999997607</v>
      </c>
      <c r="C435" s="47">
        <f t="shared" si="31"/>
        <v>-5</v>
      </c>
      <c r="D435" s="47">
        <f t="shared" si="32"/>
        <v>-5</v>
      </c>
      <c r="E435" s="47">
        <f t="shared" si="33"/>
        <v>-5</v>
      </c>
    </row>
    <row r="436" spans="1:5">
      <c r="A436" s="48">
        <f t="shared" si="34"/>
        <v>117.1999999999976</v>
      </c>
      <c r="B436" s="47">
        <f t="shared" si="30"/>
        <v>12.199999999997601</v>
      </c>
      <c r="C436" s="47">
        <f t="shared" si="31"/>
        <v>-5</v>
      </c>
      <c r="D436" s="47">
        <f t="shared" si="32"/>
        <v>-5</v>
      </c>
      <c r="E436" s="47">
        <f t="shared" si="33"/>
        <v>-5</v>
      </c>
    </row>
    <row r="437" spans="1:5">
      <c r="A437" s="48">
        <f t="shared" si="34"/>
        <v>117.2999999999976</v>
      </c>
      <c r="B437" s="47">
        <f t="shared" si="30"/>
        <v>12.299999999997596</v>
      </c>
      <c r="C437" s="47">
        <f t="shared" si="31"/>
        <v>-5</v>
      </c>
      <c r="D437" s="47">
        <f t="shared" si="32"/>
        <v>-5</v>
      </c>
      <c r="E437" s="47">
        <f t="shared" si="33"/>
        <v>-5</v>
      </c>
    </row>
    <row r="438" spans="1:5">
      <c r="A438" s="48">
        <f t="shared" si="34"/>
        <v>117.39999999999759</v>
      </c>
      <c r="B438" s="47">
        <f t="shared" si="30"/>
        <v>12.39999999999759</v>
      </c>
      <c r="C438" s="47">
        <f t="shared" si="31"/>
        <v>-5</v>
      </c>
      <c r="D438" s="47">
        <f t="shared" si="32"/>
        <v>-5</v>
      </c>
      <c r="E438" s="47">
        <f t="shared" si="33"/>
        <v>-5</v>
      </c>
    </row>
    <row r="439" spans="1:5">
      <c r="A439" s="48">
        <f t="shared" si="34"/>
        <v>117.49999999999758</v>
      </c>
      <c r="B439" s="47">
        <f t="shared" si="30"/>
        <v>12.499999999997584</v>
      </c>
      <c r="C439" s="47">
        <f t="shared" si="31"/>
        <v>-5</v>
      </c>
      <c r="D439" s="47">
        <f t="shared" si="32"/>
        <v>-5</v>
      </c>
      <c r="E439" s="47">
        <f t="shared" si="33"/>
        <v>-5</v>
      </c>
    </row>
    <row r="440" spans="1:5">
      <c r="A440" s="48">
        <f t="shared" si="34"/>
        <v>117.59999999999758</v>
      </c>
      <c r="B440" s="47">
        <f t="shared" si="30"/>
        <v>12.599999999997578</v>
      </c>
      <c r="C440" s="47">
        <f t="shared" si="31"/>
        <v>-5</v>
      </c>
      <c r="D440" s="47">
        <f t="shared" si="32"/>
        <v>-5</v>
      </c>
      <c r="E440" s="47">
        <f t="shared" si="33"/>
        <v>-5</v>
      </c>
    </row>
    <row r="441" spans="1:5">
      <c r="A441" s="48">
        <f t="shared" si="34"/>
        <v>117.69999999999757</v>
      </c>
      <c r="B441" s="47">
        <f t="shared" si="30"/>
        <v>12.699999999997573</v>
      </c>
      <c r="C441" s="47">
        <f t="shared" si="31"/>
        <v>-5</v>
      </c>
      <c r="D441" s="47">
        <f t="shared" si="32"/>
        <v>-5</v>
      </c>
      <c r="E441" s="47">
        <f t="shared" si="33"/>
        <v>-5</v>
      </c>
    </row>
    <row r="442" spans="1:5">
      <c r="A442" s="48">
        <f t="shared" si="34"/>
        <v>117.79999999999757</v>
      </c>
      <c r="B442" s="47">
        <f t="shared" si="30"/>
        <v>12.799999999997567</v>
      </c>
      <c r="C442" s="47">
        <f t="shared" si="31"/>
        <v>-5</v>
      </c>
      <c r="D442" s="47">
        <f t="shared" si="32"/>
        <v>-5</v>
      </c>
      <c r="E442" s="47">
        <f t="shared" si="33"/>
        <v>-5</v>
      </c>
    </row>
    <row r="443" spans="1:5">
      <c r="A443" s="48">
        <f t="shared" si="34"/>
        <v>117.89999999999756</v>
      </c>
      <c r="B443" s="47">
        <f t="shared" si="30"/>
        <v>12.899999999997561</v>
      </c>
      <c r="C443" s="47">
        <f t="shared" si="31"/>
        <v>-5</v>
      </c>
      <c r="D443" s="47">
        <f t="shared" si="32"/>
        <v>-5</v>
      </c>
      <c r="E443" s="47">
        <f t="shared" si="33"/>
        <v>-5</v>
      </c>
    </row>
    <row r="444" spans="1:5">
      <c r="A444" s="48">
        <f t="shared" si="34"/>
        <v>117.99999999999756</v>
      </c>
      <c r="B444" s="47">
        <f t="shared" si="30"/>
        <v>12.999999999997556</v>
      </c>
      <c r="C444" s="47">
        <f t="shared" si="31"/>
        <v>-5</v>
      </c>
      <c r="D444" s="47">
        <f t="shared" si="32"/>
        <v>-5</v>
      </c>
      <c r="E444" s="47">
        <f t="shared" si="33"/>
        <v>-5</v>
      </c>
    </row>
    <row r="445" spans="1:5">
      <c r="A445" s="48">
        <f t="shared" si="34"/>
        <v>118.09999999999755</v>
      </c>
      <c r="B445" s="47">
        <f t="shared" si="30"/>
        <v>13.09999999999755</v>
      </c>
      <c r="C445" s="47">
        <f t="shared" si="31"/>
        <v>-5</v>
      </c>
      <c r="D445" s="47">
        <f t="shared" si="32"/>
        <v>-5</v>
      </c>
      <c r="E445" s="47">
        <f t="shared" si="33"/>
        <v>-5</v>
      </c>
    </row>
    <row r="446" spans="1:5">
      <c r="A446" s="48">
        <f t="shared" si="34"/>
        <v>118.19999999999754</v>
      </c>
      <c r="B446" s="47">
        <f t="shared" si="30"/>
        <v>13.199999999997544</v>
      </c>
      <c r="C446" s="47">
        <f t="shared" si="31"/>
        <v>-5</v>
      </c>
      <c r="D446" s="47">
        <f t="shared" si="32"/>
        <v>-5</v>
      </c>
      <c r="E446" s="47">
        <f t="shared" si="33"/>
        <v>-5</v>
      </c>
    </row>
    <row r="447" spans="1:5">
      <c r="A447" s="48">
        <f t="shared" si="34"/>
        <v>118.29999999999754</v>
      </c>
      <c r="B447" s="47">
        <f t="shared" si="30"/>
        <v>13.299999999997539</v>
      </c>
      <c r="C447" s="47">
        <f t="shared" si="31"/>
        <v>-5</v>
      </c>
      <c r="D447" s="47">
        <f t="shared" si="32"/>
        <v>-5</v>
      </c>
      <c r="E447" s="47">
        <f t="shared" si="33"/>
        <v>-5</v>
      </c>
    </row>
    <row r="448" spans="1:5">
      <c r="A448" s="48">
        <f t="shared" si="34"/>
        <v>118.39999999999753</v>
      </c>
      <c r="B448" s="47">
        <f t="shared" si="30"/>
        <v>13.399999999997533</v>
      </c>
      <c r="C448" s="47">
        <f t="shared" si="31"/>
        <v>-5</v>
      </c>
      <c r="D448" s="47">
        <f t="shared" si="32"/>
        <v>-5</v>
      </c>
      <c r="E448" s="47">
        <f t="shared" si="33"/>
        <v>-5</v>
      </c>
    </row>
    <row r="449" spans="1:5">
      <c r="A449" s="48">
        <f t="shared" si="34"/>
        <v>118.49999999999753</v>
      </c>
      <c r="B449" s="47">
        <f t="shared" si="30"/>
        <v>13.499999999997527</v>
      </c>
      <c r="C449" s="47">
        <f t="shared" si="31"/>
        <v>-5</v>
      </c>
      <c r="D449" s="47">
        <f t="shared" si="32"/>
        <v>-5</v>
      </c>
      <c r="E449" s="47">
        <f t="shared" si="33"/>
        <v>-5</v>
      </c>
    </row>
    <row r="450" spans="1:5">
      <c r="A450" s="48">
        <f t="shared" si="34"/>
        <v>118.59999999999752</v>
      </c>
      <c r="B450" s="47">
        <f t="shared" si="30"/>
        <v>13.599999999997522</v>
      </c>
      <c r="C450" s="47">
        <f t="shared" si="31"/>
        <v>-5</v>
      </c>
      <c r="D450" s="47">
        <f t="shared" si="32"/>
        <v>-5</v>
      </c>
      <c r="E450" s="47">
        <f t="shared" si="33"/>
        <v>-5</v>
      </c>
    </row>
    <row r="451" spans="1:5">
      <c r="A451" s="48">
        <f t="shared" si="34"/>
        <v>118.69999999999752</v>
      </c>
      <c r="B451" s="47">
        <f t="shared" si="30"/>
        <v>13.699999999997516</v>
      </c>
      <c r="C451" s="47">
        <f t="shared" si="31"/>
        <v>-5</v>
      </c>
      <c r="D451" s="47">
        <f t="shared" si="32"/>
        <v>-5</v>
      </c>
      <c r="E451" s="47">
        <f t="shared" si="33"/>
        <v>-5</v>
      </c>
    </row>
    <row r="452" spans="1:5">
      <c r="A452" s="48">
        <f t="shared" si="34"/>
        <v>118.79999999999751</v>
      </c>
      <c r="B452" s="47">
        <f t="shared" si="30"/>
        <v>13.79999999999751</v>
      </c>
      <c r="C452" s="47">
        <f t="shared" si="31"/>
        <v>-5</v>
      </c>
      <c r="D452" s="47">
        <f t="shared" si="32"/>
        <v>-5</v>
      </c>
      <c r="E452" s="47">
        <f t="shared" si="33"/>
        <v>-5</v>
      </c>
    </row>
    <row r="453" spans="1:5">
      <c r="A453" s="48">
        <f t="shared" si="34"/>
        <v>118.8999999999975</v>
      </c>
      <c r="B453" s="47">
        <f t="shared" si="30"/>
        <v>13.899999999997505</v>
      </c>
      <c r="C453" s="47">
        <f t="shared" si="31"/>
        <v>-5</v>
      </c>
      <c r="D453" s="47">
        <f t="shared" si="32"/>
        <v>-5</v>
      </c>
      <c r="E453" s="47">
        <f t="shared" si="33"/>
        <v>-5</v>
      </c>
    </row>
    <row r="454" spans="1:5">
      <c r="A454" s="48">
        <f t="shared" si="34"/>
        <v>118.9999999999975</v>
      </c>
      <c r="B454" s="47">
        <f t="shared" si="30"/>
        <v>13.999999999997499</v>
      </c>
      <c r="C454" s="47">
        <f t="shared" si="31"/>
        <v>-5</v>
      </c>
      <c r="D454" s="47">
        <f t="shared" si="32"/>
        <v>-5</v>
      </c>
      <c r="E454" s="47">
        <f t="shared" si="33"/>
        <v>-5</v>
      </c>
    </row>
    <row r="455" spans="1:5">
      <c r="A455" s="48">
        <f t="shared" si="34"/>
        <v>119.09999999999749</v>
      </c>
      <c r="B455" s="47">
        <f t="shared" si="30"/>
        <v>14.099999999997493</v>
      </c>
      <c r="C455" s="47">
        <f t="shared" si="31"/>
        <v>-5</v>
      </c>
      <c r="D455" s="47">
        <f t="shared" si="32"/>
        <v>-5</v>
      </c>
      <c r="E455" s="47">
        <f t="shared" si="33"/>
        <v>-5</v>
      </c>
    </row>
    <row r="456" spans="1:5">
      <c r="A456" s="48">
        <f t="shared" si="34"/>
        <v>119.19999999999749</v>
      </c>
      <c r="B456" s="47">
        <f t="shared" si="30"/>
        <v>14.199999999997488</v>
      </c>
      <c r="C456" s="47">
        <f t="shared" si="31"/>
        <v>-5</v>
      </c>
      <c r="D456" s="47">
        <f t="shared" si="32"/>
        <v>-5</v>
      </c>
      <c r="E456" s="47">
        <f t="shared" si="33"/>
        <v>-5</v>
      </c>
    </row>
    <row r="457" spans="1:5">
      <c r="A457" s="48">
        <f t="shared" si="34"/>
        <v>119.29999999999748</v>
      </c>
      <c r="B457" s="47">
        <f t="shared" si="30"/>
        <v>14.299999999997482</v>
      </c>
      <c r="C457" s="47">
        <f t="shared" si="31"/>
        <v>-5</v>
      </c>
      <c r="D457" s="47">
        <f t="shared" si="32"/>
        <v>-5</v>
      </c>
      <c r="E457" s="47">
        <f t="shared" si="33"/>
        <v>-5</v>
      </c>
    </row>
    <row r="458" spans="1:5">
      <c r="A458" s="48">
        <f t="shared" si="34"/>
        <v>119.39999999999748</v>
      </c>
      <c r="B458" s="47">
        <f t="shared" si="30"/>
        <v>14.399999999997476</v>
      </c>
      <c r="C458" s="47">
        <f t="shared" si="31"/>
        <v>-5</v>
      </c>
      <c r="D458" s="47">
        <f t="shared" si="32"/>
        <v>-5</v>
      </c>
      <c r="E458" s="47">
        <f t="shared" si="33"/>
        <v>-5</v>
      </c>
    </row>
    <row r="459" spans="1:5">
      <c r="A459" s="48">
        <f t="shared" si="34"/>
        <v>119.49999999999747</v>
      </c>
      <c r="B459" s="47">
        <f t="shared" si="30"/>
        <v>14.49999999999747</v>
      </c>
      <c r="C459" s="47">
        <f t="shared" si="31"/>
        <v>-5</v>
      </c>
      <c r="D459" s="47">
        <f t="shared" si="32"/>
        <v>-5</v>
      </c>
      <c r="E459" s="47">
        <f t="shared" si="33"/>
        <v>-5</v>
      </c>
    </row>
    <row r="460" spans="1:5">
      <c r="A460" s="48">
        <f t="shared" si="34"/>
        <v>119.59999999999746</v>
      </c>
      <c r="B460" s="47">
        <f t="shared" si="30"/>
        <v>14.599999999997465</v>
      </c>
      <c r="C460" s="47">
        <f t="shared" si="31"/>
        <v>-5</v>
      </c>
      <c r="D460" s="47">
        <f t="shared" si="32"/>
        <v>-5</v>
      </c>
      <c r="E460" s="47">
        <f t="shared" si="33"/>
        <v>-5</v>
      </c>
    </row>
    <row r="461" spans="1:5">
      <c r="A461" s="48">
        <f t="shared" si="34"/>
        <v>119.69999999999746</v>
      </c>
      <c r="B461" s="47">
        <f t="shared" si="30"/>
        <v>14.699999999997459</v>
      </c>
      <c r="C461" s="47">
        <f t="shared" si="31"/>
        <v>-5</v>
      </c>
      <c r="D461" s="47">
        <f t="shared" si="32"/>
        <v>-5</v>
      </c>
      <c r="E461" s="47">
        <f t="shared" si="33"/>
        <v>-5</v>
      </c>
    </row>
    <row r="462" spans="1:5">
      <c r="A462" s="48">
        <f t="shared" si="34"/>
        <v>119.79999999999745</v>
      </c>
      <c r="B462" s="47">
        <f t="shared" si="30"/>
        <v>14.799999999997453</v>
      </c>
      <c r="C462" s="47">
        <f t="shared" si="31"/>
        <v>-5</v>
      </c>
      <c r="D462" s="47">
        <f t="shared" si="32"/>
        <v>-5</v>
      </c>
      <c r="E462" s="47">
        <f t="shared" si="33"/>
        <v>-5</v>
      </c>
    </row>
    <row r="463" spans="1:5">
      <c r="A463" s="48">
        <f t="shared" si="34"/>
        <v>119.89999999999745</v>
      </c>
      <c r="B463" s="47">
        <f t="shared" ref="B463:B514" si="35">-B$10+MAX(0, $A463-B$9)*IF($A463&gt;=B$11,1,0)</f>
        <v>14.899999999997448</v>
      </c>
      <c r="C463" s="47">
        <f t="shared" ref="C463:C514" si="36">-C$10+MAX(0, $A463-C$9)*IF($A463&gt;=C$11,0,1)</f>
        <v>-5</v>
      </c>
      <c r="D463" s="47">
        <f t="shared" ref="D463:D514" si="37">-D$10+MAX(0, D$9-$A463)*IF($A463&lt;=D$11,1,0)</f>
        <v>-5</v>
      </c>
      <c r="E463" s="47">
        <f t="shared" ref="E463:E514" si="38">-E$10+MAX(0, E$9-$A463)*IF($A463&lt;=E$11,0,1)</f>
        <v>-5</v>
      </c>
    </row>
    <row r="464" spans="1:5">
      <c r="A464" s="48">
        <f t="shared" ref="A464:A514" si="39">A463+0.1</f>
        <v>119.99999999999744</v>
      </c>
      <c r="B464" s="47">
        <f t="shared" si="35"/>
        <v>14.999999999997442</v>
      </c>
      <c r="C464" s="47">
        <f t="shared" si="36"/>
        <v>-5</v>
      </c>
      <c r="D464" s="47">
        <f t="shared" si="37"/>
        <v>-5</v>
      </c>
      <c r="E464" s="47">
        <f t="shared" si="38"/>
        <v>-5</v>
      </c>
    </row>
    <row r="465" spans="1:5">
      <c r="A465" s="48">
        <f t="shared" si="39"/>
        <v>120.09999999999744</v>
      </c>
      <c r="B465" s="47">
        <f t="shared" si="35"/>
        <v>15.099999999997436</v>
      </c>
      <c r="C465" s="47">
        <f t="shared" si="36"/>
        <v>-5</v>
      </c>
      <c r="D465" s="47">
        <f t="shared" si="37"/>
        <v>-5</v>
      </c>
      <c r="E465" s="47">
        <f t="shared" si="38"/>
        <v>-5</v>
      </c>
    </row>
    <row r="466" spans="1:5">
      <c r="A466" s="48">
        <f t="shared" si="39"/>
        <v>120.19999999999743</v>
      </c>
      <c r="B466" s="47">
        <f t="shared" si="35"/>
        <v>15.199999999997431</v>
      </c>
      <c r="C466" s="47">
        <f t="shared" si="36"/>
        <v>-5</v>
      </c>
      <c r="D466" s="47">
        <f t="shared" si="37"/>
        <v>-5</v>
      </c>
      <c r="E466" s="47">
        <f t="shared" si="38"/>
        <v>-5</v>
      </c>
    </row>
    <row r="467" spans="1:5">
      <c r="A467" s="48">
        <f t="shared" si="39"/>
        <v>120.29999999999742</v>
      </c>
      <c r="B467" s="47">
        <f t="shared" si="35"/>
        <v>15.299999999997425</v>
      </c>
      <c r="C467" s="47">
        <f t="shared" si="36"/>
        <v>-5</v>
      </c>
      <c r="D467" s="47">
        <f t="shared" si="37"/>
        <v>-5</v>
      </c>
      <c r="E467" s="47">
        <f t="shared" si="38"/>
        <v>-5</v>
      </c>
    </row>
    <row r="468" spans="1:5">
      <c r="A468" s="48">
        <f t="shared" si="39"/>
        <v>120.39999999999742</v>
      </c>
      <c r="B468" s="47">
        <f t="shared" si="35"/>
        <v>15.399999999997419</v>
      </c>
      <c r="C468" s="47">
        <f t="shared" si="36"/>
        <v>-5</v>
      </c>
      <c r="D468" s="47">
        <f t="shared" si="37"/>
        <v>-5</v>
      </c>
      <c r="E468" s="47">
        <f t="shared" si="38"/>
        <v>-5</v>
      </c>
    </row>
    <row r="469" spans="1:5">
      <c r="A469" s="48">
        <f t="shared" si="39"/>
        <v>120.49999999999741</v>
      </c>
      <c r="B469" s="47">
        <f t="shared" si="35"/>
        <v>15.499999999997414</v>
      </c>
      <c r="C469" s="47">
        <f t="shared" si="36"/>
        <v>-5</v>
      </c>
      <c r="D469" s="47">
        <f t="shared" si="37"/>
        <v>-5</v>
      </c>
      <c r="E469" s="47">
        <f t="shared" si="38"/>
        <v>-5</v>
      </c>
    </row>
    <row r="470" spans="1:5">
      <c r="A470" s="48">
        <f t="shared" si="39"/>
        <v>120.59999999999741</v>
      </c>
      <c r="B470" s="47">
        <f t="shared" si="35"/>
        <v>15.599999999997408</v>
      </c>
      <c r="C470" s="47">
        <f t="shared" si="36"/>
        <v>-5</v>
      </c>
      <c r="D470" s="47">
        <f t="shared" si="37"/>
        <v>-5</v>
      </c>
      <c r="E470" s="47">
        <f t="shared" si="38"/>
        <v>-5</v>
      </c>
    </row>
    <row r="471" spans="1:5">
      <c r="A471" s="48">
        <f t="shared" si="39"/>
        <v>120.6999999999974</v>
      </c>
      <c r="B471" s="47">
        <f t="shared" si="35"/>
        <v>15.699999999997402</v>
      </c>
      <c r="C471" s="47">
        <f t="shared" si="36"/>
        <v>-5</v>
      </c>
      <c r="D471" s="47">
        <f t="shared" si="37"/>
        <v>-5</v>
      </c>
      <c r="E471" s="47">
        <f t="shared" si="38"/>
        <v>-5</v>
      </c>
    </row>
    <row r="472" spans="1:5">
      <c r="A472" s="48">
        <f t="shared" si="39"/>
        <v>120.7999999999974</v>
      </c>
      <c r="B472" s="47">
        <f t="shared" si="35"/>
        <v>15.799999999997397</v>
      </c>
      <c r="C472" s="47">
        <f t="shared" si="36"/>
        <v>-5</v>
      </c>
      <c r="D472" s="47">
        <f t="shared" si="37"/>
        <v>-5</v>
      </c>
      <c r="E472" s="47">
        <f t="shared" si="38"/>
        <v>-5</v>
      </c>
    </row>
    <row r="473" spans="1:5">
      <c r="A473" s="48">
        <f t="shared" si="39"/>
        <v>120.89999999999739</v>
      </c>
      <c r="B473" s="47">
        <f t="shared" si="35"/>
        <v>15.899999999997391</v>
      </c>
      <c r="C473" s="47">
        <f t="shared" si="36"/>
        <v>-5</v>
      </c>
      <c r="D473" s="47">
        <f t="shared" si="37"/>
        <v>-5</v>
      </c>
      <c r="E473" s="47">
        <f t="shared" si="38"/>
        <v>-5</v>
      </c>
    </row>
    <row r="474" spans="1:5">
      <c r="A474" s="48">
        <f t="shared" si="39"/>
        <v>120.99999999999739</v>
      </c>
      <c r="B474" s="47">
        <f t="shared" si="35"/>
        <v>15.999999999997385</v>
      </c>
      <c r="C474" s="47">
        <f t="shared" si="36"/>
        <v>-5</v>
      </c>
      <c r="D474" s="47">
        <f t="shared" si="37"/>
        <v>-5</v>
      </c>
      <c r="E474" s="47">
        <f t="shared" si="38"/>
        <v>-5</v>
      </c>
    </row>
    <row r="475" spans="1:5">
      <c r="A475" s="48">
        <f t="shared" si="39"/>
        <v>121.09999999999738</v>
      </c>
      <c r="B475" s="47">
        <f t="shared" si="35"/>
        <v>16.09999999999738</v>
      </c>
      <c r="C475" s="47">
        <f t="shared" si="36"/>
        <v>-5</v>
      </c>
      <c r="D475" s="47">
        <f t="shared" si="37"/>
        <v>-5</v>
      </c>
      <c r="E475" s="47">
        <f t="shared" si="38"/>
        <v>-5</v>
      </c>
    </row>
    <row r="476" spans="1:5">
      <c r="A476" s="48">
        <f t="shared" si="39"/>
        <v>121.19999999999737</v>
      </c>
      <c r="B476" s="47">
        <f t="shared" si="35"/>
        <v>16.199999999997374</v>
      </c>
      <c r="C476" s="47">
        <f t="shared" si="36"/>
        <v>-5</v>
      </c>
      <c r="D476" s="47">
        <f t="shared" si="37"/>
        <v>-5</v>
      </c>
      <c r="E476" s="47">
        <f t="shared" si="38"/>
        <v>-5</v>
      </c>
    </row>
    <row r="477" spans="1:5">
      <c r="A477" s="48">
        <f t="shared" si="39"/>
        <v>121.29999999999737</v>
      </c>
      <c r="B477" s="47">
        <f t="shared" si="35"/>
        <v>16.299999999997368</v>
      </c>
      <c r="C477" s="47">
        <f t="shared" si="36"/>
        <v>-5</v>
      </c>
      <c r="D477" s="47">
        <f t="shared" si="37"/>
        <v>-5</v>
      </c>
      <c r="E477" s="47">
        <f t="shared" si="38"/>
        <v>-5</v>
      </c>
    </row>
    <row r="478" spans="1:5">
      <c r="A478" s="48">
        <f t="shared" si="39"/>
        <v>121.39999999999736</v>
      </c>
      <c r="B478" s="47">
        <f t="shared" si="35"/>
        <v>16.399999999997362</v>
      </c>
      <c r="C478" s="47">
        <f t="shared" si="36"/>
        <v>-5</v>
      </c>
      <c r="D478" s="47">
        <f t="shared" si="37"/>
        <v>-5</v>
      </c>
      <c r="E478" s="47">
        <f t="shared" si="38"/>
        <v>-5</v>
      </c>
    </row>
    <row r="479" spans="1:5">
      <c r="A479" s="48">
        <f t="shared" si="39"/>
        <v>121.49999999999736</v>
      </c>
      <c r="B479" s="47">
        <f t="shared" si="35"/>
        <v>16.499999999997357</v>
      </c>
      <c r="C479" s="47">
        <f t="shared" si="36"/>
        <v>-5</v>
      </c>
      <c r="D479" s="47">
        <f t="shared" si="37"/>
        <v>-5</v>
      </c>
      <c r="E479" s="47">
        <f t="shared" si="38"/>
        <v>-5</v>
      </c>
    </row>
    <row r="480" spans="1:5">
      <c r="A480" s="48">
        <f t="shared" si="39"/>
        <v>121.59999999999735</v>
      </c>
      <c r="B480" s="47">
        <f t="shared" si="35"/>
        <v>16.599999999997351</v>
      </c>
      <c r="C480" s="47">
        <f t="shared" si="36"/>
        <v>-5</v>
      </c>
      <c r="D480" s="47">
        <f t="shared" si="37"/>
        <v>-5</v>
      </c>
      <c r="E480" s="47">
        <f t="shared" si="38"/>
        <v>-5</v>
      </c>
    </row>
    <row r="481" spans="1:5">
      <c r="A481" s="48">
        <f t="shared" si="39"/>
        <v>121.69999999999735</v>
      </c>
      <c r="B481" s="47">
        <f t="shared" si="35"/>
        <v>16.699999999997345</v>
      </c>
      <c r="C481" s="47">
        <f t="shared" si="36"/>
        <v>-5</v>
      </c>
      <c r="D481" s="47">
        <f t="shared" si="37"/>
        <v>-5</v>
      </c>
      <c r="E481" s="47">
        <f t="shared" si="38"/>
        <v>-5</v>
      </c>
    </row>
    <row r="482" spans="1:5">
      <c r="A482" s="48">
        <f t="shared" si="39"/>
        <v>121.79999999999734</v>
      </c>
      <c r="B482" s="47">
        <f t="shared" si="35"/>
        <v>16.79999999999734</v>
      </c>
      <c r="C482" s="47">
        <f t="shared" si="36"/>
        <v>-5</v>
      </c>
      <c r="D482" s="47">
        <f t="shared" si="37"/>
        <v>-5</v>
      </c>
      <c r="E482" s="47">
        <f t="shared" si="38"/>
        <v>-5</v>
      </c>
    </row>
    <row r="483" spans="1:5">
      <c r="A483" s="48">
        <f t="shared" si="39"/>
        <v>121.89999999999733</v>
      </c>
      <c r="B483" s="47">
        <f t="shared" si="35"/>
        <v>16.899999999997334</v>
      </c>
      <c r="C483" s="47">
        <f t="shared" si="36"/>
        <v>-5</v>
      </c>
      <c r="D483" s="47">
        <f t="shared" si="37"/>
        <v>-5</v>
      </c>
      <c r="E483" s="47">
        <f t="shared" si="38"/>
        <v>-5</v>
      </c>
    </row>
    <row r="484" spans="1:5">
      <c r="A484" s="48">
        <f t="shared" si="39"/>
        <v>121.99999999999733</v>
      </c>
      <c r="B484" s="47">
        <f t="shared" si="35"/>
        <v>16.999999999997328</v>
      </c>
      <c r="C484" s="47">
        <f t="shared" si="36"/>
        <v>-5</v>
      </c>
      <c r="D484" s="47">
        <f t="shared" si="37"/>
        <v>-5</v>
      </c>
      <c r="E484" s="47">
        <f t="shared" si="38"/>
        <v>-5</v>
      </c>
    </row>
    <row r="485" spans="1:5">
      <c r="A485" s="48">
        <f t="shared" si="39"/>
        <v>122.09999999999732</v>
      </c>
      <c r="B485" s="47">
        <f t="shared" si="35"/>
        <v>17.099999999997323</v>
      </c>
      <c r="C485" s="47">
        <f t="shared" si="36"/>
        <v>-5</v>
      </c>
      <c r="D485" s="47">
        <f t="shared" si="37"/>
        <v>-5</v>
      </c>
      <c r="E485" s="47">
        <f t="shared" si="38"/>
        <v>-5</v>
      </c>
    </row>
    <row r="486" spans="1:5">
      <c r="A486" s="48">
        <f t="shared" si="39"/>
        <v>122.19999999999732</v>
      </c>
      <c r="B486" s="47">
        <f t="shared" si="35"/>
        <v>17.199999999997317</v>
      </c>
      <c r="C486" s="47">
        <f t="shared" si="36"/>
        <v>-5</v>
      </c>
      <c r="D486" s="47">
        <f t="shared" si="37"/>
        <v>-5</v>
      </c>
      <c r="E486" s="47">
        <f t="shared" si="38"/>
        <v>-5</v>
      </c>
    </row>
    <row r="487" spans="1:5">
      <c r="A487" s="48">
        <f t="shared" si="39"/>
        <v>122.29999999999731</v>
      </c>
      <c r="B487" s="47">
        <f t="shared" si="35"/>
        <v>17.299999999997311</v>
      </c>
      <c r="C487" s="47">
        <f t="shared" si="36"/>
        <v>-5</v>
      </c>
      <c r="D487" s="47">
        <f t="shared" si="37"/>
        <v>-5</v>
      </c>
      <c r="E487" s="47">
        <f t="shared" si="38"/>
        <v>-5</v>
      </c>
    </row>
    <row r="488" spans="1:5">
      <c r="A488" s="48">
        <f t="shared" si="39"/>
        <v>122.39999999999731</v>
      </c>
      <c r="B488" s="47">
        <f t="shared" si="35"/>
        <v>17.399999999997306</v>
      </c>
      <c r="C488" s="47">
        <f t="shared" si="36"/>
        <v>-5</v>
      </c>
      <c r="D488" s="47">
        <f t="shared" si="37"/>
        <v>-5</v>
      </c>
      <c r="E488" s="47">
        <f t="shared" si="38"/>
        <v>-5</v>
      </c>
    </row>
    <row r="489" spans="1:5">
      <c r="A489" s="48">
        <f t="shared" si="39"/>
        <v>122.4999999999973</v>
      </c>
      <c r="B489" s="47">
        <f t="shared" si="35"/>
        <v>17.4999999999973</v>
      </c>
      <c r="C489" s="47">
        <f t="shared" si="36"/>
        <v>-5</v>
      </c>
      <c r="D489" s="47">
        <f t="shared" si="37"/>
        <v>-5</v>
      </c>
      <c r="E489" s="47">
        <f t="shared" si="38"/>
        <v>-5</v>
      </c>
    </row>
    <row r="490" spans="1:5">
      <c r="A490" s="48">
        <f t="shared" si="39"/>
        <v>122.59999999999729</v>
      </c>
      <c r="B490" s="47">
        <f t="shared" si="35"/>
        <v>17.599999999997294</v>
      </c>
      <c r="C490" s="47">
        <f t="shared" si="36"/>
        <v>-5</v>
      </c>
      <c r="D490" s="47">
        <f t="shared" si="37"/>
        <v>-5</v>
      </c>
      <c r="E490" s="47">
        <f t="shared" si="38"/>
        <v>-5</v>
      </c>
    </row>
    <row r="491" spans="1:5">
      <c r="A491" s="48">
        <f t="shared" si="39"/>
        <v>122.69999999999729</v>
      </c>
      <c r="B491" s="47">
        <f t="shared" si="35"/>
        <v>17.699999999997289</v>
      </c>
      <c r="C491" s="47">
        <f t="shared" si="36"/>
        <v>-5</v>
      </c>
      <c r="D491" s="47">
        <f t="shared" si="37"/>
        <v>-5</v>
      </c>
      <c r="E491" s="47">
        <f t="shared" si="38"/>
        <v>-5</v>
      </c>
    </row>
    <row r="492" spans="1:5">
      <c r="A492" s="48">
        <f t="shared" si="39"/>
        <v>122.79999999999728</v>
      </c>
      <c r="B492" s="47">
        <f t="shared" si="35"/>
        <v>17.799999999997283</v>
      </c>
      <c r="C492" s="47">
        <f t="shared" si="36"/>
        <v>-5</v>
      </c>
      <c r="D492" s="47">
        <f t="shared" si="37"/>
        <v>-5</v>
      </c>
      <c r="E492" s="47">
        <f t="shared" si="38"/>
        <v>-5</v>
      </c>
    </row>
    <row r="493" spans="1:5">
      <c r="A493" s="48">
        <f t="shared" si="39"/>
        <v>122.89999999999728</v>
      </c>
      <c r="B493" s="47">
        <f t="shared" si="35"/>
        <v>17.899999999997277</v>
      </c>
      <c r="C493" s="47">
        <f t="shared" si="36"/>
        <v>-5</v>
      </c>
      <c r="D493" s="47">
        <f t="shared" si="37"/>
        <v>-5</v>
      </c>
      <c r="E493" s="47">
        <f t="shared" si="38"/>
        <v>-5</v>
      </c>
    </row>
    <row r="494" spans="1:5">
      <c r="A494" s="48">
        <f t="shared" si="39"/>
        <v>122.99999999999727</v>
      </c>
      <c r="B494" s="47">
        <f t="shared" si="35"/>
        <v>17.999999999997272</v>
      </c>
      <c r="C494" s="47">
        <f t="shared" si="36"/>
        <v>-5</v>
      </c>
      <c r="D494" s="47">
        <f t="shared" si="37"/>
        <v>-5</v>
      </c>
      <c r="E494" s="47">
        <f t="shared" si="38"/>
        <v>-5</v>
      </c>
    </row>
    <row r="495" spans="1:5">
      <c r="A495" s="48">
        <f t="shared" si="39"/>
        <v>123.09999999999727</v>
      </c>
      <c r="B495" s="47">
        <f t="shared" si="35"/>
        <v>18.099999999997266</v>
      </c>
      <c r="C495" s="47">
        <f t="shared" si="36"/>
        <v>-5</v>
      </c>
      <c r="D495" s="47">
        <f t="shared" si="37"/>
        <v>-5</v>
      </c>
      <c r="E495" s="47">
        <f t="shared" si="38"/>
        <v>-5</v>
      </c>
    </row>
    <row r="496" spans="1:5">
      <c r="A496" s="48">
        <f t="shared" si="39"/>
        <v>123.19999999999726</v>
      </c>
      <c r="B496" s="47">
        <f t="shared" si="35"/>
        <v>18.19999999999726</v>
      </c>
      <c r="C496" s="47">
        <f t="shared" si="36"/>
        <v>-5</v>
      </c>
      <c r="D496" s="47">
        <f t="shared" si="37"/>
        <v>-5</v>
      </c>
      <c r="E496" s="47">
        <f t="shared" si="38"/>
        <v>-5</v>
      </c>
    </row>
    <row r="497" spans="1:5">
      <c r="A497" s="48">
        <f t="shared" si="39"/>
        <v>123.29999999999725</v>
      </c>
      <c r="B497" s="47">
        <f t="shared" si="35"/>
        <v>18.299999999997254</v>
      </c>
      <c r="C497" s="47">
        <f t="shared" si="36"/>
        <v>-5</v>
      </c>
      <c r="D497" s="47">
        <f t="shared" si="37"/>
        <v>-5</v>
      </c>
      <c r="E497" s="47">
        <f t="shared" si="38"/>
        <v>-5</v>
      </c>
    </row>
    <row r="498" spans="1:5">
      <c r="A498" s="48">
        <f t="shared" si="39"/>
        <v>123.39999999999725</v>
      </c>
      <c r="B498" s="47">
        <f t="shared" si="35"/>
        <v>18.399999999997249</v>
      </c>
      <c r="C498" s="47">
        <f t="shared" si="36"/>
        <v>-5</v>
      </c>
      <c r="D498" s="47">
        <f t="shared" si="37"/>
        <v>-5</v>
      </c>
      <c r="E498" s="47">
        <f t="shared" si="38"/>
        <v>-5</v>
      </c>
    </row>
    <row r="499" spans="1:5">
      <c r="A499" s="48">
        <f t="shared" si="39"/>
        <v>123.49999999999724</v>
      </c>
      <c r="B499" s="47">
        <f t="shared" si="35"/>
        <v>18.499999999997243</v>
      </c>
      <c r="C499" s="47">
        <f t="shared" si="36"/>
        <v>-5</v>
      </c>
      <c r="D499" s="47">
        <f t="shared" si="37"/>
        <v>-5</v>
      </c>
      <c r="E499" s="47">
        <f t="shared" si="38"/>
        <v>-5</v>
      </c>
    </row>
    <row r="500" spans="1:5">
      <c r="A500" s="48">
        <f t="shared" si="39"/>
        <v>123.59999999999724</v>
      </c>
      <c r="B500" s="47">
        <f t="shared" si="35"/>
        <v>18.599999999997237</v>
      </c>
      <c r="C500" s="47">
        <f t="shared" si="36"/>
        <v>-5</v>
      </c>
      <c r="D500" s="47">
        <f t="shared" si="37"/>
        <v>-5</v>
      </c>
      <c r="E500" s="47">
        <f t="shared" si="38"/>
        <v>-5</v>
      </c>
    </row>
    <row r="501" spans="1:5">
      <c r="A501" s="48">
        <f t="shared" si="39"/>
        <v>123.69999999999723</v>
      </c>
      <c r="B501" s="47">
        <f t="shared" si="35"/>
        <v>18.699999999997232</v>
      </c>
      <c r="C501" s="47">
        <f t="shared" si="36"/>
        <v>-5</v>
      </c>
      <c r="D501" s="47">
        <f t="shared" si="37"/>
        <v>-5</v>
      </c>
      <c r="E501" s="47">
        <f t="shared" si="38"/>
        <v>-5</v>
      </c>
    </row>
    <row r="502" spans="1:5">
      <c r="A502" s="48">
        <f t="shared" si="39"/>
        <v>123.79999999999723</v>
      </c>
      <c r="B502" s="47">
        <f t="shared" si="35"/>
        <v>18.799999999997226</v>
      </c>
      <c r="C502" s="47">
        <f t="shared" si="36"/>
        <v>-5</v>
      </c>
      <c r="D502" s="47">
        <f t="shared" si="37"/>
        <v>-5</v>
      </c>
      <c r="E502" s="47">
        <f t="shared" si="38"/>
        <v>-5</v>
      </c>
    </row>
    <row r="503" spans="1:5">
      <c r="A503" s="48">
        <f t="shared" si="39"/>
        <v>123.89999999999722</v>
      </c>
      <c r="B503" s="47">
        <f t="shared" si="35"/>
        <v>18.89999999999722</v>
      </c>
      <c r="C503" s="47">
        <f t="shared" si="36"/>
        <v>-5</v>
      </c>
      <c r="D503" s="47">
        <f t="shared" si="37"/>
        <v>-5</v>
      </c>
      <c r="E503" s="47">
        <f t="shared" si="38"/>
        <v>-5</v>
      </c>
    </row>
    <row r="504" spans="1:5">
      <c r="A504" s="48">
        <f t="shared" si="39"/>
        <v>123.99999999999721</v>
      </c>
      <c r="B504" s="47">
        <f t="shared" si="35"/>
        <v>18.999999999997215</v>
      </c>
      <c r="C504" s="47">
        <f t="shared" si="36"/>
        <v>-5</v>
      </c>
      <c r="D504" s="47">
        <f t="shared" si="37"/>
        <v>-5</v>
      </c>
      <c r="E504" s="47">
        <f t="shared" si="38"/>
        <v>-5</v>
      </c>
    </row>
    <row r="505" spans="1:5">
      <c r="A505" s="48">
        <f t="shared" si="39"/>
        <v>124.09999999999721</v>
      </c>
      <c r="B505" s="47">
        <f t="shared" si="35"/>
        <v>19.099999999997209</v>
      </c>
      <c r="C505" s="47">
        <f t="shared" si="36"/>
        <v>-5</v>
      </c>
      <c r="D505" s="47">
        <f t="shared" si="37"/>
        <v>-5</v>
      </c>
      <c r="E505" s="47">
        <f t="shared" si="38"/>
        <v>-5</v>
      </c>
    </row>
    <row r="506" spans="1:5">
      <c r="A506" s="48">
        <f t="shared" si="39"/>
        <v>124.1999999999972</v>
      </c>
      <c r="B506" s="47">
        <f t="shared" si="35"/>
        <v>19.199999999997203</v>
      </c>
      <c r="C506" s="47">
        <f t="shared" si="36"/>
        <v>-5</v>
      </c>
      <c r="D506" s="47">
        <f t="shared" si="37"/>
        <v>-5</v>
      </c>
      <c r="E506" s="47">
        <f t="shared" si="38"/>
        <v>-5</v>
      </c>
    </row>
    <row r="507" spans="1:5">
      <c r="A507" s="48">
        <f t="shared" si="39"/>
        <v>124.2999999999972</v>
      </c>
      <c r="B507" s="47">
        <f t="shared" si="35"/>
        <v>19.299999999997198</v>
      </c>
      <c r="C507" s="47">
        <f t="shared" si="36"/>
        <v>-5</v>
      </c>
      <c r="D507" s="47">
        <f t="shared" si="37"/>
        <v>-5</v>
      </c>
      <c r="E507" s="47">
        <f t="shared" si="38"/>
        <v>-5</v>
      </c>
    </row>
    <row r="508" spans="1:5">
      <c r="A508" s="48">
        <f t="shared" si="39"/>
        <v>124.39999999999719</v>
      </c>
      <c r="B508" s="47">
        <f t="shared" si="35"/>
        <v>19.399999999997192</v>
      </c>
      <c r="C508" s="47">
        <f t="shared" si="36"/>
        <v>-5</v>
      </c>
      <c r="D508" s="47">
        <f t="shared" si="37"/>
        <v>-5</v>
      </c>
      <c r="E508" s="47">
        <f t="shared" si="38"/>
        <v>-5</v>
      </c>
    </row>
    <row r="509" spans="1:5">
      <c r="A509" s="48">
        <f t="shared" si="39"/>
        <v>124.49999999999719</v>
      </c>
      <c r="B509" s="47">
        <f t="shared" si="35"/>
        <v>19.499999999997186</v>
      </c>
      <c r="C509" s="47">
        <f t="shared" si="36"/>
        <v>-5</v>
      </c>
      <c r="D509" s="47">
        <f t="shared" si="37"/>
        <v>-5</v>
      </c>
      <c r="E509" s="47">
        <f t="shared" si="38"/>
        <v>-5</v>
      </c>
    </row>
    <row r="510" spans="1:5">
      <c r="A510" s="48">
        <f t="shared" si="39"/>
        <v>124.59999999999718</v>
      </c>
      <c r="B510" s="47">
        <f t="shared" si="35"/>
        <v>19.599999999997181</v>
      </c>
      <c r="C510" s="47">
        <f t="shared" si="36"/>
        <v>-5</v>
      </c>
      <c r="D510" s="47">
        <f t="shared" si="37"/>
        <v>-5</v>
      </c>
      <c r="E510" s="47">
        <f t="shared" si="38"/>
        <v>-5</v>
      </c>
    </row>
    <row r="511" spans="1:5">
      <c r="A511" s="48">
        <f t="shared" si="39"/>
        <v>124.69999999999717</v>
      </c>
      <c r="B511" s="47">
        <f t="shared" si="35"/>
        <v>19.699999999997175</v>
      </c>
      <c r="C511" s="47">
        <f t="shared" si="36"/>
        <v>-5</v>
      </c>
      <c r="D511" s="47">
        <f t="shared" si="37"/>
        <v>-5</v>
      </c>
      <c r="E511" s="47">
        <f t="shared" si="38"/>
        <v>-5</v>
      </c>
    </row>
    <row r="512" spans="1:5">
      <c r="A512" s="48">
        <f t="shared" si="39"/>
        <v>124.79999999999717</v>
      </c>
      <c r="B512" s="47">
        <f t="shared" si="35"/>
        <v>19.799999999997169</v>
      </c>
      <c r="C512" s="47">
        <f t="shared" si="36"/>
        <v>-5</v>
      </c>
      <c r="D512" s="47">
        <f t="shared" si="37"/>
        <v>-5</v>
      </c>
      <c r="E512" s="47">
        <f t="shared" si="38"/>
        <v>-5</v>
      </c>
    </row>
    <row r="513" spans="1:5">
      <c r="A513" s="48">
        <f t="shared" si="39"/>
        <v>124.89999999999716</v>
      </c>
      <c r="B513" s="47">
        <f t="shared" si="35"/>
        <v>19.899999999997164</v>
      </c>
      <c r="C513" s="47">
        <f t="shared" si="36"/>
        <v>-5</v>
      </c>
      <c r="D513" s="47">
        <f t="shared" si="37"/>
        <v>-5</v>
      </c>
      <c r="E513" s="47">
        <f t="shared" si="38"/>
        <v>-5</v>
      </c>
    </row>
    <row r="514" spans="1:5">
      <c r="A514" s="48">
        <f t="shared" si="39"/>
        <v>124.99999999999716</v>
      </c>
      <c r="B514" s="47">
        <f t="shared" si="35"/>
        <v>19.999999999997158</v>
      </c>
      <c r="C514" s="47">
        <f t="shared" si="36"/>
        <v>-5</v>
      </c>
      <c r="D514" s="47">
        <f t="shared" si="37"/>
        <v>-5</v>
      </c>
      <c r="E514" s="47">
        <f t="shared" si="38"/>
        <v>-5</v>
      </c>
    </row>
  </sheetData>
  <mergeCells count="2">
    <mergeCell ref="B7:C7"/>
    <mergeCell ref="D7:E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6C0A-1965-C94E-8566-FBB71ADCF2B5}">
  <sheetPr codeName="Sheet8"/>
  <dimension ref="A1:Q137"/>
  <sheetViews>
    <sheetView topLeftCell="A5" zoomScale="120" zoomScaleNormal="120" workbookViewId="0">
      <selection activeCell="M44" sqref="M44"/>
    </sheetView>
  </sheetViews>
  <sheetFormatPr baseColWidth="10" defaultRowHeight="16"/>
  <cols>
    <col min="4" max="4" width="11.1640625" bestFit="1" customWidth="1"/>
    <col min="6" max="6" width="11" customWidth="1"/>
    <col min="18" max="18" width="12.6640625" bestFit="1" customWidth="1"/>
  </cols>
  <sheetData>
    <row r="1" spans="1:17" ht="19">
      <c r="A1" s="51" t="s">
        <v>89</v>
      </c>
    </row>
    <row r="2" spans="1:17">
      <c r="D2" s="83" t="s">
        <v>136</v>
      </c>
      <c r="E2" s="2">
        <v>1</v>
      </c>
      <c r="F2" s="2">
        <v>0.75</v>
      </c>
      <c r="G2" s="2">
        <v>0.5</v>
      </c>
      <c r="H2" s="3">
        <v>0.25</v>
      </c>
      <c r="I2" s="5"/>
      <c r="J2" s="5"/>
      <c r="K2" s="5"/>
    </row>
    <row r="3" spans="1:17" s="46" customFormat="1">
      <c r="B3" s="46" t="s">
        <v>142</v>
      </c>
      <c r="D3" s="101" t="s">
        <v>124</v>
      </c>
      <c r="E3" s="102"/>
      <c r="F3" s="75"/>
      <c r="G3" s="75"/>
      <c r="H3" s="14"/>
      <c r="I3" s="5"/>
      <c r="J3" s="5"/>
      <c r="K3" s="5"/>
    </row>
    <row r="4" spans="1:17">
      <c r="A4" t="s">
        <v>70</v>
      </c>
      <c r="B4" s="92">
        <v>1</v>
      </c>
      <c r="C4" t="s">
        <v>87</v>
      </c>
      <c r="D4" s="80" t="s">
        <v>125</v>
      </c>
      <c r="E4" s="74">
        <f>AVERAGE(N14:N22)</f>
        <v>0.97944935714802084</v>
      </c>
      <c r="F4" s="72">
        <f>AVERAGE(N26:N34)</f>
        <v>0.99491488572814701</v>
      </c>
      <c r="G4" s="72">
        <f>AVERAGE(N38:N46)</f>
        <v>0.95857826667769253</v>
      </c>
      <c r="H4" s="77">
        <f>AVERAGE(N50:N58)</f>
        <v>1.0333299289607394</v>
      </c>
      <c r="I4" s="74"/>
      <c r="J4" s="74"/>
      <c r="K4" s="74"/>
    </row>
    <row r="5" spans="1:17">
      <c r="A5" t="s">
        <v>71</v>
      </c>
      <c r="B5" s="73">
        <v>0.03</v>
      </c>
      <c r="D5" s="80" t="s">
        <v>126</v>
      </c>
      <c r="E5" s="74">
        <f>STDEV(N14:N22)</f>
        <v>0.14133240819537904</v>
      </c>
      <c r="F5" s="72">
        <f>STDEV(N26:N34)</f>
        <v>0.15962047362304749</v>
      </c>
      <c r="G5" s="72">
        <f>STDEV(N38:N46)</f>
        <v>0.15293795408046421</v>
      </c>
      <c r="H5" s="77">
        <f>STDEV(N50:N58)</f>
        <v>9.2532062605951121E-2</v>
      </c>
      <c r="I5" s="74"/>
      <c r="J5" s="74"/>
      <c r="K5" s="74"/>
    </row>
    <row r="6" spans="1:17">
      <c r="A6" t="s">
        <v>72</v>
      </c>
      <c r="B6" s="52">
        <v>0.3</v>
      </c>
      <c r="C6" t="s">
        <v>86</v>
      </c>
      <c r="D6" s="81" t="s">
        <v>127</v>
      </c>
      <c r="E6" s="76">
        <f>MEDIAN(N14:N22)</f>
        <v>1</v>
      </c>
      <c r="F6" s="76">
        <f>MEDIAN(N26:N34)</f>
        <v>0.958968347010551</v>
      </c>
      <c r="G6" s="76">
        <f>MEDIAN(N38:N46)</f>
        <v>1</v>
      </c>
      <c r="H6" s="78">
        <f>MEDIAN(N50:N58)</f>
        <v>1.0064935064935066</v>
      </c>
      <c r="I6" s="74"/>
      <c r="J6" s="74"/>
      <c r="K6" s="74"/>
    </row>
    <row r="7" spans="1:17">
      <c r="A7" t="s">
        <v>73</v>
      </c>
      <c r="B7" s="73">
        <v>100</v>
      </c>
    </row>
    <row r="8" spans="1:17">
      <c r="A8" t="s">
        <v>74</v>
      </c>
      <c r="B8" s="52">
        <v>100</v>
      </c>
      <c r="C8" t="s">
        <v>85</v>
      </c>
    </row>
    <row r="10" spans="1:17" ht="19">
      <c r="C10" s="51"/>
    </row>
    <row r="11" spans="1:17" ht="19">
      <c r="C11" s="51"/>
      <c r="Q11" s="51"/>
    </row>
    <row r="12" spans="1:17" ht="21">
      <c r="D12" s="79" t="s">
        <v>140</v>
      </c>
      <c r="E12" t="s">
        <v>81</v>
      </c>
      <c r="H12" s="99" t="s">
        <v>39</v>
      </c>
      <c r="I12" s="99"/>
      <c r="K12" s="99" t="s">
        <v>40</v>
      </c>
      <c r="L12" s="99"/>
      <c r="O12" t="s">
        <v>75</v>
      </c>
    </row>
    <row r="13" spans="1:17" ht="51">
      <c r="B13" t="s">
        <v>82</v>
      </c>
      <c r="C13" t="s">
        <v>83</v>
      </c>
      <c r="D13" s="53" t="s">
        <v>93</v>
      </c>
      <c r="E13" s="54" t="s">
        <v>84</v>
      </c>
      <c r="F13" s="82" t="s">
        <v>131</v>
      </c>
      <c r="G13" s="54" t="s">
        <v>67</v>
      </c>
      <c r="H13" s="54" t="s">
        <v>88</v>
      </c>
      <c r="I13" s="54" t="s">
        <v>92</v>
      </c>
      <c r="J13" s="54" t="s">
        <v>68</v>
      </c>
      <c r="K13" s="54" t="s">
        <v>88</v>
      </c>
      <c r="L13" s="54" t="s">
        <v>92</v>
      </c>
      <c r="M13" s="54" t="s">
        <v>69</v>
      </c>
      <c r="N13" s="54" t="s">
        <v>91</v>
      </c>
      <c r="O13" s="54" t="s">
        <v>80</v>
      </c>
      <c r="P13" s="55" t="s">
        <v>79</v>
      </c>
    </row>
    <row r="14" spans="1:17">
      <c r="A14" t="s">
        <v>76</v>
      </c>
      <c r="B14" s="32">
        <v>10.3278617527317</v>
      </c>
      <c r="C14" s="32">
        <v>10.3278617527317</v>
      </c>
      <c r="D14" s="56">
        <f>E14*F14*G14</f>
        <v>1000000000</v>
      </c>
      <c r="E14" s="57">
        <v>500</v>
      </c>
      <c r="F14" s="57">
        <v>200</v>
      </c>
      <c r="G14" s="57">
        <v>10000</v>
      </c>
      <c r="H14" s="57">
        <v>168</v>
      </c>
      <c r="I14" s="57">
        <v>40.6</v>
      </c>
      <c r="J14" s="58">
        <v>10.9132663463204</v>
      </c>
      <c r="K14" s="57">
        <v>133</v>
      </c>
      <c r="L14" s="57">
        <v>13.3</v>
      </c>
      <c r="M14" s="58">
        <v>10.915572556118599</v>
      </c>
      <c r="N14" s="59">
        <f t="shared" ref="N14:N22" si="0">K14/H14</f>
        <v>0.79166666666666663</v>
      </c>
      <c r="O14" s="57">
        <v>6</v>
      </c>
      <c r="P14" s="60">
        <v>6</v>
      </c>
    </row>
    <row r="15" spans="1:17">
      <c r="A15" t="s">
        <v>77</v>
      </c>
      <c r="B15" s="32">
        <v>10.2983914784816</v>
      </c>
      <c r="C15" s="32">
        <v>10.313117224095199</v>
      </c>
      <c r="D15" s="61">
        <f t="shared" ref="D15:D22" si="1">E15*F15*G15</f>
        <v>500000000</v>
      </c>
      <c r="E15" s="62">
        <v>500</v>
      </c>
      <c r="F15" s="62">
        <v>100</v>
      </c>
      <c r="G15" s="62">
        <v>10000</v>
      </c>
      <c r="H15" s="62">
        <v>60</v>
      </c>
      <c r="I15" s="62">
        <v>13</v>
      </c>
      <c r="J15" s="63">
        <v>10.789047115575199</v>
      </c>
      <c r="K15" s="62">
        <v>66</v>
      </c>
      <c r="L15" s="62">
        <v>10.199999999999999</v>
      </c>
      <c r="M15" s="63">
        <v>10.837841952319501</v>
      </c>
      <c r="N15" s="64">
        <f t="shared" si="0"/>
        <v>1.1000000000000001</v>
      </c>
      <c r="O15" s="62">
        <v>3</v>
      </c>
      <c r="P15" s="65">
        <v>5</v>
      </c>
    </row>
    <row r="16" spans="1:17">
      <c r="A16" t="s">
        <v>78</v>
      </c>
      <c r="B16" s="32">
        <v>10.591711572507499</v>
      </c>
      <c r="C16" s="32">
        <v>10.600132797709801</v>
      </c>
      <c r="D16" s="61">
        <f t="shared" si="1"/>
        <v>400000000</v>
      </c>
      <c r="E16" s="62">
        <v>100</v>
      </c>
      <c r="F16" s="62">
        <v>200</v>
      </c>
      <c r="G16" s="62">
        <v>20000</v>
      </c>
      <c r="H16" s="62">
        <v>63</v>
      </c>
      <c r="I16" s="62">
        <v>14.4</v>
      </c>
      <c r="J16" s="63">
        <v>10.761220960567201</v>
      </c>
      <c r="K16" s="62">
        <v>63</v>
      </c>
      <c r="L16" s="62">
        <v>14.1</v>
      </c>
      <c r="M16" s="63">
        <v>10.655651171972201</v>
      </c>
      <c r="N16" s="64">
        <f t="shared" si="0"/>
        <v>1</v>
      </c>
      <c r="O16" s="62">
        <v>5</v>
      </c>
      <c r="P16" s="65">
        <v>5</v>
      </c>
    </row>
    <row r="17" spans="1:16">
      <c r="A17" t="s">
        <v>90</v>
      </c>
      <c r="B17" s="32">
        <v>10.363525601357701</v>
      </c>
      <c r="C17" s="32">
        <v>10.336950928521199</v>
      </c>
      <c r="D17" s="61">
        <f t="shared" si="1"/>
        <v>200000000</v>
      </c>
      <c r="E17" s="62">
        <v>200</v>
      </c>
      <c r="F17" s="62">
        <v>100</v>
      </c>
      <c r="G17" s="62">
        <v>10000</v>
      </c>
      <c r="H17" s="62">
        <v>29</v>
      </c>
      <c r="I17" s="62">
        <v>4.76</v>
      </c>
      <c r="J17" s="63">
        <v>10.7584656894779</v>
      </c>
      <c r="K17" s="62">
        <v>35.5</v>
      </c>
      <c r="L17" s="62">
        <v>6.55</v>
      </c>
      <c r="M17" s="63">
        <v>10.7364257172432</v>
      </c>
      <c r="N17" s="64">
        <f t="shared" si="0"/>
        <v>1.2241379310344827</v>
      </c>
      <c r="O17" s="62">
        <v>4</v>
      </c>
      <c r="P17" s="65">
        <v>4</v>
      </c>
    </row>
    <row r="18" spans="1:16">
      <c r="D18" s="61">
        <f t="shared" si="1"/>
        <v>200000000</v>
      </c>
      <c r="E18" s="62">
        <v>100</v>
      </c>
      <c r="F18" s="62">
        <v>100</v>
      </c>
      <c r="G18" s="62">
        <v>20000</v>
      </c>
      <c r="H18" s="62">
        <v>28.6</v>
      </c>
      <c r="I18" s="62">
        <v>7.74</v>
      </c>
      <c r="J18" s="63">
        <v>10.708231251665</v>
      </c>
      <c r="K18" s="62">
        <v>30.4</v>
      </c>
      <c r="L18" s="62">
        <v>5.75</v>
      </c>
      <c r="M18" s="63">
        <v>10.6821243483173</v>
      </c>
      <c r="N18" s="64">
        <f t="shared" si="0"/>
        <v>1.0629370629370629</v>
      </c>
      <c r="O18" s="62">
        <v>4</v>
      </c>
      <c r="P18" s="65">
        <v>5</v>
      </c>
    </row>
    <row r="19" spans="1:16">
      <c r="D19" s="61">
        <f t="shared" si="1"/>
        <v>100000000</v>
      </c>
      <c r="E19" s="62">
        <v>100</v>
      </c>
      <c r="F19" s="62">
        <v>100</v>
      </c>
      <c r="G19" s="62">
        <v>10000</v>
      </c>
      <c r="H19" s="62">
        <v>17.3</v>
      </c>
      <c r="I19" s="62">
        <v>2.23</v>
      </c>
      <c r="J19" s="63">
        <v>10.714856832800599</v>
      </c>
      <c r="K19" s="62">
        <v>13.9</v>
      </c>
      <c r="L19" s="62">
        <v>3.93</v>
      </c>
      <c r="M19" s="63">
        <v>10.7775375210419</v>
      </c>
      <c r="N19" s="64">
        <f t="shared" si="0"/>
        <v>0.80346820809248554</v>
      </c>
      <c r="O19" s="62">
        <v>3</v>
      </c>
      <c r="P19" s="65">
        <v>3</v>
      </c>
    </row>
    <row r="20" spans="1:16">
      <c r="D20" s="61">
        <f t="shared" si="1"/>
        <v>100000000</v>
      </c>
      <c r="E20" s="62">
        <v>50</v>
      </c>
      <c r="F20" s="62">
        <v>200</v>
      </c>
      <c r="G20" s="62">
        <v>10000</v>
      </c>
      <c r="H20" s="62">
        <v>20.5</v>
      </c>
      <c r="I20" s="62">
        <v>4.4800000000000004</v>
      </c>
      <c r="J20" s="63">
        <v>10.779353016674699</v>
      </c>
      <c r="K20" s="62">
        <v>20.6</v>
      </c>
      <c r="L20" s="62">
        <v>2.0499999999999998</v>
      </c>
      <c r="M20" s="63">
        <v>10.866645111167401</v>
      </c>
      <c r="N20" s="64">
        <f t="shared" si="0"/>
        <v>1.0048780487804878</v>
      </c>
      <c r="O20" s="62">
        <v>8</v>
      </c>
      <c r="P20" s="65">
        <v>5</v>
      </c>
    </row>
    <row r="21" spans="1:16">
      <c r="D21" s="61">
        <f t="shared" si="1"/>
        <v>100000000</v>
      </c>
      <c r="E21" s="62">
        <v>50</v>
      </c>
      <c r="F21" s="62">
        <v>100</v>
      </c>
      <c r="G21" s="62">
        <v>20000</v>
      </c>
      <c r="H21" s="62">
        <v>15.9</v>
      </c>
      <c r="I21" s="62">
        <v>1.93</v>
      </c>
      <c r="J21" s="63">
        <v>10.770904070638901</v>
      </c>
      <c r="K21" s="62">
        <v>15.1</v>
      </c>
      <c r="L21" s="62">
        <v>4.16</v>
      </c>
      <c r="M21" s="63">
        <v>10.623319645559301</v>
      </c>
      <c r="N21" s="64">
        <f t="shared" si="0"/>
        <v>0.94968553459119498</v>
      </c>
      <c r="O21" s="62">
        <v>4</v>
      </c>
      <c r="P21" s="65">
        <v>4</v>
      </c>
    </row>
    <row r="22" spans="1:16">
      <c r="D22" s="66">
        <f t="shared" si="1"/>
        <v>50000000</v>
      </c>
      <c r="E22" s="67">
        <v>50</v>
      </c>
      <c r="F22" s="67">
        <v>100</v>
      </c>
      <c r="G22" s="67">
        <v>10000</v>
      </c>
      <c r="H22" s="67">
        <v>8.7899999999999991</v>
      </c>
      <c r="I22" s="67">
        <v>1.1000000000000001</v>
      </c>
      <c r="J22" s="68">
        <v>10.827494212024099</v>
      </c>
      <c r="K22" s="67">
        <v>7.72</v>
      </c>
      <c r="L22" s="67">
        <v>2.42</v>
      </c>
      <c r="M22" s="68">
        <v>10.566519269846401</v>
      </c>
      <c r="N22" s="69">
        <f t="shared" si="0"/>
        <v>0.8782707622298066</v>
      </c>
      <c r="O22" s="67">
        <v>3</v>
      </c>
      <c r="P22" s="70">
        <v>5</v>
      </c>
    </row>
    <row r="24" spans="1:16" ht="21">
      <c r="D24" s="79" t="s">
        <v>139</v>
      </c>
      <c r="E24" t="s">
        <v>81</v>
      </c>
      <c r="H24" s="99" t="s">
        <v>39</v>
      </c>
      <c r="I24" s="99"/>
      <c r="K24" s="99" t="s">
        <v>40</v>
      </c>
      <c r="L24" s="99"/>
      <c r="O24" t="s">
        <v>75</v>
      </c>
    </row>
    <row r="25" spans="1:16" ht="51">
      <c r="B25" t="s">
        <v>82</v>
      </c>
      <c r="C25" t="s">
        <v>83</v>
      </c>
      <c r="D25" s="53" t="s">
        <v>93</v>
      </c>
      <c r="E25" s="54" t="s">
        <v>84</v>
      </c>
      <c r="F25" s="82" t="s">
        <v>131</v>
      </c>
      <c r="G25" s="54" t="s">
        <v>67</v>
      </c>
      <c r="H25" s="54" t="s">
        <v>88</v>
      </c>
      <c r="I25" s="54" t="s">
        <v>92</v>
      </c>
      <c r="J25" s="54" t="s">
        <v>68</v>
      </c>
      <c r="K25" s="54" t="s">
        <v>88</v>
      </c>
      <c r="L25" s="54" t="s">
        <v>92</v>
      </c>
      <c r="M25" s="54" t="s">
        <v>69</v>
      </c>
      <c r="N25" s="54" t="s">
        <v>91</v>
      </c>
      <c r="O25" s="54" t="s">
        <v>80</v>
      </c>
      <c r="P25" s="55" t="s">
        <v>79</v>
      </c>
    </row>
    <row r="26" spans="1:16">
      <c r="A26" t="s">
        <v>76</v>
      </c>
      <c r="B26" s="32">
        <v>9.1464170836387293</v>
      </c>
      <c r="C26" s="32">
        <v>9.1464170836387293</v>
      </c>
      <c r="D26" s="56">
        <f>E26*F26*G26</f>
        <v>1000000000</v>
      </c>
      <c r="E26" s="57">
        <v>500</v>
      </c>
      <c r="F26" s="57">
        <v>200</v>
      </c>
      <c r="G26" s="57">
        <v>10000</v>
      </c>
      <c r="H26" s="57">
        <v>187</v>
      </c>
      <c r="I26" s="57">
        <v>26.7</v>
      </c>
      <c r="J26" s="58">
        <v>9.6050662038565608</v>
      </c>
      <c r="K26" s="57">
        <v>165</v>
      </c>
      <c r="L26" s="57">
        <v>25.2</v>
      </c>
      <c r="M26" s="58">
        <v>9.6348084939878902</v>
      </c>
      <c r="N26" s="59">
        <f t="shared" ref="N26:N34" si="2">K26/H26</f>
        <v>0.88235294117647056</v>
      </c>
      <c r="O26" s="57">
        <v>5</v>
      </c>
      <c r="P26" s="60">
        <v>8</v>
      </c>
    </row>
    <row r="27" spans="1:16">
      <c r="A27" t="s">
        <v>77</v>
      </c>
      <c r="B27" s="32">
        <v>9.1208055079505197</v>
      </c>
      <c r="C27" s="32">
        <v>9.1336031332190704</v>
      </c>
      <c r="D27" s="61">
        <f t="shared" ref="D27:D34" si="3">E27*F27*G27</f>
        <v>500000000</v>
      </c>
      <c r="E27" s="62">
        <v>500</v>
      </c>
      <c r="F27" s="62">
        <v>100</v>
      </c>
      <c r="G27" s="62">
        <v>10000</v>
      </c>
      <c r="H27" s="62">
        <v>75</v>
      </c>
      <c r="I27" s="62">
        <v>20.8</v>
      </c>
      <c r="J27" s="63">
        <v>9.5677933397376798</v>
      </c>
      <c r="K27" s="62">
        <v>58</v>
      </c>
      <c r="L27" s="62">
        <v>8.14</v>
      </c>
      <c r="M27" s="63">
        <v>9.5470465568356904</v>
      </c>
      <c r="N27" s="64">
        <f t="shared" si="2"/>
        <v>0.77333333333333332</v>
      </c>
      <c r="O27" s="62">
        <v>3</v>
      </c>
      <c r="P27" s="65">
        <v>4</v>
      </c>
    </row>
    <row r="28" spans="1:16">
      <c r="A28" t="s">
        <v>78</v>
      </c>
      <c r="B28" s="32">
        <v>9.3297111226806599</v>
      </c>
      <c r="C28" s="32">
        <v>9.3375288978761208</v>
      </c>
      <c r="D28" s="61">
        <f t="shared" si="3"/>
        <v>400000000</v>
      </c>
      <c r="E28" s="62">
        <v>100</v>
      </c>
      <c r="F28" s="62">
        <v>200</v>
      </c>
      <c r="G28" s="62">
        <v>20000</v>
      </c>
      <c r="H28" s="62">
        <v>62</v>
      </c>
      <c r="I28" s="62">
        <v>13.5</v>
      </c>
      <c r="J28" s="63">
        <v>9.4975425776122702</v>
      </c>
      <c r="K28" s="62">
        <v>61</v>
      </c>
      <c r="L28" s="62">
        <v>6.76</v>
      </c>
      <c r="M28" s="63">
        <v>9.4558071477363903</v>
      </c>
      <c r="N28" s="64">
        <f t="shared" si="2"/>
        <v>0.9838709677419355</v>
      </c>
      <c r="O28" s="62">
        <v>7</v>
      </c>
      <c r="P28" s="65">
        <v>6</v>
      </c>
    </row>
    <row r="29" spans="1:16">
      <c r="A29" t="s">
        <v>90</v>
      </c>
      <c r="B29" s="32">
        <v>9.3192655167162695</v>
      </c>
      <c r="C29" s="32">
        <v>9.1125588162049098</v>
      </c>
      <c r="D29" s="61">
        <f t="shared" si="3"/>
        <v>200000000</v>
      </c>
      <c r="E29" s="62">
        <v>200</v>
      </c>
      <c r="F29" s="62">
        <v>100</v>
      </c>
      <c r="G29" s="62">
        <v>10000</v>
      </c>
      <c r="H29" s="62">
        <v>26.8</v>
      </c>
      <c r="I29" s="62">
        <v>4.32</v>
      </c>
      <c r="J29" s="63">
        <v>9.4776227097519499</v>
      </c>
      <c r="K29" s="62">
        <v>30.9</v>
      </c>
      <c r="L29" s="62">
        <v>10.7</v>
      </c>
      <c r="M29" s="63">
        <v>9.4777802122136094</v>
      </c>
      <c r="N29" s="64">
        <f t="shared" si="2"/>
        <v>1.1529850746268655</v>
      </c>
      <c r="O29" s="62">
        <v>3</v>
      </c>
      <c r="P29" s="65">
        <v>4</v>
      </c>
    </row>
    <row r="30" spans="1:16">
      <c r="D30" s="61">
        <f t="shared" si="3"/>
        <v>200000000</v>
      </c>
      <c r="E30" s="62">
        <v>100</v>
      </c>
      <c r="F30" s="62">
        <v>100</v>
      </c>
      <c r="G30" s="62">
        <v>20000</v>
      </c>
      <c r="H30" s="62">
        <v>27.8</v>
      </c>
      <c r="I30" s="62">
        <v>4.91</v>
      </c>
      <c r="J30" s="63">
        <v>9.4374244940816805</v>
      </c>
      <c r="K30" s="62">
        <v>30.9</v>
      </c>
      <c r="L30" s="62">
        <v>6.98</v>
      </c>
      <c r="M30" s="63">
        <v>9.3576231653863093</v>
      </c>
      <c r="N30" s="64">
        <f t="shared" si="2"/>
        <v>1.1115107913669064</v>
      </c>
      <c r="O30" s="62">
        <v>3</v>
      </c>
      <c r="P30" s="65">
        <v>3</v>
      </c>
    </row>
    <row r="31" spans="1:16">
      <c r="D31" s="61">
        <f t="shared" si="3"/>
        <v>100000000</v>
      </c>
      <c r="E31" s="62">
        <v>100</v>
      </c>
      <c r="F31" s="62">
        <v>100</v>
      </c>
      <c r="G31" s="62">
        <v>10000</v>
      </c>
      <c r="H31" s="62">
        <v>12.5</v>
      </c>
      <c r="I31" s="62">
        <v>2.5299999999999998</v>
      </c>
      <c r="J31" s="63">
        <v>9.4874078550331102</v>
      </c>
      <c r="K31" s="62">
        <v>16</v>
      </c>
      <c r="L31" s="62">
        <v>2.38</v>
      </c>
      <c r="M31" s="63">
        <v>9.65980622127727</v>
      </c>
      <c r="N31" s="64">
        <f t="shared" si="2"/>
        <v>1.28</v>
      </c>
      <c r="O31" s="62">
        <v>5</v>
      </c>
      <c r="P31" s="65">
        <v>4</v>
      </c>
    </row>
    <row r="32" spans="1:16">
      <c r="D32" s="61">
        <f t="shared" si="3"/>
        <v>100000000</v>
      </c>
      <c r="E32" s="62">
        <v>50</v>
      </c>
      <c r="F32" s="62">
        <v>200</v>
      </c>
      <c r="G32" s="62">
        <v>10000</v>
      </c>
      <c r="H32" s="62">
        <v>19.5</v>
      </c>
      <c r="I32" s="62">
        <v>1.62</v>
      </c>
      <c r="J32" s="63">
        <v>9.5482940254513604</v>
      </c>
      <c r="K32" s="62">
        <v>16.7</v>
      </c>
      <c r="L32" s="62">
        <v>2.42</v>
      </c>
      <c r="M32" s="63">
        <v>9.5484531232904502</v>
      </c>
      <c r="N32" s="64">
        <f t="shared" si="2"/>
        <v>0.85641025641025637</v>
      </c>
      <c r="O32" s="62">
        <v>5</v>
      </c>
      <c r="P32" s="65">
        <v>5</v>
      </c>
    </row>
    <row r="33" spans="1:16">
      <c r="D33" s="61">
        <f t="shared" si="3"/>
        <v>100000000</v>
      </c>
      <c r="E33" s="62">
        <v>50</v>
      </c>
      <c r="F33" s="62">
        <v>100</v>
      </c>
      <c r="G33" s="62">
        <v>20000</v>
      </c>
      <c r="H33" s="62">
        <v>17.7</v>
      </c>
      <c r="I33" s="62">
        <v>4.24</v>
      </c>
      <c r="J33" s="63">
        <v>9.4243145857045594</v>
      </c>
      <c r="K33" s="62">
        <v>16.899999999999999</v>
      </c>
      <c r="L33" s="62">
        <v>1.91</v>
      </c>
      <c r="M33" s="63">
        <v>9.4833933964339696</v>
      </c>
      <c r="N33" s="64">
        <f t="shared" si="2"/>
        <v>0.95480225988700562</v>
      </c>
      <c r="O33" s="62">
        <v>4</v>
      </c>
      <c r="P33" s="65">
        <v>5</v>
      </c>
    </row>
    <row r="34" spans="1:16">
      <c r="D34" s="66">
        <f t="shared" si="3"/>
        <v>50000000</v>
      </c>
      <c r="E34" s="67">
        <v>50</v>
      </c>
      <c r="F34" s="67">
        <v>100</v>
      </c>
      <c r="G34" s="67">
        <v>10000</v>
      </c>
      <c r="H34" s="67">
        <v>8.5299999999999994</v>
      </c>
      <c r="I34" s="67">
        <v>2.2400000000000002</v>
      </c>
      <c r="J34" s="68">
        <v>9.5073748637002407</v>
      </c>
      <c r="K34" s="67">
        <v>8.18</v>
      </c>
      <c r="L34" s="67">
        <v>1.91</v>
      </c>
      <c r="M34" s="68">
        <v>9.5139959679468706</v>
      </c>
      <c r="N34" s="69">
        <f t="shared" si="2"/>
        <v>0.958968347010551</v>
      </c>
      <c r="O34" s="67">
        <v>5</v>
      </c>
      <c r="P34" s="70">
        <v>5</v>
      </c>
    </row>
    <row r="36" spans="1:16" ht="21">
      <c r="D36" s="79" t="s">
        <v>138</v>
      </c>
      <c r="E36" t="s">
        <v>81</v>
      </c>
      <c r="H36" s="99" t="s">
        <v>39</v>
      </c>
      <c r="I36" s="99"/>
      <c r="K36" s="99" t="s">
        <v>40</v>
      </c>
      <c r="L36" s="99"/>
      <c r="O36" t="s">
        <v>75</v>
      </c>
    </row>
    <row r="37" spans="1:16" ht="51">
      <c r="B37" t="s">
        <v>82</v>
      </c>
      <c r="C37" t="s">
        <v>83</v>
      </c>
      <c r="D37" s="53" t="s">
        <v>93</v>
      </c>
      <c r="E37" s="54" t="s">
        <v>84</v>
      </c>
      <c r="F37" s="82" t="s">
        <v>131</v>
      </c>
      <c r="G37" s="54" t="s">
        <v>67</v>
      </c>
      <c r="H37" s="54" t="s">
        <v>88</v>
      </c>
      <c r="I37" s="54" t="s">
        <v>92</v>
      </c>
      <c r="J37" s="54" t="s">
        <v>68</v>
      </c>
      <c r="K37" s="54" t="s">
        <v>88</v>
      </c>
      <c r="L37" s="54" t="s">
        <v>92</v>
      </c>
      <c r="M37" s="54" t="s">
        <v>69</v>
      </c>
      <c r="N37" s="54" t="s">
        <v>91</v>
      </c>
      <c r="O37" s="54" t="s">
        <v>80</v>
      </c>
      <c r="P37" s="55" t="s">
        <v>79</v>
      </c>
    </row>
    <row r="38" spans="1:16">
      <c r="A38" t="s">
        <v>76</v>
      </c>
      <c r="B38" s="32">
        <v>7.6605925379659201</v>
      </c>
      <c r="C38" s="32">
        <v>7.6605925379659201</v>
      </c>
      <c r="D38" s="56">
        <f>E38*F38*G38</f>
        <v>1000000000</v>
      </c>
      <c r="E38" s="57">
        <v>500</v>
      </c>
      <c r="F38" s="57">
        <v>200</v>
      </c>
      <c r="G38" s="57">
        <v>10000</v>
      </c>
      <c r="H38" s="57">
        <v>167</v>
      </c>
      <c r="I38" s="57">
        <v>42.4</v>
      </c>
      <c r="J38" s="58">
        <v>7.9973113970158902</v>
      </c>
      <c r="K38" s="57">
        <v>174</v>
      </c>
      <c r="L38" s="57">
        <v>25.5</v>
      </c>
      <c r="M38" s="58">
        <v>7.9993758104335102</v>
      </c>
      <c r="N38" s="59">
        <f t="shared" ref="N38:N46" si="4">K38/H38</f>
        <v>1.0419161676646707</v>
      </c>
      <c r="O38" s="57">
        <v>5</v>
      </c>
      <c r="P38" s="60">
        <v>5</v>
      </c>
    </row>
    <row r="39" spans="1:16">
      <c r="A39" t="s">
        <v>77</v>
      </c>
      <c r="B39" s="32">
        <v>7.63960777473355</v>
      </c>
      <c r="C39" s="32">
        <v>7.6500934679339103</v>
      </c>
      <c r="D39" s="61">
        <f t="shared" ref="D39:D46" si="5">E39*F39*G39</f>
        <v>500000000</v>
      </c>
      <c r="E39" s="62">
        <v>500</v>
      </c>
      <c r="F39" s="62">
        <v>100</v>
      </c>
      <c r="G39" s="62">
        <v>10000</v>
      </c>
      <c r="H39" s="62">
        <v>78</v>
      </c>
      <c r="I39" s="62">
        <v>19.399999999999999</v>
      </c>
      <c r="J39" s="63">
        <v>8.0488151288573899</v>
      </c>
      <c r="K39" s="62">
        <v>78</v>
      </c>
      <c r="L39" s="62">
        <v>13.8</v>
      </c>
      <c r="M39" s="63">
        <v>8.0118772639679108</v>
      </c>
      <c r="N39" s="64">
        <f t="shared" si="4"/>
        <v>1</v>
      </c>
      <c r="O39" s="62">
        <v>4</v>
      </c>
      <c r="P39" s="65">
        <v>4</v>
      </c>
    </row>
    <row r="40" spans="1:16">
      <c r="A40" t="s">
        <v>78</v>
      </c>
      <c r="B40" s="32">
        <v>7.7696676004493703</v>
      </c>
      <c r="C40" s="32">
        <v>7.7765472990279001</v>
      </c>
      <c r="D40" s="61">
        <f t="shared" si="5"/>
        <v>400000000</v>
      </c>
      <c r="E40" s="62">
        <v>100</v>
      </c>
      <c r="F40" s="62">
        <v>200</v>
      </c>
      <c r="G40" s="62">
        <v>20000</v>
      </c>
      <c r="H40" s="62">
        <v>62</v>
      </c>
      <c r="I40" s="62">
        <v>11</v>
      </c>
      <c r="J40" s="63">
        <v>7.9018314722834599</v>
      </c>
      <c r="K40" s="62">
        <v>65</v>
      </c>
      <c r="L40" s="62">
        <v>13.1</v>
      </c>
      <c r="M40" s="63">
        <v>7.9424129530480903</v>
      </c>
      <c r="N40" s="64">
        <f t="shared" si="4"/>
        <v>1.0483870967741935</v>
      </c>
      <c r="O40" s="62">
        <v>5</v>
      </c>
      <c r="P40" s="65">
        <v>4</v>
      </c>
    </row>
    <row r="41" spans="1:16">
      <c r="A41" t="s">
        <v>90</v>
      </c>
      <c r="B41" s="32">
        <v>7.7251664052515601</v>
      </c>
      <c r="C41" s="32">
        <v>7.73841445497564</v>
      </c>
      <c r="D41" s="61">
        <f t="shared" si="5"/>
        <v>200000000</v>
      </c>
      <c r="E41" s="62">
        <v>200</v>
      </c>
      <c r="F41" s="62">
        <v>100</v>
      </c>
      <c r="G41" s="62">
        <v>10000</v>
      </c>
      <c r="H41" s="62">
        <v>35.4</v>
      </c>
      <c r="I41" s="62">
        <v>5.07</v>
      </c>
      <c r="J41" s="63">
        <v>7.9364767828193399</v>
      </c>
      <c r="K41" s="62">
        <v>23.5</v>
      </c>
      <c r="L41" s="62">
        <v>5.63</v>
      </c>
      <c r="M41" s="63">
        <v>8.1189608104686908</v>
      </c>
      <c r="N41" s="64">
        <f t="shared" si="4"/>
        <v>0.66384180790960456</v>
      </c>
      <c r="O41" s="62">
        <v>3</v>
      </c>
      <c r="P41" s="65">
        <v>5</v>
      </c>
    </row>
    <row r="42" spans="1:16">
      <c r="D42" s="61">
        <f t="shared" si="5"/>
        <v>200000000</v>
      </c>
      <c r="E42" s="62">
        <v>100</v>
      </c>
      <c r="F42" s="62">
        <v>100</v>
      </c>
      <c r="G42" s="62">
        <v>20000</v>
      </c>
      <c r="H42" s="62">
        <v>36.799999999999997</v>
      </c>
      <c r="I42" s="62">
        <v>18</v>
      </c>
      <c r="J42" s="63">
        <v>7.8557818839694997</v>
      </c>
      <c r="K42" s="62">
        <v>30.3</v>
      </c>
      <c r="L42" s="62">
        <v>6.06</v>
      </c>
      <c r="M42" s="63">
        <v>7.8570075001970103</v>
      </c>
      <c r="N42" s="64">
        <f t="shared" si="4"/>
        <v>0.82336956521739135</v>
      </c>
      <c r="O42" s="62">
        <v>5</v>
      </c>
      <c r="P42" s="65">
        <v>7</v>
      </c>
    </row>
    <row r="43" spans="1:16">
      <c r="D43" s="61">
        <f t="shared" si="5"/>
        <v>100000000</v>
      </c>
      <c r="E43" s="62">
        <v>100</v>
      </c>
      <c r="F43" s="62">
        <v>100</v>
      </c>
      <c r="G43" s="62">
        <v>10000</v>
      </c>
      <c r="H43" s="62">
        <v>13.7</v>
      </c>
      <c r="I43" s="62">
        <v>3.02</v>
      </c>
      <c r="J43" s="63">
        <v>7.9186629763155798</v>
      </c>
      <c r="K43" s="62">
        <v>15.2</v>
      </c>
      <c r="L43" s="62">
        <v>1.68</v>
      </c>
      <c r="M43" s="63">
        <v>7.9716101466167899</v>
      </c>
      <c r="N43" s="64">
        <f t="shared" si="4"/>
        <v>1.1094890510948905</v>
      </c>
      <c r="O43" s="62">
        <v>4</v>
      </c>
      <c r="P43" s="65">
        <v>3</v>
      </c>
    </row>
    <row r="44" spans="1:16">
      <c r="D44" s="61">
        <f t="shared" si="5"/>
        <v>100000000</v>
      </c>
      <c r="E44" s="62">
        <v>50</v>
      </c>
      <c r="F44" s="62">
        <v>200</v>
      </c>
      <c r="G44" s="62">
        <v>10000</v>
      </c>
      <c r="H44" s="62">
        <v>18.8</v>
      </c>
      <c r="I44" s="62">
        <v>2.6</v>
      </c>
      <c r="J44" s="63">
        <v>7.9407530227516299</v>
      </c>
      <c r="K44" s="62">
        <v>15.9</v>
      </c>
      <c r="L44" s="62">
        <v>1.31</v>
      </c>
      <c r="M44" s="63">
        <v>7.9233566541565903</v>
      </c>
      <c r="N44" s="64">
        <f t="shared" si="4"/>
        <v>0.8457446808510638</v>
      </c>
      <c r="O44" s="62">
        <v>5</v>
      </c>
      <c r="P44" s="65">
        <v>5</v>
      </c>
    </row>
    <row r="45" spans="1:16">
      <c r="D45" s="61">
        <f t="shared" si="5"/>
        <v>100000000</v>
      </c>
      <c r="E45" s="62">
        <v>50</v>
      </c>
      <c r="F45" s="62">
        <v>100</v>
      </c>
      <c r="G45" s="62">
        <v>20000</v>
      </c>
      <c r="H45" s="62">
        <v>13.7</v>
      </c>
      <c r="I45" s="62">
        <v>2.17</v>
      </c>
      <c r="J45" s="63">
        <v>7.8760706987211</v>
      </c>
      <c r="K45" s="62">
        <v>13.2</v>
      </c>
      <c r="L45" s="62">
        <v>2.54</v>
      </c>
      <c r="M45" s="63">
        <v>7.8535931330869602</v>
      </c>
      <c r="N45" s="64">
        <f t="shared" si="4"/>
        <v>0.96350364963503654</v>
      </c>
      <c r="O45" s="62">
        <v>4</v>
      </c>
      <c r="P45" s="65">
        <v>5</v>
      </c>
    </row>
    <row r="46" spans="1:16">
      <c r="D46" s="66">
        <f t="shared" si="5"/>
        <v>50000000</v>
      </c>
      <c r="E46" s="67">
        <v>50</v>
      </c>
      <c r="F46" s="67">
        <v>100</v>
      </c>
      <c r="G46" s="67">
        <v>10000</v>
      </c>
      <c r="H46" s="67">
        <v>7.56</v>
      </c>
      <c r="I46" s="67">
        <v>3.11</v>
      </c>
      <c r="J46" s="68">
        <v>7.8803459618512299</v>
      </c>
      <c r="K46" s="67">
        <v>8.5500000000000007</v>
      </c>
      <c r="L46" s="67">
        <v>2.64</v>
      </c>
      <c r="M46" s="68">
        <v>7.9207803536985599</v>
      </c>
      <c r="N46" s="69">
        <f t="shared" si="4"/>
        <v>1.1309523809523812</v>
      </c>
      <c r="O46" s="67">
        <v>4</v>
      </c>
      <c r="P46" s="70">
        <v>4</v>
      </c>
    </row>
    <row r="48" spans="1:16" ht="21">
      <c r="D48" s="79" t="s">
        <v>137</v>
      </c>
      <c r="E48" t="s">
        <v>81</v>
      </c>
      <c r="H48" s="99" t="s">
        <v>39</v>
      </c>
      <c r="I48" s="99"/>
      <c r="K48" s="99" t="s">
        <v>40</v>
      </c>
      <c r="L48" s="99"/>
      <c r="O48" t="s">
        <v>75</v>
      </c>
    </row>
    <row r="49" spans="1:17" ht="51">
      <c r="B49" t="s">
        <v>82</v>
      </c>
      <c r="C49" t="s">
        <v>83</v>
      </c>
      <c r="D49" s="53" t="s">
        <v>93</v>
      </c>
      <c r="E49" s="54" t="s">
        <v>84</v>
      </c>
      <c r="F49" s="82" t="s">
        <v>131</v>
      </c>
      <c r="G49" s="54" t="s">
        <v>67</v>
      </c>
      <c r="H49" s="54" t="s">
        <v>88</v>
      </c>
      <c r="I49" s="54" t="s">
        <v>92</v>
      </c>
      <c r="J49" s="54" t="s">
        <v>68</v>
      </c>
      <c r="K49" s="54" t="s">
        <v>88</v>
      </c>
      <c r="L49" s="54" t="s">
        <v>92</v>
      </c>
      <c r="M49" s="54" t="s">
        <v>69</v>
      </c>
      <c r="N49" s="54" t="s">
        <v>91</v>
      </c>
      <c r="O49" s="54" t="s">
        <v>80</v>
      </c>
      <c r="P49" s="55" t="s">
        <v>79</v>
      </c>
    </row>
    <row r="50" spans="1:17">
      <c r="A50" t="s">
        <v>76</v>
      </c>
      <c r="B50" s="32">
        <v>5.5900256325650099</v>
      </c>
      <c r="C50" s="32">
        <v>5.5900256325650099</v>
      </c>
      <c r="D50" s="56">
        <f>E50*F50*G50</f>
        <v>1000000000</v>
      </c>
      <c r="E50" s="57">
        <v>500</v>
      </c>
      <c r="F50" s="57">
        <v>200</v>
      </c>
      <c r="G50" s="57">
        <v>10000</v>
      </c>
      <c r="H50" s="57">
        <v>193</v>
      </c>
      <c r="I50" s="57">
        <v>35.4</v>
      </c>
      <c r="J50" s="63">
        <v>5.8128686036474697</v>
      </c>
      <c r="K50" s="57">
        <v>187</v>
      </c>
      <c r="L50" s="57">
        <v>50.9</v>
      </c>
      <c r="M50" s="58">
        <v>5.8554183982246801</v>
      </c>
      <c r="N50" s="59">
        <f t="shared" ref="N50:N58" si="6">K50/H50</f>
        <v>0.9689119170984456</v>
      </c>
      <c r="O50" s="57">
        <v>5</v>
      </c>
      <c r="P50" s="60">
        <v>5</v>
      </c>
    </row>
    <row r="51" spans="1:17">
      <c r="A51" t="s">
        <v>77</v>
      </c>
      <c r="B51" s="32">
        <v>5.5751356453150596</v>
      </c>
      <c r="C51" s="32">
        <v>5.5825758929097402</v>
      </c>
      <c r="D51" s="61">
        <f t="shared" ref="D51:D58" si="7">E51*F51*G51</f>
        <v>500000000</v>
      </c>
      <c r="E51" s="62">
        <v>500</v>
      </c>
      <c r="F51" s="62">
        <v>100</v>
      </c>
      <c r="G51" s="62">
        <v>10000</v>
      </c>
      <c r="H51" s="62">
        <v>90</v>
      </c>
      <c r="I51" s="62">
        <v>21.1</v>
      </c>
      <c r="J51" s="63">
        <v>5.8522298511153901</v>
      </c>
      <c r="K51" s="62">
        <v>103</v>
      </c>
      <c r="L51" s="62">
        <v>28.4</v>
      </c>
      <c r="M51" s="63">
        <v>5.8385431133435901</v>
      </c>
      <c r="N51" s="64">
        <f t="shared" si="6"/>
        <v>1.1444444444444444</v>
      </c>
      <c r="O51" s="62">
        <v>9</v>
      </c>
      <c r="P51" s="65">
        <v>5</v>
      </c>
    </row>
    <row r="52" spans="1:17">
      <c r="A52" t="s">
        <v>78</v>
      </c>
      <c r="B52" s="32">
        <v>5.6337537225566603</v>
      </c>
      <c r="C52" s="32">
        <v>5.6390474297822504</v>
      </c>
      <c r="D52" s="61">
        <f t="shared" si="7"/>
        <v>400000000</v>
      </c>
      <c r="E52" s="62">
        <v>100</v>
      </c>
      <c r="F52" s="62">
        <v>200</v>
      </c>
      <c r="G52" s="62">
        <v>20000</v>
      </c>
      <c r="H52" s="62">
        <v>82</v>
      </c>
      <c r="I52" s="62">
        <v>11.9</v>
      </c>
      <c r="J52" s="63">
        <v>5.7237944135376697</v>
      </c>
      <c r="K52" s="62">
        <v>76</v>
      </c>
      <c r="L52" s="62">
        <v>16</v>
      </c>
      <c r="M52" s="63">
        <v>5.74387799159586</v>
      </c>
      <c r="N52" s="64">
        <f t="shared" si="6"/>
        <v>0.92682926829268297</v>
      </c>
      <c r="O52" s="62">
        <v>6</v>
      </c>
      <c r="P52" s="65">
        <v>7</v>
      </c>
    </row>
    <row r="53" spans="1:17">
      <c r="A53" t="s">
        <v>90</v>
      </c>
      <c r="B53" s="32">
        <v>5.5332983583185298</v>
      </c>
      <c r="C53" s="32">
        <v>5.5741785681001899</v>
      </c>
      <c r="D53" s="61">
        <f t="shared" si="7"/>
        <v>200000000</v>
      </c>
      <c r="E53" s="62">
        <v>200</v>
      </c>
      <c r="F53" s="62">
        <v>100</v>
      </c>
      <c r="G53" s="62">
        <v>10000</v>
      </c>
      <c r="H53" s="62">
        <v>30</v>
      </c>
      <c r="I53" s="62">
        <v>5.46</v>
      </c>
      <c r="J53" s="63">
        <v>5.8593283927607596</v>
      </c>
      <c r="K53" s="62">
        <v>28.5</v>
      </c>
      <c r="L53" s="62">
        <v>2.61</v>
      </c>
      <c r="M53" s="63">
        <v>5.7916076936532397</v>
      </c>
      <c r="N53" s="64">
        <f t="shared" si="6"/>
        <v>0.95</v>
      </c>
      <c r="O53" s="62">
        <v>3</v>
      </c>
      <c r="P53" s="65">
        <v>4</v>
      </c>
    </row>
    <row r="54" spans="1:17">
      <c r="D54" s="61">
        <f t="shared" si="7"/>
        <v>200000000</v>
      </c>
      <c r="E54" s="62">
        <v>100</v>
      </c>
      <c r="F54" s="62">
        <v>100</v>
      </c>
      <c r="G54" s="62">
        <v>20000</v>
      </c>
      <c r="H54" s="62">
        <v>29.4</v>
      </c>
      <c r="I54" s="62">
        <v>6.8</v>
      </c>
      <c r="J54" s="63">
        <v>5.7330819045105397</v>
      </c>
      <c r="K54" s="62">
        <v>28.1</v>
      </c>
      <c r="L54" s="62">
        <v>6.65</v>
      </c>
      <c r="M54" s="63">
        <v>5.7677522371879704</v>
      </c>
      <c r="N54" s="64">
        <f t="shared" si="6"/>
        <v>0.95578231292517013</v>
      </c>
      <c r="O54" s="62">
        <v>4</v>
      </c>
      <c r="P54" s="65">
        <v>5</v>
      </c>
    </row>
    <row r="55" spans="1:17">
      <c r="D55" s="61">
        <f t="shared" si="7"/>
        <v>100000000</v>
      </c>
      <c r="E55" s="62">
        <v>100</v>
      </c>
      <c r="F55" s="62">
        <v>100</v>
      </c>
      <c r="G55" s="62">
        <v>10000</v>
      </c>
      <c r="H55" s="62">
        <v>15.4</v>
      </c>
      <c r="I55" s="62">
        <v>3.43</v>
      </c>
      <c r="J55" s="63">
        <v>5.7633290320711703</v>
      </c>
      <c r="K55" s="62">
        <v>15.5</v>
      </c>
      <c r="L55" s="62">
        <v>3.48</v>
      </c>
      <c r="M55" s="63">
        <v>5.7785558861017199</v>
      </c>
      <c r="N55" s="64">
        <f t="shared" si="6"/>
        <v>1.0064935064935066</v>
      </c>
      <c r="O55" s="62">
        <v>3</v>
      </c>
      <c r="P55" s="65">
        <v>5</v>
      </c>
    </row>
    <row r="56" spans="1:17">
      <c r="D56" s="61">
        <f t="shared" si="7"/>
        <v>100000000</v>
      </c>
      <c r="E56" s="62">
        <v>50</v>
      </c>
      <c r="F56" s="62">
        <v>200</v>
      </c>
      <c r="G56" s="62">
        <v>10000</v>
      </c>
      <c r="H56" s="62">
        <v>15.8</v>
      </c>
      <c r="I56" s="62">
        <v>3.51</v>
      </c>
      <c r="J56" s="63">
        <v>5.7465967720130404</v>
      </c>
      <c r="K56" s="62">
        <v>16.600000000000001</v>
      </c>
      <c r="L56" s="62">
        <v>2.75</v>
      </c>
      <c r="M56" s="63">
        <v>5.7938695439339902</v>
      </c>
      <c r="N56" s="64">
        <f t="shared" si="6"/>
        <v>1.0506329113924051</v>
      </c>
      <c r="O56" s="62">
        <v>5</v>
      </c>
      <c r="P56" s="65">
        <v>4</v>
      </c>
    </row>
    <row r="57" spans="1:17">
      <c r="D57" s="61">
        <f t="shared" si="7"/>
        <v>100000000</v>
      </c>
      <c r="E57" s="62">
        <v>50</v>
      </c>
      <c r="F57" s="62">
        <v>100</v>
      </c>
      <c r="G57" s="62">
        <v>20000</v>
      </c>
      <c r="H57" s="62">
        <v>14.4</v>
      </c>
      <c r="I57" s="62">
        <v>3.37</v>
      </c>
      <c r="J57" s="63">
        <v>5.7649344314902198</v>
      </c>
      <c r="K57" s="62">
        <v>16.399999999999999</v>
      </c>
      <c r="L57" s="62">
        <v>3.94</v>
      </c>
      <c r="M57" s="63">
        <v>5.7788352212147398</v>
      </c>
      <c r="N57" s="64">
        <f t="shared" si="6"/>
        <v>1.1388888888888888</v>
      </c>
      <c r="O57" s="62">
        <v>5</v>
      </c>
      <c r="P57" s="65">
        <v>6</v>
      </c>
    </row>
    <row r="58" spans="1:17">
      <c r="D58" s="66">
        <f t="shared" si="7"/>
        <v>50000000</v>
      </c>
      <c r="E58" s="67">
        <v>50</v>
      </c>
      <c r="F58" s="67">
        <v>100</v>
      </c>
      <c r="G58" s="67">
        <v>10000</v>
      </c>
      <c r="H58" s="67">
        <v>5.76</v>
      </c>
      <c r="I58" s="67">
        <v>0.81200000000000006</v>
      </c>
      <c r="J58" s="68">
        <v>5.8179199255856702</v>
      </c>
      <c r="K58" s="67">
        <v>6.67</v>
      </c>
      <c r="L58" s="67">
        <v>1.83</v>
      </c>
      <c r="M58" s="68">
        <v>5.8032007921796698</v>
      </c>
      <c r="N58" s="69">
        <f t="shared" si="6"/>
        <v>1.1579861111111112</v>
      </c>
      <c r="O58" s="67">
        <v>5</v>
      </c>
      <c r="P58" s="70">
        <v>4</v>
      </c>
    </row>
    <row r="60" spans="1:17" ht="21">
      <c r="A60" s="10"/>
      <c r="B60" s="10"/>
      <c r="C60" s="10"/>
      <c r="D60" s="86"/>
      <c r="E60" s="10"/>
      <c r="F60" s="10"/>
      <c r="G60" s="10"/>
      <c r="H60" s="100"/>
      <c r="I60" s="100"/>
      <c r="J60" s="10"/>
      <c r="K60" s="100"/>
      <c r="L60" s="100"/>
      <c r="M60" s="10"/>
      <c r="N60" s="10"/>
      <c r="O60" s="10"/>
      <c r="P60" s="10"/>
      <c r="Q60" s="10"/>
    </row>
    <row r="61" spans="1:17">
      <c r="A61" s="10"/>
      <c r="B61" s="10"/>
      <c r="C61" s="10"/>
      <c r="D61" s="87"/>
      <c r="E61" s="85"/>
      <c r="F61" s="87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10"/>
    </row>
    <row r="62" spans="1:17">
      <c r="A62" s="10"/>
      <c r="B62" s="10"/>
      <c r="C62" s="10"/>
      <c r="D62" s="88"/>
      <c r="E62" s="85"/>
      <c r="F62" s="85"/>
      <c r="G62" s="85"/>
      <c r="H62" s="85"/>
      <c r="I62" s="85"/>
      <c r="J62" s="85"/>
      <c r="K62" s="85"/>
      <c r="L62" s="85"/>
      <c r="M62" s="85"/>
      <c r="N62" s="64"/>
      <c r="O62" s="85"/>
      <c r="P62" s="85"/>
      <c r="Q62" s="10"/>
    </row>
    <row r="63" spans="1:17">
      <c r="A63" s="10"/>
      <c r="B63" s="10"/>
      <c r="C63" s="10"/>
      <c r="D63" s="88"/>
      <c r="E63" s="85"/>
      <c r="F63" s="85"/>
      <c r="G63" s="85"/>
      <c r="H63" s="85"/>
      <c r="I63" s="85"/>
      <c r="J63" s="85"/>
      <c r="K63" s="85"/>
      <c r="L63" s="85"/>
      <c r="M63" s="85"/>
      <c r="N63" s="64"/>
      <c r="O63" s="85"/>
      <c r="P63" s="85"/>
      <c r="Q63" s="10"/>
    </row>
    <row r="64" spans="1:17">
      <c r="A64" s="10"/>
      <c r="B64" s="10"/>
      <c r="C64" s="10"/>
      <c r="D64" s="88"/>
      <c r="E64" s="85"/>
      <c r="F64" s="85"/>
      <c r="G64" s="85"/>
      <c r="H64" s="85"/>
      <c r="I64" s="85"/>
      <c r="J64" s="85"/>
      <c r="K64" s="85"/>
      <c r="L64" s="85"/>
      <c r="M64" s="85"/>
      <c r="N64" s="64"/>
      <c r="O64" s="85"/>
      <c r="P64" s="85"/>
      <c r="Q64" s="10"/>
    </row>
    <row r="65" spans="1:17">
      <c r="A65" s="10"/>
      <c r="B65" s="10"/>
      <c r="C65" s="10"/>
      <c r="D65" s="88"/>
      <c r="E65" s="85"/>
      <c r="F65" s="85"/>
      <c r="G65" s="85"/>
      <c r="H65" s="85"/>
      <c r="I65" s="85"/>
      <c r="J65" s="85"/>
      <c r="K65" s="85"/>
      <c r="L65" s="85"/>
      <c r="M65" s="85"/>
      <c r="N65" s="64"/>
      <c r="O65" s="85"/>
      <c r="P65" s="85"/>
      <c r="Q65" s="10"/>
    </row>
    <row r="66" spans="1:17">
      <c r="A66" s="10"/>
      <c r="B66" s="10"/>
      <c r="C66" s="10"/>
      <c r="D66" s="88"/>
      <c r="E66" s="85"/>
      <c r="F66" s="85"/>
      <c r="G66" s="85"/>
      <c r="H66" s="85"/>
      <c r="I66" s="85"/>
      <c r="J66" s="85"/>
      <c r="K66" s="85"/>
      <c r="L66" s="85"/>
      <c r="M66" s="85"/>
      <c r="N66" s="64"/>
      <c r="O66" s="85"/>
      <c r="P66" s="85"/>
      <c r="Q66" s="10"/>
    </row>
    <row r="67" spans="1:17">
      <c r="A67" s="10"/>
      <c r="B67" s="10"/>
      <c r="C67" s="10"/>
      <c r="D67" s="88"/>
      <c r="E67" s="85"/>
      <c r="F67" s="85"/>
      <c r="G67" s="85"/>
      <c r="H67" s="85"/>
      <c r="I67" s="85"/>
      <c r="J67" s="85"/>
      <c r="K67" s="85"/>
      <c r="L67" s="85"/>
      <c r="M67" s="85"/>
      <c r="N67" s="64"/>
      <c r="O67" s="85"/>
      <c r="P67" s="85"/>
      <c r="Q67" s="10"/>
    </row>
    <row r="68" spans="1:17" ht="19">
      <c r="A68" s="10"/>
      <c r="B68" s="10"/>
      <c r="C68" s="10"/>
      <c r="D68" s="88"/>
      <c r="E68" s="85"/>
      <c r="F68" s="85"/>
      <c r="G68" s="85"/>
      <c r="H68" s="85"/>
      <c r="I68" s="85"/>
      <c r="J68" s="89"/>
      <c r="K68" s="85"/>
      <c r="L68" s="85"/>
      <c r="M68" s="89"/>
      <c r="N68" s="64"/>
      <c r="O68" s="85"/>
      <c r="P68" s="85"/>
      <c r="Q68" s="10"/>
    </row>
    <row r="69" spans="1:17">
      <c r="A69" s="10"/>
      <c r="B69" s="10"/>
      <c r="C69" s="10"/>
      <c r="D69" s="88"/>
      <c r="E69" s="85"/>
      <c r="F69" s="85"/>
      <c r="G69" s="85"/>
      <c r="H69" s="85"/>
      <c r="I69" s="85"/>
      <c r="J69" s="85"/>
      <c r="K69" s="85"/>
      <c r="L69" s="85"/>
      <c r="M69" s="85"/>
      <c r="N69" s="64"/>
      <c r="O69" s="85"/>
      <c r="P69" s="85"/>
      <c r="Q69" s="10"/>
    </row>
    <row r="70" spans="1:17">
      <c r="A70" s="10"/>
      <c r="B70" s="10"/>
      <c r="C70" s="10"/>
      <c r="D70" s="88"/>
      <c r="E70" s="85"/>
      <c r="F70" s="85"/>
      <c r="G70" s="85"/>
      <c r="H70" s="85"/>
      <c r="I70" s="85"/>
      <c r="J70" s="85"/>
      <c r="K70" s="85"/>
      <c r="L70" s="85"/>
      <c r="M70" s="85"/>
      <c r="N70" s="64"/>
      <c r="O70" s="85"/>
      <c r="P70" s="85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21">
      <c r="A72" s="10"/>
      <c r="B72" s="10"/>
      <c r="C72" s="10"/>
      <c r="D72" s="86"/>
      <c r="E72" s="10"/>
      <c r="F72" s="10"/>
      <c r="G72" s="10"/>
      <c r="H72" s="100"/>
      <c r="I72" s="100"/>
      <c r="J72" s="10"/>
      <c r="K72" s="100"/>
      <c r="L72" s="100"/>
      <c r="M72" s="10"/>
      <c r="N72" s="10"/>
      <c r="O72" s="10"/>
      <c r="P72" s="10"/>
      <c r="Q72" s="10"/>
    </row>
    <row r="73" spans="1:17">
      <c r="A73" s="10"/>
      <c r="B73" s="10"/>
      <c r="C73" s="10"/>
      <c r="D73" s="87"/>
      <c r="E73" s="85"/>
      <c r="F73" s="87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10"/>
    </row>
    <row r="74" spans="1:17">
      <c r="A74" s="10"/>
      <c r="B74" s="10"/>
      <c r="C74" s="10"/>
      <c r="D74" s="88"/>
      <c r="E74" s="85"/>
      <c r="F74" s="85"/>
      <c r="G74" s="85"/>
      <c r="H74" s="85"/>
      <c r="I74" s="85"/>
      <c r="J74" s="85"/>
      <c r="K74" s="85"/>
      <c r="L74" s="85"/>
      <c r="M74" s="85"/>
      <c r="N74" s="64"/>
      <c r="O74" s="85"/>
      <c r="P74" s="85"/>
      <c r="Q74" s="10"/>
    </row>
    <row r="75" spans="1:17">
      <c r="A75" s="10"/>
      <c r="B75" s="10"/>
      <c r="C75" s="10"/>
      <c r="D75" s="88"/>
      <c r="E75" s="85"/>
      <c r="F75" s="85"/>
      <c r="G75" s="85"/>
      <c r="H75" s="85"/>
      <c r="I75" s="85"/>
      <c r="J75" s="85"/>
      <c r="K75" s="85"/>
      <c r="L75" s="85"/>
      <c r="M75" s="85"/>
      <c r="N75" s="64"/>
      <c r="O75" s="85"/>
      <c r="P75" s="85"/>
      <c r="Q75" s="10"/>
    </row>
    <row r="76" spans="1:17">
      <c r="A76" s="10"/>
      <c r="B76" s="10"/>
      <c r="C76" s="10"/>
      <c r="D76" s="88"/>
      <c r="E76" s="85"/>
      <c r="F76" s="85"/>
      <c r="G76" s="85"/>
      <c r="H76" s="85"/>
      <c r="I76" s="85"/>
      <c r="J76" s="85"/>
      <c r="K76" s="85"/>
      <c r="L76" s="85"/>
      <c r="M76" s="85"/>
      <c r="N76" s="64"/>
      <c r="O76" s="85"/>
      <c r="P76" s="85"/>
      <c r="Q76" s="10"/>
    </row>
    <row r="77" spans="1:17">
      <c r="A77" s="10"/>
      <c r="B77" s="10"/>
      <c r="C77" s="10"/>
      <c r="D77" s="88"/>
      <c r="E77" s="85"/>
      <c r="F77" s="85"/>
      <c r="G77" s="85"/>
      <c r="H77" s="85"/>
      <c r="I77" s="85"/>
      <c r="J77" s="85"/>
      <c r="K77" s="85"/>
      <c r="L77" s="85"/>
      <c r="M77" s="85"/>
      <c r="N77" s="64"/>
      <c r="O77" s="85"/>
      <c r="P77" s="85"/>
      <c r="Q77" s="10"/>
    </row>
    <row r="78" spans="1:17">
      <c r="A78" s="10"/>
      <c r="B78" s="10"/>
      <c r="C78" s="10"/>
      <c r="D78" s="88"/>
      <c r="E78" s="85"/>
      <c r="F78" s="85"/>
      <c r="G78" s="85"/>
      <c r="H78" s="85"/>
      <c r="I78" s="85"/>
      <c r="J78" s="85"/>
      <c r="K78" s="85"/>
      <c r="L78" s="85"/>
      <c r="M78" s="85"/>
      <c r="N78" s="64"/>
      <c r="O78" s="85"/>
      <c r="P78" s="85"/>
      <c r="Q78" s="10"/>
    </row>
    <row r="79" spans="1:17">
      <c r="A79" s="10"/>
      <c r="B79" s="10"/>
      <c r="C79" s="10"/>
      <c r="D79" s="88"/>
      <c r="E79" s="85"/>
      <c r="F79" s="85"/>
      <c r="G79" s="85"/>
      <c r="H79" s="85"/>
      <c r="I79" s="85"/>
      <c r="J79" s="85"/>
      <c r="K79" s="85"/>
      <c r="L79" s="85"/>
      <c r="M79" s="85"/>
      <c r="N79" s="64"/>
      <c r="O79" s="85"/>
      <c r="P79" s="85"/>
      <c r="Q79" s="10"/>
    </row>
    <row r="80" spans="1:17" ht="19">
      <c r="A80" s="10"/>
      <c r="B80" s="10"/>
      <c r="C80" s="10"/>
      <c r="D80" s="88"/>
      <c r="E80" s="85"/>
      <c r="F80" s="85"/>
      <c r="G80" s="85"/>
      <c r="H80" s="85"/>
      <c r="I80" s="85"/>
      <c r="J80" s="89"/>
      <c r="K80" s="85"/>
      <c r="L80" s="85"/>
      <c r="M80" s="89"/>
      <c r="N80" s="64"/>
      <c r="O80" s="85"/>
      <c r="P80" s="85"/>
      <c r="Q80" s="10"/>
    </row>
    <row r="81" spans="1:17">
      <c r="A81" s="10"/>
      <c r="B81" s="10"/>
      <c r="C81" s="10"/>
      <c r="D81" s="88"/>
      <c r="E81" s="85"/>
      <c r="F81" s="85"/>
      <c r="G81" s="85"/>
      <c r="H81" s="85"/>
      <c r="I81" s="85"/>
      <c r="J81" s="85"/>
      <c r="K81" s="85"/>
      <c r="L81" s="85"/>
      <c r="M81" s="85"/>
      <c r="N81" s="64"/>
      <c r="O81" s="85"/>
      <c r="P81" s="85"/>
      <c r="Q81" s="10"/>
    </row>
    <row r="82" spans="1:17">
      <c r="A82" s="10"/>
      <c r="B82" s="10"/>
      <c r="C82" s="10"/>
      <c r="D82" s="88"/>
      <c r="E82" s="85"/>
      <c r="F82" s="85"/>
      <c r="G82" s="85"/>
      <c r="H82" s="85"/>
      <c r="I82" s="85"/>
      <c r="J82" s="85"/>
      <c r="K82" s="85"/>
      <c r="L82" s="85"/>
      <c r="M82" s="85"/>
      <c r="N82" s="64"/>
      <c r="O82" s="85"/>
      <c r="P82" s="85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21">
      <c r="A84" s="10"/>
      <c r="B84" s="10"/>
      <c r="C84" s="10"/>
      <c r="D84" s="86"/>
      <c r="E84" s="10"/>
      <c r="F84" s="10"/>
      <c r="G84" s="10"/>
      <c r="H84" s="100"/>
      <c r="I84" s="100"/>
      <c r="J84" s="10"/>
      <c r="K84" s="100"/>
      <c r="L84" s="100"/>
      <c r="M84" s="10"/>
      <c r="N84" s="10"/>
      <c r="O84" s="10"/>
      <c r="P84" s="10"/>
      <c r="Q84" s="10"/>
    </row>
    <row r="85" spans="1:17">
      <c r="A85" s="10"/>
      <c r="B85" s="10"/>
      <c r="C85" s="10"/>
      <c r="D85" s="87"/>
      <c r="E85" s="85"/>
      <c r="F85" s="87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10"/>
    </row>
    <row r="86" spans="1:17">
      <c r="A86" s="10"/>
      <c r="B86" s="10"/>
      <c r="C86" s="10"/>
      <c r="D86" s="88"/>
      <c r="E86" s="85"/>
      <c r="F86" s="85"/>
      <c r="G86" s="85"/>
      <c r="H86" s="85"/>
      <c r="I86" s="85"/>
      <c r="J86" s="85"/>
      <c r="K86" s="85"/>
      <c r="L86" s="85"/>
      <c r="M86" s="85"/>
      <c r="N86" s="64"/>
      <c r="O86" s="85"/>
      <c r="P86" s="85"/>
      <c r="Q86" s="10"/>
    </row>
    <row r="87" spans="1:17">
      <c r="A87" s="10"/>
      <c r="B87" s="10"/>
      <c r="C87" s="10"/>
      <c r="D87" s="88"/>
      <c r="E87" s="85"/>
      <c r="F87" s="85"/>
      <c r="G87" s="85"/>
      <c r="H87" s="85"/>
      <c r="I87" s="85"/>
      <c r="J87" s="85"/>
      <c r="K87" s="85"/>
      <c r="L87" s="85"/>
      <c r="M87" s="85"/>
      <c r="N87" s="64"/>
      <c r="O87" s="85"/>
      <c r="P87" s="85"/>
      <c r="Q87" s="10"/>
    </row>
    <row r="88" spans="1:17">
      <c r="A88" s="10"/>
      <c r="B88" s="10"/>
      <c r="C88" s="10"/>
      <c r="D88" s="88"/>
      <c r="E88" s="85"/>
      <c r="F88" s="85"/>
      <c r="G88" s="85"/>
      <c r="H88" s="85"/>
      <c r="I88" s="85"/>
      <c r="J88" s="85"/>
      <c r="K88" s="85"/>
      <c r="L88" s="85"/>
      <c r="M88" s="85"/>
      <c r="N88" s="64"/>
      <c r="O88" s="85"/>
      <c r="P88" s="85"/>
      <c r="Q88" s="10"/>
    </row>
    <row r="89" spans="1:17">
      <c r="A89" s="10"/>
      <c r="B89" s="10"/>
      <c r="C89" s="10"/>
      <c r="D89" s="88"/>
      <c r="E89" s="85"/>
      <c r="F89" s="85"/>
      <c r="G89" s="85"/>
      <c r="H89" s="85"/>
      <c r="I89" s="85"/>
      <c r="J89" s="85"/>
      <c r="K89" s="85"/>
      <c r="L89" s="85"/>
      <c r="M89" s="85"/>
      <c r="N89" s="64"/>
      <c r="O89" s="85"/>
      <c r="P89" s="85"/>
      <c r="Q89" s="10"/>
    </row>
    <row r="90" spans="1:17">
      <c r="A90" s="10"/>
      <c r="B90" s="10"/>
      <c r="C90" s="10"/>
      <c r="D90" s="88"/>
      <c r="E90" s="85"/>
      <c r="F90" s="85"/>
      <c r="G90" s="85"/>
      <c r="H90" s="85"/>
      <c r="I90" s="85"/>
      <c r="J90" s="85"/>
      <c r="K90" s="85"/>
      <c r="L90" s="85"/>
      <c r="M90" s="85"/>
      <c r="N90" s="64"/>
      <c r="O90" s="85"/>
      <c r="P90" s="85"/>
      <c r="Q90" s="10"/>
    </row>
    <row r="91" spans="1:17">
      <c r="A91" s="10"/>
      <c r="B91" s="10"/>
      <c r="C91" s="10"/>
      <c r="D91" s="88"/>
      <c r="E91" s="85"/>
      <c r="F91" s="85"/>
      <c r="G91" s="85"/>
      <c r="H91" s="85"/>
      <c r="I91" s="85"/>
      <c r="J91" s="85"/>
      <c r="K91" s="85"/>
      <c r="L91" s="85"/>
      <c r="M91" s="85"/>
      <c r="N91" s="64"/>
      <c r="O91" s="85"/>
      <c r="P91" s="85"/>
      <c r="Q91" s="10"/>
    </row>
    <row r="92" spans="1:17" ht="19">
      <c r="A92" s="10"/>
      <c r="B92" s="10"/>
      <c r="C92" s="10"/>
      <c r="D92" s="88"/>
      <c r="E92" s="85"/>
      <c r="F92" s="85"/>
      <c r="G92" s="85"/>
      <c r="H92" s="85"/>
      <c r="I92" s="85"/>
      <c r="J92" s="89"/>
      <c r="K92" s="85"/>
      <c r="L92" s="85"/>
      <c r="M92" s="89"/>
      <c r="N92" s="64"/>
      <c r="O92" s="85"/>
      <c r="P92" s="85"/>
      <c r="Q92" s="10"/>
    </row>
    <row r="93" spans="1:17">
      <c r="A93" s="10"/>
      <c r="B93" s="10"/>
      <c r="C93" s="10"/>
      <c r="D93" s="88"/>
      <c r="E93" s="85"/>
      <c r="F93" s="85"/>
      <c r="G93" s="85"/>
      <c r="H93" s="85"/>
      <c r="I93" s="85"/>
      <c r="J93" s="85"/>
      <c r="K93" s="85"/>
      <c r="L93" s="85"/>
      <c r="M93" s="85"/>
      <c r="N93" s="64"/>
      <c r="O93" s="85"/>
      <c r="P93" s="85"/>
      <c r="Q93" s="10"/>
    </row>
    <row r="94" spans="1:17">
      <c r="A94" s="10"/>
      <c r="B94" s="10"/>
      <c r="C94" s="10"/>
      <c r="D94" s="88"/>
      <c r="E94" s="85"/>
      <c r="F94" s="85"/>
      <c r="G94" s="85"/>
      <c r="H94" s="85"/>
      <c r="I94" s="85"/>
      <c r="J94" s="85"/>
      <c r="K94" s="85"/>
      <c r="L94" s="85"/>
      <c r="M94" s="85"/>
      <c r="N94" s="64"/>
      <c r="O94" s="85"/>
      <c r="P94" s="85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</sheetData>
  <mergeCells count="15">
    <mergeCell ref="H36:I36"/>
    <mergeCell ref="K36:L36"/>
    <mergeCell ref="D3:E3"/>
    <mergeCell ref="H12:I12"/>
    <mergeCell ref="K12:L12"/>
    <mergeCell ref="H24:I24"/>
    <mergeCell ref="K24:L24"/>
    <mergeCell ref="H84:I84"/>
    <mergeCell ref="K84:L84"/>
    <mergeCell ref="H48:I48"/>
    <mergeCell ref="K48:L48"/>
    <mergeCell ref="H60:I60"/>
    <mergeCell ref="K60:L60"/>
    <mergeCell ref="H72:I72"/>
    <mergeCell ref="K72:L7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6CD-306A-0A47-9DF5-12112E33F112}">
  <sheetPr codeName="Sheet10"/>
  <dimension ref="A1:Q98"/>
  <sheetViews>
    <sheetView zoomScale="120" zoomScaleNormal="120" workbookViewId="0">
      <selection activeCell="I29" sqref="I29"/>
    </sheetView>
  </sheetViews>
  <sheetFormatPr baseColWidth="10" defaultRowHeight="16"/>
  <cols>
    <col min="4" max="4" width="11.1640625" bestFit="1" customWidth="1"/>
    <col min="6" max="6" width="11" customWidth="1"/>
    <col min="18" max="18" width="12.6640625" bestFit="1" customWidth="1"/>
  </cols>
  <sheetData>
    <row r="1" spans="1:17" ht="19">
      <c r="A1" s="51" t="s">
        <v>89</v>
      </c>
    </row>
    <row r="2" spans="1:17">
      <c r="D2" s="83" t="s">
        <v>141</v>
      </c>
      <c r="E2" s="2">
        <v>0.1</v>
      </c>
      <c r="F2" s="2">
        <v>0.2</v>
      </c>
      <c r="G2" s="2">
        <v>0.3</v>
      </c>
      <c r="H2" s="2">
        <v>0.4</v>
      </c>
      <c r="I2" s="2">
        <v>0.5</v>
      </c>
      <c r="J2" s="3">
        <v>0.6</v>
      </c>
      <c r="K2" s="10"/>
    </row>
    <row r="3" spans="1:17" s="46" customFormat="1">
      <c r="B3" s="46" t="s">
        <v>142</v>
      </c>
      <c r="D3" s="101" t="s">
        <v>124</v>
      </c>
      <c r="E3" s="102"/>
      <c r="F3" s="75"/>
      <c r="G3" s="75"/>
      <c r="H3" s="75"/>
      <c r="I3" s="75"/>
      <c r="J3" s="14"/>
      <c r="K3" s="10"/>
    </row>
    <row r="4" spans="1:17">
      <c r="A4" t="s">
        <v>70</v>
      </c>
      <c r="B4" s="52">
        <v>1</v>
      </c>
      <c r="C4" t="s">
        <v>87</v>
      </c>
      <c r="D4" s="80" t="s">
        <v>125</v>
      </c>
      <c r="E4" s="74">
        <f>AVERAGE(N14:N22)</f>
        <v>1.0008645501398632</v>
      </c>
      <c r="F4" s="72">
        <f>AVERAGE(N26:N34)</f>
        <v>0.92018563711815482</v>
      </c>
      <c r="G4" s="72">
        <f>AVERAGE(N38:N46)</f>
        <v>0.97944935714802084</v>
      </c>
      <c r="H4" s="72">
        <f>AVERAGE(N50:N58)</f>
        <v>1.0110367143789363</v>
      </c>
      <c r="I4" s="72">
        <f>AVERAGE(N62:N70)</f>
        <v>1.0289547493629723</v>
      </c>
      <c r="J4" s="77">
        <f>AVERAGE(N74:N82)</f>
        <v>0.99674732488715179</v>
      </c>
      <c r="K4" s="90"/>
    </row>
    <row r="5" spans="1:17">
      <c r="A5" t="s">
        <v>71</v>
      </c>
      <c r="B5" s="73">
        <v>0.03</v>
      </c>
      <c r="D5" s="80" t="s">
        <v>126</v>
      </c>
      <c r="E5" s="74">
        <f>STDEV(N14:N22)</f>
        <v>4.5762866410043554E-2</v>
      </c>
      <c r="F5" s="72">
        <f>STDEV(N26:N34)</f>
        <v>3.0490725327305533E-2</v>
      </c>
      <c r="G5" s="72">
        <f>STDEV(N38:N46)</f>
        <v>0.14133240819537904</v>
      </c>
      <c r="H5" s="72">
        <f>STDEV(N50:N58)</f>
        <v>0.10650778667563149</v>
      </c>
      <c r="I5" s="72">
        <f>STDEV(N62:N70)</f>
        <v>9.8470269498747071E-2</v>
      </c>
      <c r="J5" s="77">
        <f>STDEV(N74:N82)</f>
        <v>9.5714713513867886E-2</v>
      </c>
      <c r="K5" s="90"/>
    </row>
    <row r="6" spans="1:17">
      <c r="A6" t="s">
        <v>72</v>
      </c>
      <c r="B6" s="92">
        <v>0.3</v>
      </c>
      <c r="C6" t="s">
        <v>86</v>
      </c>
      <c r="D6" s="81" t="s">
        <v>127</v>
      </c>
      <c r="E6" s="76">
        <f>MEDIAN(N14:N22)</f>
        <v>1</v>
      </c>
      <c r="F6" s="76">
        <f>MEDIAN(N26:N34)</f>
        <v>0.91629955947136565</v>
      </c>
      <c r="G6" s="76">
        <f>MEDIAN(N38:N46)</f>
        <v>1</v>
      </c>
      <c r="H6" s="76">
        <f>MEDIAN(N50:N58)</f>
        <v>0.9885057471264368</v>
      </c>
      <c r="I6" s="76">
        <f>MEDIAN(N62:N70)</f>
        <v>1.01</v>
      </c>
      <c r="J6" s="78">
        <f>MEDIAN(N74:N82)</f>
        <v>0.9885057471264368</v>
      </c>
      <c r="K6" s="90"/>
    </row>
    <row r="7" spans="1:17">
      <c r="A7" t="s">
        <v>73</v>
      </c>
      <c r="B7" s="73">
        <v>100</v>
      </c>
    </row>
    <row r="8" spans="1:17">
      <c r="A8" t="s">
        <v>74</v>
      </c>
      <c r="B8" s="52">
        <v>100</v>
      </c>
      <c r="C8" t="s">
        <v>85</v>
      </c>
    </row>
    <row r="10" spans="1:17" ht="19">
      <c r="C10" s="51"/>
    </row>
    <row r="11" spans="1:17" ht="19">
      <c r="C11" s="51"/>
      <c r="Q11" s="51"/>
    </row>
    <row r="12" spans="1:17" ht="21">
      <c r="D12" s="79" t="s">
        <v>143</v>
      </c>
      <c r="E12" t="s">
        <v>81</v>
      </c>
      <c r="H12" s="99" t="s">
        <v>39</v>
      </c>
      <c r="I12" s="99"/>
      <c r="K12" s="99" t="s">
        <v>40</v>
      </c>
      <c r="L12" s="99"/>
      <c r="O12" t="s">
        <v>75</v>
      </c>
    </row>
    <row r="13" spans="1:17" ht="51">
      <c r="B13" t="s">
        <v>82</v>
      </c>
      <c r="C13" t="s">
        <v>83</v>
      </c>
      <c r="D13" s="53" t="s">
        <v>93</v>
      </c>
      <c r="E13" s="54" t="s">
        <v>84</v>
      </c>
      <c r="F13" s="82" t="s">
        <v>131</v>
      </c>
      <c r="G13" s="54" t="s">
        <v>67</v>
      </c>
      <c r="H13" s="54" t="s">
        <v>88</v>
      </c>
      <c r="I13" s="54" t="s">
        <v>92</v>
      </c>
      <c r="J13" s="54" t="s">
        <v>68</v>
      </c>
      <c r="K13" s="54" t="s">
        <v>88</v>
      </c>
      <c r="L13" s="54" t="s">
        <v>92</v>
      </c>
      <c r="M13" s="54" t="s">
        <v>69</v>
      </c>
      <c r="N13" s="54" t="s">
        <v>91</v>
      </c>
      <c r="O13" s="54" t="s">
        <v>80</v>
      </c>
      <c r="P13" s="55" t="s">
        <v>79</v>
      </c>
    </row>
    <row r="14" spans="1:17">
      <c r="A14" t="s">
        <v>76</v>
      </c>
      <c r="B14" s="32">
        <v>2.6264305057895498</v>
      </c>
      <c r="C14" s="32">
        <v>2.6264305057895498</v>
      </c>
      <c r="D14" s="56">
        <f>E14*F14*G14</f>
        <v>1000000000</v>
      </c>
      <c r="E14" s="57">
        <v>500</v>
      </c>
      <c r="F14" s="57">
        <v>200</v>
      </c>
      <c r="G14" s="57">
        <v>10000</v>
      </c>
      <c r="H14" s="57">
        <v>103</v>
      </c>
      <c r="I14" s="57">
        <v>0.60499999999999998</v>
      </c>
      <c r="J14" s="58">
        <v>2.9320063869339199</v>
      </c>
      <c r="K14" s="57">
        <v>111</v>
      </c>
      <c r="L14" s="57">
        <v>13.6</v>
      </c>
      <c r="M14" s="58">
        <v>2.9186887205610899</v>
      </c>
      <c r="N14" s="59">
        <f t="shared" ref="N14:N22" si="0">K14/H14</f>
        <v>1.0776699029126213</v>
      </c>
      <c r="O14" s="57">
        <v>3</v>
      </c>
      <c r="P14" s="60">
        <v>3</v>
      </c>
    </row>
    <row r="15" spans="1:17">
      <c r="A15" t="s">
        <v>77</v>
      </c>
      <c r="B15" s="32">
        <v>2.6162103152115299</v>
      </c>
      <c r="C15" s="32">
        <v>2.6213171589392998</v>
      </c>
      <c r="D15" s="61">
        <f t="shared" ref="D15:D22" si="1">E15*F15*G15</f>
        <v>500000000</v>
      </c>
      <c r="E15" s="62">
        <v>500</v>
      </c>
      <c r="F15" s="62">
        <v>100</v>
      </c>
      <c r="G15" s="62">
        <v>10000</v>
      </c>
      <c r="H15" s="62">
        <v>54.1</v>
      </c>
      <c r="I15" s="62">
        <v>6.89</v>
      </c>
      <c r="J15" s="63">
        <v>2.9095719524630299</v>
      </c>
      <c r="K15" s="62">
        <v>50.9</v>
      </c>
      <c r="L15" s="62">
        <v>0.621</v>
      </c>
      <c r="M15" s="63">
        <v>2.9071292246899998</v>
      </c>
      <c r="N15" s="64">
        <f t="shared" si="0"/>
        <v>0.94085027726432524</v>
      </c>
      <c r="O15" s="62">
        <v>4</v>
      </c>
      <c r="P15" s="65">
        <v>4</v>
      </c>
    </row>
    <row r="16" spans="1:17">
      <c r="A16" t="s">
        <v>78</v>
      </c>
      <c r="B16" s="32">
        <v>2.9219712073017199</v>
      </c>
      <c r="C16" s="32">
        <v>2.9239983014528499</v>
      </c>
      <c r="D16" s="61">
        <f t="shared" si="1"/>
        <v>400000000</v>
      </c>
      <c r="E16" s="62">
        <v>100</v>
      </c>
      <c r="F16" s="62">
        <v>200</v>
      </c>
      <c r="G16" s="62">
        <v>20000</v>
      </c>
      <c r="H16" s="62">
        <v>43.7</v>
      </c>
      <c r="I16" s="62">
        <v>5.22</v>
      </c>
      <c r="J16" s="63">
        <v>2.8625192652195302</v>
      </c>
      <c r="K16" s="62">
        <v>46.1</v>
      </c>
      <c r="L16" s="62">
        <v>10.6</v>
      </c>
      <c r="M16" s="63">
        <v>2.89720475226388</v>
      </c>
      <c r="N16" s="64">
        <f t="shared" si="0"/>
        <v>1.0549199084668193</v>
      </c>
      <c r="O16" s="62">
        <v>3</v>
      </c>
      <c r="P16" s="65">
        <v>3</v>
      </c>
    </row>
    <row r="17" spans="1:16">
      <c r="A17" t="s">
        <v>90</v>
      </c>
      <c r="B17" s="32">
        <v>2.5821912637795101</v>
      </c>
      <c r="C17" s="32">
        <v>2.6251837792400798</v>
      </c>
      <c r="D17" s="61">
        <f t="shared" si="1"/>
        <v>200000000</v>
      </c>
      <c r="E17" s="62">
        <v>200</v>
      </c>
      <c r="F17" s="62">
        <v>100</v>
      </c>
      <c r="G17" s="62">
        <v>10000</v>
      </c>
      <c r="H17" s="62">
        <v>20.100000000000001</v>
      </c>
      <c r="I17" s="62">
        <v>8.0299999999999996E-2</v>
      </c>
      <c r="J17" s="63">
        <v>2.8906464097217301</v>
      </c>
      <c r="K17" s="62">
        <v>20.100000000000001</v>
      </c>
      <c r="L17" s="62">
        <v>0.14899999999999999</v>
      </c>
      <c r="M17" s="63">
        <v>2.8896457061764398</v>
      </c>
      <c r="N17" s="64">
        <f t="shared" si="0"/>
        <v>1</v>
      </c>
      <c r="O17" s="62">
        <v>3</v>
      </c>
      <c r="P17" s="65">
        <v>3</v>
      </c>
    </row>
    <row r="18" spans="1:16">
      <c r="D18" s="61">
        <f t="shared" si="1"/>
        <v>200000000</v>
      </c>
      <c r="E18" s="62">
        <v>100</v>
      </c>
      <c r="F18" s="62">
        <v>100</v>
      </c>
      <c r="G18" s="62">
        <v>20000</v>
      </c>
      <c r="H18" s="62">
        <v>20.399999999999999</v>
      </c>
      <c r="I18" s="62">
        <v>0.25600000000000001</v>
      </c>
      <c r="J18" s="63">
        <v>2.88956938729849</v>
      </c>
      <c r="K18" s="62">
        <v>20.399999999999999</v>
      </c>
      <c r="L18" s="62">
        <v>0.32500000000000001</v>
      </c>
      <c r="M18" s="63">
        <v>2.87877628902217</v>
      </c>
      <c r="N18" s="64">
        <f t="shared" si="0"/>
        <v>1</v>
      </c>
      <c r="O18" s="62">
        <v>3</v>
      </c>
      <c r="P18" s="65">
        <v>3</v>
      </c>
    </row>
    <row r="19" spans="1:16">
      <c r="D19" s="61">
        <f t="shared" si="1"/>
        <v>100000000</v>
      </c>
      <c r="E19" s="62">
        <v>100</v>
      </c>
      <c r="F19" s="62">
        <v>100</v>
      </c>
      <c r="G19" s="62">
        <v>10000</v>
      </c>
      <c r="H19" s="62">
        <v>10.6</v>
      </c>
      <c r="I19" s="62">
        <v>0.33700000000000002</v>
      </c>
      <c r="J19" s="63">
        <v>2.9259131591112402</v>
      </c>
      <c r="K19" s="62">
        <v>10.3</v>
      </c>
      <c r="L19" s="62">
        <v>0.26700000000000002</v>
      </c>
      <c r="M19" s="63">
        <v>2.9057619696555199</v>
      </c>
      <c r="N19" s="64">
        <f t="shared" si="0"/>
        <v>0.97169811320754729</v>
      </c>
      <c r="O19" s="62">
        <v>3</v>
      </c>
      <c r="P19" s="65">
        <v>3</v>
      </c>
    </row>
    <row r="20" spans="1:16">
      <c r="D20" s="61">
        <f t="shared" si="1"/>
        <v>100000000</v>
      </c>
      <c r="E20" s="62">
        <v>50</v>
      </c>
      <c r="F20" s="62">
        <v>200</v>
      </c>
      <c r="G20" s="62">
        <v>10000</v>
      </c>
      <c r="H20" s="62">
        <v>10.4</v>
      </c>
      <c r="I20" s="62">
        <v>4.4900000000000002E-2</v>
      </c>
      <c r="J20" s="63">
        <v>2.8561849572537601</v>
      </c>
      <c r="K20" s="62">
        <v>10.5</v>
      </c>
      <c r="L20" s="62">
        <v>3.9699999999999999E-2</v>
      </c>
      <c r="M20" s="63">
        <v>2.8831539445068901</v>
      </c>
      <c r="N20" s="64">
        <f t="shared" si="0"/>
        <v>1.0096153846153846</v>
      </c>
      <c r="O20" s="62">
        <v>3</v>
      </c>
      <c r="P20" s="65">
        <v>3</v>
      </c>
    </row>
    <row r="21" spans="1:16">
      <c r="D21" s="61">
        <f t="shared" si="1"/>
        <v>100000000</v>
      </c>
      <c r="E21" s="62">
        <v>50</v>
      </c>
      <c r="F21" s="62">
        <v>100</v>
      </c>
      <c r="G21" s="62">
        <v>20000</v>
      </c>
      <c r="H21" s="62">
        <v>10.199999999999999</v>
      </c>
      <c r="I21" s="62">
        <v>6.9699999999999998E-2</v>
      </c>
      <c r="J21" s="63">
        <v>2.86014461480563</v>
      </c>
      <c r="K21" s="62">
        <v>10.3</v>
      </c>
      <c r="L21" s="62">
        <v>0.2</v>
      </c>
      <c r="M21" s="63">
        <v>2.8555400811342002</v>
      </c>
      <c r="N21" s="64">
        <f t="shared" si="0"/>
        <v>1.0098039215686276</v>
      </c>
      <c r="O21" s="62">
        <v>3</v>
      </c>
      <c r="P21" s="65">
        <v>3</v>
      </c>
    </row>
    <row r="22" spans="1:16">
      <c r="D22" s="66">
        <f t="shared" si="1"/>
        <v>50000000</v>
      </c>
      <c r="E22" s="67">
        <v>50</v>
      </c>
      <c r="F22" s="67">
        <v>100</v>
      </c>
      <c r="G22" s="67">
        <v>10000</v>
      </c>
      <c r="H22" s="67">
        <v>5.46</v>
      </c>
      <c r="I22" s="67">
        <v>0.66500000000000004</v>
      </c>
      <c r="J22" s="68">
        <v>2.8937087405868098</v>
      </c>
      <c r="K22" s="67">
        <v>5.15</v>
      </c>
      <c r="L22" s="67">
        <v>6.2600000000000003E-2</v>
      </c>
      <c r="M22" s="68">
        <v>2.8532645649853499</v>
      </c>
      <c r="N22" s="69">
        <f t="shared" si="0"/>
        <v>0.94322344322344331</v>
      </c>
      <c r="O22" s="67">
        <v>3</v>
      </c>
      <c r="P22" s="70">
        <v>3</v>
      </c>
    </row>
    <row r="24" spans="1:16" ht="21">
      <c r="D24" s="79" t="s">
        <v>144</v>
      </c>
      <c r="E24" t="s">
        <v>81</v>
      </c>
      <c r="H24" s="99" t="s">
        <v>39</v>
      </c>
      <c r="I24" s="99"/>
      <c r="K24" s="99" t="s">
        <v>40</v>
      </c>
      <c r="L24" s="99"/>
      <c r="O24" t="s">
        <v>75</v>
      </c>
    </row>
    <row r="25" spans="1:16" ht="51">
      <c r="B25" t="s">
        <v>82</v>
      </c>
      <c r="C25" t="s">
        <v>83</v>
      </c>
      <c r="D25" s="53" t="s">
        <v>93</v>
      </c>
      <c r="E25" s="54" t="s">
        <v>84</v>
      </c>
      <c r="F25" s="82" t="s">
        <v>131</v>
      </c>
      <c r="G25" s="54" t="s">
        <v>67</v>
      </c>
      <c r="H25" s="54" t="s">
        <v>88</v>
      </c>
      <c r="I25" s="54" t="s">
        <v>92</v>
      </c>
      <c r="J25" s="54" t="s">
        <v>68</v>
      </c>
      <c r="K25" s="54" t="s">
        <v>88</v>
      </c>
      <c r="L25" s="54" t="s">
        <v>92</v>
      </c>
      <c r="M25" s="54" t="s">
        <v>69</v>
      </c>
      <c r="N25" s="54" t="s">
        <v>91</v>
      </c>
      <c r="O25" s="54" t="s">
        <v>80</v>
      </c>
      <c r="P25" s="55" t="s">
        <v>79</v>
      </c>
    </row>
    <row r="26" spans="1:16">
      <c r="A26" t="s">
        <v>76</v>
      </c>
      <c r="B26" s="32">
        <v>6.4579567387038397</v>
      </c>
      <c r="C26" s="32">
        <v>6.4579567387038397</v>
      </c>
      <c r="D26" s="56">
        <f>E26*F26*G26</f>
        <v>1000000000</v>
      </c>
      <c r="E26" s="57">
        <v>500</v>
      </c>
      <c r="F26" s="57">
        <v>200</v>
      </c>
      <c r="G26" s="57">
        <v>10000</v>
      </c>
      <c r="H26" s="57">
        <v>133</v>
      </c>
      <c r="I26" s="57">
        <v>36.200000000000003</v>
      </c>
      <c r="J26" s="58">
        <v>6.8403153543041402</v>
      </c>
      <c r="K26" s="57">
        <v>119</v>
      </c>
      <c r="L26" s="57">
        <v>26</v>
      </c>
      <c r="M26" s="58">
        <v>6.9168281250000003</v>
      </c>
      <c r="N26" s="59">
        <f t="shared" ref="N26:N34" si="2">K26/H26</f>
        <v>0.89473684210526316</v>
      </c>
      <c r="O26" s="57">
        <v>5</v>
      </c>
      <c r="P26" s="60">
        <v>5</v>
      </c>
    </row>
    <row r="27" spans="1:16">
      <c r="A27" t="s">
        <v>77</v>
      </c>
      <c r="B27" s="32">
        <v>6.4381489791034596</v>
      </c>
      <c r="C27" s="32">
        <v>6.4480465471739903</v>
      </c>
      <c r="D27" s="61">
        <f t="shared" ref="D27:D33" si="3">E27*F27*G27</f>
        <v>500000000</v>
      </c>
      <c r="E27" s="62">
        <v>500</v>
      </c>
      <c r="F27" s="62">
        <v>100</v>
      </c>
      <c r="G27" s="62">
        <v>10000</v>
      </c>
      <c r="H27" s="62">
        <v>55.8</v>
      </c>
      <c r="I27" s="62">
        <v>7.86</v>
      </c>
      <c r="J27" s="63">
        <v>6.8841682294795001</v>
      </c>
      <c r="K27" s="62">
        <v>53.3</v>
      </c>
      <c r="L27" s="62">
        <v>7.54</v>
      </c>
      <c r="M27" s="63">
        <v>6.8180570312500004</v>
      </c>
      <c r="N27" s="64">
        <f t="shared" si="2"/>
        <v>0.95519713261648742</v>
      </c>
      <c r="O27" s="62">
        <v>4</v>
      </c>
      <c r="P27" s="65">
        <v>3</v>
      </c>
    </row>
    <row r="28" spans="1:16">
      <c r="A28" t="s">
        <v>78</v>
      </c>
      <c r="B28" s="32">
        <v>6.7331796764382803</v>
      </c>
      <c r="C28" s="32">
        <v>6.7382008017872197</v>
      </c>
      <c r="D28" s="61">
        <f t="shared" si="3"/>
        <v>400000000</v>
      </c>
      <c r="E28" s="62">
        <v>100</v>
      </c>
      <c r="F28" s="62">
        <v>200</v>
      </c>
      <c r="G28" s="62">
        <v>20000</v>
      </c>
      <c r="H28" s="62">
        <v>53</v>
      </c>
      <c r="I28" s="62">
        <v>8.42</v>
      </c>
      <c r="J28" s="63">
        <v>6.7283644483470999</v>
      </c>
      <c r="K28" s="62">
        <v>50</v>
      </c>
      <c r="L28" s="62">
        <v>9.0500000000000007</v>
      </c>
      <c r="M28" s="63">
        <v>6.72038125</v>
      </c>
      <c r="N28" s="64">
        <f t="shared" si="2"/>
        <v>0.94339622641509435</v>
      </c>
      <c r="O28" s="62">
        <v>4</v>
      </c>
      <c r="P28" s="65">
        <v>5</v>
      </c>
    </row>
    <row r="29" spans="1:16">
      <c r="A29" t="s">
        <v>90</v>
      </c>
      <c r="B29" s="32">
        <v>6.4535612675699898</v>
      </c>
      <c r="C29" s="32">
        <v>6.6228573060225502</v>
      </c>
      <c r="D29" s="61">
        <f t="shared" si="3"/>
        <v>200000000</v>
      </c>
      <c r="E29" s="62">
        <v>200</v>
      </c>
      <c r="F29" s="62">
        <v>100</v>
      </c>
      <c r="G29" s="62">
        <v>10000</v>
      </c>
      <c r="H29" s="62">
        <v>22.6</v>
      </c>
      <c r="I29" s="62">
        <v>3.23</v>
      </c>
      <c r="J29" s="63">
        <v>6.7869391250049498</v>
      </c>
      <c r="K29" s="62">
        <v>20.2</v>
      </c>
      <c r="L29" s="62">
        <v>2.54</v>
      </c>
      <c r="M29" s="63">
        <v>6.8273906249999996</v>
      </c>
      <c r="N29" s="64">
        <f t="shared" si="2"/>
        <v>0.89380530973451322</v>
      </c>
      <c r="O29" s="62">
        <v>4</v>
      </c>
      <c r="P29" s="65">
        <v>4</v>
      </c>
    </row>
    <row r="30" spans="1:16">
      <c r="D30" s="61">
        <f t="shared" si="3"/>
        <v>200000000</v>
      </c>
      <c r="E30" s="62">
        <v>100</v>
      </c>
      <c r="F30" s="62">
        <v>100</v>
      </c>
      <c r="G30" s="62">
        <v>20000</v>
      </c>
      <c r="H30" s="62">
        <v>22.7</v>
      </c>
      <c r="I30" s="62">
        <v>3.22</v>
      </c>
      <c r="J30" s="63">
        <v>6.7457566471135904</v>
      </c>
      <c r="K30" s="62">
        <v>20.8</v>
      </c>
      <c r="L30" s="62">
        <v>3.03</v>
      </c>
      <c r="M30" s="63">
        <v>6.8489718750000002</v>
      </c>
      <c r="N30" s="64">
        <f t="shared" si="2"/>
        <v>0.91629955947136565</v>
      </c>
      <c r="O30" s="62">
        <v>4</v>
      </c>
      <c r="P30" s="65">
        <v>4</v>
      </c>
    </row>
    <row r="31" spans="1:16">
      <c r="D31" s="61">
        <f t="shared" si="3"/>
        <v>100000000</v>
      </c>
      <c r="E31" s="62">
        <v>100</v>
      </c>
      <c r="F31" s="62">
        <v>100</v>
      </c>
      <c r="G31" s="62">
        <v>10000</v>
      </c>
      <c r="H31" s="62">
        <v>12.7</v>
      </c>
      <c r="I31" s="62">
        <v>2.4700000000000002</v>
      </c>
      <c r="J31" s="63">
        <v>6.7910593873471399</v>
      </c>
      <c r="K31" s="62">
        <v>12.3</v>
      </c>
      <c r="L31" s="62">
        <v>2.35</v>
      </c>
      <c r="M31" s="63">
        <v>6.8438398437499997</v>
      </c>
      <c r="N31" s="64">
        <f t="shared" si="2"/>
        <v>0.96850393700787407</v>
      </c>
      <c r="O31" s="62">
        <v>3</v>
      </c>
      <c r="P31" s="65">
        <v>5</v>
      </c>
    </row>
    <row r="32" spans="1:16">
      <c r="D32" s="61">
        <f t="shared" si="3"/>
        <v>100000000</v>
      </c>
      <c r="E32" s="62">
        <v>50</v>
      </c>
      <c r="F32" s="62">
        <v>200</v>
      </c>
      <c r="G32" s="62">
        <v>10000</v>
      </c>
      <c r="H32" s="62">
        <v>14.6</v>
      </c>
      <c r="I32" s="62">
        <v>2.66</v>
      </c>
      <c r="J32" s="63">
        <v>6.8208717940561003</v>
      </c>
      <c r="K32" s="62">
        <v>13.4</v>
      </c>
      <c r="L32" s="62">
        <v>2.48</v>
      </c>
      <c r="M32" s="63">
        <v>6.7948248155719604</v>
      </c>
      <c r="N32" s="64">
        <f t="shared" si="2"/>
        <v>0.9178082191780822</v>
      </c>
      <c r="O32" s="62">
        <v>6</v>
      </c>
      <c r="P32" s="65">
        <v>4</v>
      </c>
    </row>
    <row r="33" spans="1:16">
      <c r="D33" s="61">
        <f t="shared" si="3"/>
        <v>100000000</v>
      </c>
      <c r="E33" s="62">
        <v>50</v>
      </c>
      <c r="F33" s="62">
        <v>100</v>
      </c>
      <c r="G33" s="62">
        <v>20000</v>
      </c>
      <c r="H33" s="62">
        <v>11.9</v>
      </c>
      <c r="I33" s="62">
        <v>1.58</v>
      </c>
      <c r="J33" s="63">
        <v>6.73365589857631</v>
      </c>
      <c r="K33" s="62">
        <v>10.9</v>
      </c>
      <c r="L33" s="62">
        <v>2.38</v>
      </c>
      <c r="M33" s="63">
        <v>6.7087390625000003</v>
      </c>
      <c r="N33" s="64">
        <f t="shared" si="2"/>
        <v>0.91596638655462181</v>
      </c>
      <c r="O33" s="62">
        <v>3</v>
      </c>
      <c r="P33" s="65">
        <v>5</v>
      </c>
    </row>
    <row r="34" spans="1:16">
      <c r="D34" s="66">
        <f>E34*F34*G34</f>
        <v>50000000</v>
      </c>
      <c r="E34" s="67">
        <v>50</v>
      </c>
      <c r="F34" s="67">
        <v>100</v>
      </c>
      <c r="G34" s="67">
        <v>10000</v>
      </c>
      <c r="H34" s="67">
        <v>6.53</v>
      </c>
      <c r="I34" s="67">
        <v>1.04</v>
      </c>
      <c r="J34" s="68">
        <v>6.81439336909117</v>
      </c>
      <c r="K34" s="67">
        <v>5.72</v>
      </c>
      <c r="L34" s="67">
        <v>0.75700000000000001</v>
      </c>
      <c r="M34" s="68">
        <v>6.8659136527364399</v>
      </c>
      <c r="N34" s="69">
        <f t="shared" si="2"/>
        <v>0.87595712098009182</v>
      </c>
      <c r="O34" s="67">
        <v>5</v>
      </c>
      <c r="P34" s="70">
        <v>5</v>
      </c>
    </row>
    <row r="36" spans="1:16" ht="21">
      <c r="D36" s="91" t="s">
        <v>145</v>
      </c>
      <c r="E36" t="s">
        <v>81</v>
      </c>
      <c r="H36" s="99" t="s">
        <v>39</v>
      </c>
      <c r="I36" s="99"/>
      <c r="K36" s="99" t="s">
        <v>40</v>
      </c>
      <c r="L36" s="99"/>
      <c r="O36" t="s">
        <v>75</v>
      </c>
    </row>
    <row r="37" spans="1:16" ht="51">
      <c r="B37" t="s">
        <v>82</v>
      </c>
      <c r="C37" t="s">
        <v>83</v>
      </c>
      <c r="D37" s="53" t="s">
        <v>93</v>
      </c>
      <c r="E37" s="54" t="s">
        <v>84</v>
      </c>
      <c r="F37" s="82" t="s">
        <v>131</v>
      </c>
      <c r="G37" s="54" t="s">
        <v>67</v>
      </c>
      <c r="H37" s="54" t="s">
        <v>88</v>
      </c>
      <c r="I37" s="54" t="s">
        <v>92</v>
      </c>
      <c r="J37" s="54" t="s">
        <v>68</v>
      </c>
      <c r="K37" s="54" t="s">
        <v>88</v>
      </c>
      <c r="L37" s="54" t="s">
        <v>92</v>
      </c>
      <c r="M37" s="54" t="s">
        <v>69</v>
      </c>
      <c r="N37" s="54" t="s">
        <v>91</v>
      </c>
      <c r="O37" s="54" t="s">
        <v>80</v>
      </c>
      <c r="P37" s="55" t="s">
        <v>79</v>
      </c>
    </row>
    <row r="38" spans="1:16">
      <c r="A38" t="s">
        <v>76</v>
      </c>
      <c r="B38" s="32">
        <v>10.3278617527317</v>
      </c>
      <c r="C38" s="32">
        <v>10.3278617527317</v>
      </c>
      <c r="D38" s="56">
        <f>E38*F38*G38</f>
        <v>1000000000</v>
      </c>
      <c r="E38" s="57">
        <v>500</v>
      </c>
      <c r="F38" s="57">
        <v>200</v>
      </c>
      <c r="G38" s="57">
        <v>10000</v>
      </c>
      <c r="H38" s="57">
        <v>168</v>
      </c>
      <c r="I38" s="57">
        <v>40.6</v>
      </c>
      <c r="J38" s="58">
        <v>10.9132663463204</v>
      </c>
      <c r="K38" s="57">
        <v>133</v>
      </c>
      <c r="L38" s="57">
        <v>13.3</v>
      </c>
      <c r="M38" s="58">
        <v>10.915572556118599</v>
      </c>
      <c r="N38" s="59">
        <f t="shared" ref="N38:N46" si="4">K38/H38</f>
        <v>0.79166666666666663</v>
      </c>
      <c r="O38" s="57">
        <v>6</v>
      </c>
      <c r="P38" s="60">
        <v>6</v>
      </c>
    </row>
    <row r="39" spans="1:16">
      <c r="A39" t="s">
        <v>77</v>
      </c>
      <c r="B39" s="32">
        <v>10.2983914784816</v>
      </c>
      <c r="C39" s="32">
        <v>10.313117224095199</v>
      </c>
      <c r="D39" s="61">
        <f t="shared" ref="D39:D46" si="5">E39*F39*G39</f>
        <v>500000000</v>
      </c>
      <c r="E39" s="62">
        <v>500</v>
      </c>
      <c r="F39" s="62">
        <v>100</v>
      </c>
      <c r="G39" s="62">
        <v>10000</v>
      </c>
      <c r="H39" s="62">
        <v>60</v>
      </c>
      <c r="I39" s="62">
        <v>13</v>
      </c>
      <c r="J39" s="63">
        <v>10.789047115575199</v>
      </c>
      <c r="K39" s="62">
        <v>66</v>
      </c>
      <c r="L39" s="62">
        <v>10.199999999999999</v>
      </c>
      <c r="M39" s="63">
        <v>10.837841952319501</v>
      </c>
      <c r="N39" s="64">
        <f t="shared" si="4"/>
        <v>1.1000000000000001</v>
      </c>
      <c r="O39" s="62">
        <v>3</v>
      </c>
      <c r="P39" s="65">
        <v>5</v>
      </c>
    </row>
    <row r="40" spans="1:16">
      <c r="A40" t="s">
        <v>78</v>
      </c>
      <c r="B40" s="32">
        <v>10.591711572507499</v>
      </c>
      <c r="C40" s="32">
        <v>10.600132797709801</v>
      </c>
      <c r="D40" s="61">
        <f t="shared" si="5"/>
        <v>400000000</v>
      </c>
      <c r="E40" s="62">
        <v>100</v>
      </c>
      <c r="F40" s="62">
        <v>200</v>
      </c>
      <c r="G40" s="62">
        <v>20000</v>
      </c>
      <c r="H40" s="62">
        <v>63</v>
      </c>
      <c r="I40" s="62">
        <v>14.4</v>
      </c>
      <c r="J40" s="63">
        <v>10.761220960567201</v>
      </c>
      <c r="K40" s="62">
        <v>63</v>
      </c>
      <c r="L40" s="62">
        <v>14.1</v>
      </c>
      <c r="M40" s="63">
        <v>10.655651171972201</v>
      </c>
      <c r="N40" s="64">
        <f t="shared" si="4"/>
        <v>1</v>
      </c>
      <c r="O40" s="62">
        <v>5</v>
      </c>
      <c r="P40" s="65">
        <v>5</v>
      </c>
    </row>
    <row r="41" spans="1:16">
      <c r="A41" t="s">
        <v>90</v>
      </c>
      <c r="B41" s="32">
        <v>10.363525601357701</v>
      </c>
      <c r="C41" s="32">
        <v>10.336950928521199</v>
      </c>
      <c r="D41" s="61">
        <f t="shared" si="5"/>
        <v>200000000</v>
      </c>
      <c r="E41" s="62">
        <v>200</v>
      </c>
      <c r="F41" s="62">
        <v>100</v>
      </c>
      <c r="G41" s="62">
        <v>10000</v>
      </c>
      <c r="H41" s="62">
        <v>29</v>
      </c>
      <c r="I41" s="62">
        <v>4.76</v>
      </c>
      <c r="J41" s="63">
        <v>10.7584656894779</v>
      </c>
      <c r="K41" s="62">
        <v>35.5</v>
      </c>
      <c r="L41" s="62">
        <v>6.55</v>
      </c>
      <c r="M41" s="63">
        <v>10.7364257172432</v>
      </c>
      <c r="N41" s="64">
        <f t="shared" si="4"/>
        <v>1.2241379310344827</v>
      </c>
      <c r="O41" s="62">
        <v>4</v>
      </c>
      <c r="P41" s="65">
        <v>4</v>
      </c>
    </row>
    <row r="42" spans="1:16">
      <c r="D42" s="61">
        <f t="shared" si="5"/>
        <v>200000000</v>
      </c>
      <c r="E42" s="62">
        <v>100</v>
      </c>
      <c r="F42" s="62">
        <v>100</v>
      </c>
      <c r="G42" s="62">
        <v>20000</v>
      </c>
      <c r="H42" s="62">
        <v>28.6</v>
      </c>
      <c r="I42" s="62">
        <v>7.74</v>
      </c>
      <c r="J42" s="63">
        <v>10.708231251665</v>
      </c>
      <c r="K42" s="62">
        <v>30.4</v>
      </c>
      <c r="L42" s="62">
        <v>5.75</v>
      </c>
      <c r="M42" s="63">
        <v>10.6821243483173</v>
      </c>
      <c r="N42" s="64">
        <f t="shared" si="4"/>
        <v>1.0629370629370629</v>
      </c>
      <c r="O42" s="62">
        <v>4</v>
      </c>
      <c r="P42" s="65">
        <v>5</v>
      </c>
    </row>
    <row r="43" spans="1:16">
      <c r="D43" s="61">
        <f t="shared" si="5"/>
        <v>100000000</v>
      </c>
      <c r="E43" s="62">
        <v>100</v>
      </c>
      <c r="F43" s="62">
        <v>100</v>
      </c>
      <c r="G43" s="62">
        <v>10000</v>
      </c>
      <c r="H43" s="62">
        <v>17.3</v>
      </c>
      <c r="I43" s="62">
        <v>2.23</v>
      </c>
      <c r="J43" s="63">
        <v>10.714856832800599</v>
      </c>
      <c r="K43" s="62">
        <v>13.9</v>
      </c>
      <c r="L43" s="62">
        <v>3.93</v>
      </c>
      <c r="M43" s="63">
        <v>10.7775375210419</v>
      </c>
      <c r="N43" s="64">
        <f t="shared" si="4"/>
        <v>0.80346820809248554</v>
      </c>
      <c r="O43" s="62">
        <v>3</v>
      </c>
      <c r="P43" s="65">
        <v>3</v>
      </c>
    </row>
    <row r="44" spans="1:16">
      <c r="D44" s="61">
        <f t="shared" si="5"/>
        <v>100000000</v>
      </c>
      <c r="E44" s="62">
        <v>50</v>
      </c>
      <c r="F44" s="62">
        <v>200</v>
      </c>
      <c r="G44" s="62">
        <v>10000</v>
      </c>
      <c r="H44" s="62">
        <v>20.5</v>
      </c>
      <c r="I44" s="62">
        <v>4.4800000000000004</v>
      </c>
      <c r="J44" s="63">
        <v>10.779353016674699</v>
      </c>
      <c r="K44" s="62">
        <v>20.6</v>
      </c>
      <c r="L44" s="62">
        <v>2.0499999999999998</v>
      </c>
      <c r="M44" s="63">
        <v>10.866645111167401</v>
      </c>
      <c r="N44" s="64">
        <f t="shared" si="4"/>
        <v>1.0048780487804878</v>
      </c>
      <c r="O44" s="62">
        <v>8</v>
      </c>
      <c r="P44" s="65">
        <v>5</v>
      </c>
    </row>
    <row r="45" spans="1:16">
      <c r="D45" s="61">
        <f t="shared" si="5"/>
        <v>100000000</v>
      </c>
      <c r="E45" s="62">
        <v>50</v>
      </c>
      <c r="F45" s="62">
        <v>100</v>
      </c>
      <c r="G45" s="62">
        <v>20000</v>
      </c>
      <c r="H45" s="62">
        <v>15.9</v>
      </c>
      <c r="I45" s="62">
        <v>1.93</v>
      </c>
      <c r="J45" s="63">
        <v>10.770904070638901</v>
      </c>
      <c r="K45" s="62">
        <v>15.1</v>
      </c>
      <c r="L45" s="62">
        <v>4.16</v>
      </c>
      <c r="M45" s="63">
        <v>10.623319645559301</v>
      </c>
      <c r="N45" s="64">
        <f t="shared" si="4"/>
        <v>0.94968553459119498</v>
      </c>
      <c r="O45" s="62">
        <v>4</v>
      </c>
      <c r="P45" s="65">
        <v>4</v>
      </c>
    </row>
    <row r="46" spans="1:16">
      <c r="D46" s="66">
        <f t="shared" si="5"/>
        <v>50000000</v>
      </c>
      <c r="E46" s="67">
        <v>50</v>
      </c>
      <c r="F46" s="67">
        <v>100</v>
      </c>
      <c r="G46" s="67">
        <v>10000</v>
      </c>
      <c r="H46" s="67">
        <v>8.7899999999999991</v>
      </c>
      <c r="I46" s="67">
        <v>1.1000000000000001</v>
      </c>
      <c r="J46" s="68">
        <v>10.827494212024099</v>
      </c>
      <c r="K46" s="67">
        <v>7.72</v>
      </c>
      <c r="L46" s="67">
        <v>2.42</v>
      </c>
      <c r="M46" s="68">
        <v>10.566519269846401</v>
      </c>
      <c r="N46" s="69">
        <f t="shared" si="4"/>
        <v>0.8782707622298066</v>
      </c>
      <c r="O46" s="67">
        <v>3</v>
      </c>
      <c r="P46" s="70">
        <v>5</v>
      </c>
    </row>
    <row r="48" spans="1:16" ht="21">
      <c r="D48" s="91" t="s">
        <v>146</v>
      </c>
      <c r="E48" t="s">
        <v>81</v>
      </c>
      <c r="H48" s="99" t="s">
        <v>39</v>
      </c>
      <c r="I48" s="99"/>
      <c r="K48" s="99" t="s">
        <v>40</v>
      </c>
      <c r="L48" s="99"/>
      <c r="O48" t="s">
        <v>75</v>
      </c>
    </row>
    <row r="49" spans="1:16" ht="51">
      <c r="B49" t="s">
        <v>82</v>
      </c>
      <c r="C49" t="s">
        <v>83</v>
      </c>
      <c r="D49" s="53" t="s">
        <v>93</v>
      </c>
      <c r="E49" s="54" t="s">
        <v>84</v>
      </c>
      <c r="F49" s="82" t="s">
        <v>131</v>
      </c>
      <c r="G49" s="54" t="s">
        <v>67</v>
      </c>
      <c r="H49" s="54" t="s">
        <v>88</v>
      </c>
      <c r="I49" s="54" t="s">
        <v>92</v>
      </c>
      <c r="J49" s="54" t="s">
        <v>68</v>
      </c>
      <c r="K49" s="54" t="s">
        <v>88</v>
      </c>
      <c r="L49" s="54" t="s">
        <v>92</v>
      </c>
      <c r="M49" s="54" t="s">
        <v>69</v>
      </c>
      <c r="N49" s="54" t="s">
        <v>91</v>
      </c>
      <c r="O49" s="54" t="s">
        <v>80</v>
      </c>
      <c r="P49" s="55" t="s">
        <v>79</v>
      </c>
    </row>
    <row r="50" spans="1:16">
      <c r="A50" t="s">
        <v>76</v>
      </c>
      <c r="B50" s="32">
        <v>14.1832885753663</v>
      </c>
      <c r="C50" s="32">
        <v>14.1832885753663</v>
      </c>
      <c r="D50" s="56">
        <f>E50*F50*G50</f>
        <v>1000000000</v>
      </c>
      <c r="E50" s="57">
        <v>500</v>
      </c>
      <c r="F50" s="57">
        <v>200</v>
      </c>
      <c r="G50" s="57">
        <v>10000</v>
      </c>
      <c r="H50" s="57">
        <v>204</v>
      </c>
      <c r="I50" s="57">
        <v>14.2</v>
      </c>
      <c r="J50" s="58">
        <v>4.5351951894098796</v>
      </c>
      <c r="K50" s="57">
        <v>198</v>
      </c>
      <c r="L50" s="57">
        <v>43.1</v>
      </c>
      <c r="M50" s="58">
        <v>4.5796754166954399</v>
      </c>
      <c r="N50" s="59">
        <f t="shared" ref="N50:N58" si="6">K50/H50</f>
        <v>0.97058823529411764</v>
      </c>
      <c r="O50" s="57">
        <v>5</v>
      </c>
      <c r="P50" s="60">
        <v>7</v>
      </c>
    </row>
    <row r="51" spans="1:16">
      <c r="A51" t="s">
        <v>77</v>
      </c>
      <c r="B51" s="32">
        <v>14.144195944855401</v>
      </c>
      <c r="C51" s="32">
        <v>14.163729802859001</v>
      </c>
      <c r="D51" s="61">
        <f t="shared" ref="D51:D58" si="7">E51*F51*G51</f>
        <v>500000000</v>
      </c>
      <c r="E51" s="62">
        <v>500</v>
      </c>
      <c r="F51" s="62">
        <v>100</v>
      </c>
      <c r="G51" s="62">
        <v>10000</v>
      </c>
      <c r="H51" s="62">
        <v>102</v>
      </c>
      <c r="I51" s="62">
        <v>18.600000000000001</v>
      </c>
      <c r="J51" s="63">
        <v>4.5661431592752901</v>
      </c>
      <c r="K51" s="62">
        <v>121</v>
      </c>
      <c r="L51" s="62">
        <v>18</v>
      </c>
      <c r="M51" s="63">
        <v>4.5400658822067399</v>
      </c>
      <c r="N51" s="64">
        <f t="shared" si="6"/>
        <v>1.1862745098039216</v>
      </c>
      <c r="O51" s="62">
        <v>5</v>
      </c>
      <c r="P51" s="65">
        <v>5</v>
      </c>
    </row>
    <row r="52" spans="1:16">
      <c r="A52" t="s">
        <v>78</v>
      </c>
      <c r="B52" s="32">
        <v>14.441283828365</v>
      </c>
      <c r="C52" s="32">
        <v>14.4538918422767</v>
      </c>
      <c r="D52" s="61">
        <f t="shared" si="7"/>
        <v>400000000</v>
      </c>
      <c r="E52" s="62">
        <v>100</v>
      </c>
      <c r="F52" s="62">
        <v>200</v>
      </c>
      <c r="G52" s="62">
        <v>20000</v>
      </c>
      <c r="H52" s="62">
        <v>87</v>
      </c>
      <c r="I52" s="62">
        <v>14.6</v>
      </c>
      <c r="J52" s="63">
        <v>4.5128953946739196</v>
      </c>
      <c r="K52" s="62">
        <v>86</v>
      </c>
      <c r="L52" s="62">
        <v>13.5</v>
      </c>
      <c r="M52" s="63">
        <v>4.4063813681550696</v>
      </c>
      <c r="N52" s="64">
        <f t="shared" si="6"/>
        <v>0.9885057471264368</v>
      </c>
      <c r="O52" s="62">
        <v>6</v>
      </c>
      <c r="P52" s="65">
        <v>5</v>
      </c>
    </row>
    <row r="53" spans="1:16">
      <c r="A53" t="s">
        <v>90</v>
      </c>
      <c r="B53" s="32">
        <v>14.121929257546199</v>
      </c>
      <c r="C53" s="32">
        <v>14.139484429237701</v>
      </c>
      <c r="D53" s="61">
        <f t="shared" si="7"/>
        <v>200000000</v>
      </c>
      <c r="E53" s="62">
        <v>200</v>
      </c>
      <c r="F53" s="62">
        <v>100</v>
      </c>
      <c r="G53" s="62">
        <v>10000</v>
      </c>
      <c r="H53" s="62">
        <v>37</v>
      </c>
      <c r="I53" s="62">
        <v>6.94</v>
      </c>
      <c r="J53" s="63">
        <v>4.5146784384413499</v>
      </c>
      <c r="K53" s="62">
        <v>33.799999999999997</v>
      </c>
      <c r="L53" s="62">
        <v>8.6</v>
      </c>
      <c r="M53" s="63">
        <v>4.5527681346662598</v>
      </c>
      <c r="N53" s="64">
        <f t="shared" si="6"/>
        <v>0.9135135135135134</v>
      </c>
      <c r="O53" s="62">
        <v>5</v>
      </c>
      <c r="P53" s="65">
        <v>6</v>
      </c>
    </row>
    <row r="54" spans="1:16">
      <c r="D54" s="61">
        <f t="shared" si="7"/>
        <v>200000000</v>
      </c>
      <c r="E54" s="62">
        <v>100</v>
      </c>
      <c r="F54" s="62">
        <v>100</v>
      </c>
      <c r="G54" s="62">
        <v>20000</v>
      </c>
      <c r="H54" s="62">
        <v>34.9</v>
      </c>
      <c r="I54" s="62">
        <v>9.86</v>
      </c>
      <c r="J54" s="63">
        <v>4.4784442558580704</v>
      </c>
      <c r="K54" s="62">
        <v>37.700000000000003</v>
      </c>
      <c r="L54" s="62">
        <v>5.56</v>
      </c>
      <c r="M54" s="63">
        <v>4.4572311898363699</v>
      </c>
      <c r="N54" s="64">
        <f t="shared" si="6"/>
        <v>1.0802292263610316</v>
      </c>
      <c r="O54" s="62">
        <v>5</v>
      </c>
      <c r="P54" s="65">
        <v>5</v>
      </c>
    </row>
    <row r="55" spans="1:16">
      <c r="D55" s="61">
        <f t="shared" si="7"/>
        <v>100000000</v>
      </c>
      <c r="E55" s="62">
        <v>100</v>
      </c>
      <c r="F55" s="62">
        <v>100</v>
      </c>
      <c r="G55" s="62">
        <v>10000</v>
      </c>
      <c r="H55" s="62">
        <v>20.7</v>
      </c>
      <c r="I55" s="62">
        <v>0.52100000000000002</v>
      </c>
      <c r="J55" s="63">
        <v>4.5554373371712602</v>
      </c>
      <c r="K55" s="62">
        <v>18.600000000000001</v>
      </c>
      <c r="L55" s="62">
        <v>3.84</v>
      </c>
      <c r="M55" s="63">
        <v>4.5270854292905698</v>
      </c>
      <c r="N55" s="64">
        <f t="shared" si="6"/>
        <v>0.89855072463768126</v>
      </c>
      <c r="O55" s="62">
        <v>7</v>
      </c>
      <c r="P55" s="65">
        <v>8</v>
      </c>
    </row>
    <row r="56" spans="1:16" ht="19">
      <c r="D56" s="61">
        <f t="shared" si="7"/>
        <v>100000000</v>
      </c>
      <c r="E56" s="62">
        <v>50</v>
      </c>
      <c r="F56" s="62">
        <v>200</v>
      </c>
      <c r="G56" s="62">
        <v>10000</v>
      </c>
      <c r="H56" s="62">
        <v>21.5</v>
      </c>
      <c r="I56" s="62">
        <v>3.37</v>
      </c>
      <c r="J56" s="51">
        <v>14.8429856387437</v>
      </c>
      <c r="K56" s="62">
        <v>19.399999999999999</v>
      </c>
      <c r="L56" s="62">
        <v>2.67</v>
      </c>
      <c r="M56" s="51">
        <v>14.7000138202785</v>
      </c>
      <c r="N56" s="64">
        <f t="shared" si="6"/>
        <v>0.9023255813953488</v>
      </c>
      <c r="O56" s="62">
        <v>8</v>
      </c>
      <c r="P56" s="65">
        <v>5</v>
      </c>
    </row>
    <row r="57" spans="1:16">
      <c r="D57" s="61">
        <f t="shared" si="7"/>
        <v>100000000</v>
      </c>
      <c r="E57" s="62">
        <v>50</v>
      </c>
      <c r="F57" s="62">
        <v>100</v>
      </c>
      <c r="G57" s="62">
        <v>20000</v>
      </c>
      <c r="H57" s="62">
        <v>20</v>
      </c>
      <c r="I57" s="62">
        <v>4.66</v>
      </c>
      <c r="J57" s="63">
        <v>4.4232422992263496</v>
      </c>
      <c r="K57" s="62">
        <v>20.2</v>
      </c>
      <c r="L57" s="62">
        <v>2.48</v>
      </c>
      <c r="M57" s="63">
        <v>4.4138641952472097</v>
      </c>
      <c r="N57" s="64">
        <f t="shared" si="6"/>
        <v>1.01</v>
      </c>
      <c r="O57" s="62">
        <v>4</v>
      </c>
      <c r="P57" s="65">
        <v>5</v>
      </c>
    </row>
    <row r="58" spans="1:16">
      <c r="D58" s="66">
        <f t="shared" si="7"/>
        <v>50000000</v>
      </c>
      <c r="E58" s="67">
        <v>50</v>
      </c>
      <c r="F58" s="67">
        <v>100</v>
      </c>
      <c r="G58" s="67">
        <v>10000</v>
      </c>
      <c r="H58" s="67">
        <v>8.3699999999999992</v>
      </c>
      <c r="I58" s="67">
        <v>1.23</v>
      </c>
      <c r="J58" s="68">
        <v>14.721104507133299</v>
      </c>
      <c r="K58" s="67">
        <v>9.6199999999999992</v>
      </c>
      <c r="L58" s="67">
        <v>1.45</v>
      </c>
      <c r="M58" s="68">
        <v>14.6310568696204</v>
      </c>
      <c r="N58" s="69">
        <f t="shared" si="6"/>
        <v>1.1493428912783752</v>
      </c>
      <c r="O58" s="67">
        <v>5</v>
      </c>
      <c r="P58" s="70">
        <v>5</v>
      </c>
    </row>
    <row r="60" spans="1:16" ht="21">
      <c r="D60" s="91" t="s">
        <v>147</v>
      </c>
      <c r="E60" t="s">
        <v>81</v>
      </c>
      <c r="H60" s="99" t="s">
        <v>39</v>
      </c>
      <c r="I60" s="99"/>
      <c r="K60" s="99" t="s">
        <v>40</v>
      </c>
      <c r="L60" s="99"/>
      <c r="O60" t="s">
        <v>75</v>
      </c>
    </row>
    <row r="61" spans="1:16" ht="51">
      <c r="B61" t="s">
        <v>82</v>
      </c>
      <c r="C61" t="s">
        <v>83</v>
      </c>
      <c r="D61" s="53" t="s">
        <v>93</v>
      </c>
      <c r="E61" s="54" t="s">
        <v>84</v>
      </c>
      <c r="F61" s="82" t="s">
        <v>131</v>
      </c>
      <c r="G61" s="54" t="s">
        <v>67</v>
      </c>
      <c r="H61" s="54" t="s">
        <v>88</v>
      </c>
      <c r="I61" s="54" t="s">
        <v>92</v>
      </c>
      <c r="J61" s="54" t="s">
        <v>68</v>
      </c>
      <c r="K61" s="54" t="s">
        <v>88</v>
      </c>
      <c r="L61" s="54" t="s">
        <v>92</v>
      </c>
      <c r="M61" s="54" t="s">
        <v>69</v>
      </c>
      <c r="N61" s="54" t="s">
        <v>91</v>
      </c>
      <c r="O61" s="54" t="s">
        <v>80</v>
      </c>
      <c r="P61" s="55" t="s">
        <v>79</v>
      </c>
    </row>
    <row r="62" spans="1:16">
      <c r="A62" t="s">
        <v>76</v>
      </c>
      <c r="B62" s="32">
        <v>18.0060929207926</v>
      </c>
      <c r="C62" s="32">
        <v>18.0060929207926</v>
      </c>
      <c r="D62" s="56">
        <f>E62*F62*G62</f>
        <v>1000000000</v>
      </c>
      <c r="E62" s="57">
        <v>500</v>
      </c>
      <c r="F62" s="57">
        <v>200</v>
      </c>
      <c r="G62" s="57">
        <v>10000</v>
      </c>
      <c r="H62" s="57">
        <v>204</v>
      </c>
      <c r="I62" s="57">
        <v>14.2</v>
      </c>
      <c r="J62" s="58">
        <v>4.5351951894098796</v>
      </c>
      <c r="K62" s="57">
        <v>198</v>
      </c>
      <c r="L62" s="57">
        <v>43.1</v>
      </c>
      <c r="M62" s="58">
        <v>4.5796754166954399</v>
      </c>
      <c r="N62" s="59">
        <f t="shared" ref="N62:N70" si="8">K62/H62</f>
        <v>0.97058823529411764</v>
      </c>
      <c r="O62" s="57">
        <v>5</v>
      </c>
      <c r="P62" s="60">
        <v>7</v>
      </c>
    </row>
    <row r="63" spans="1:16">
      <c r="A63" t="s">
        <v>77</v>
      </c>
      <c r="B63" s="32">
        <v>17.957464946084901</v>
      </c>
      <c r="C63" s="32">
        <v>17.9817634401155</v>
      </c>
      <c r="D63" s="61">
        <f t="shared" ref="D63:D70" si="9">E63*F63*G63</f>
        <v>500000000</v>
      </c>
      <c r="E63" s="62">
        <v>500</v>
      </c>
      <c r="F63" s="62">
        <v>100</v>
      </c>
      <c r="G63" s="62">
        <v>10000</v>
      </c>
      <c r="H63" s="62">
        <v>102</v>
      </c>
      <c r="I63" s="62">
        <v>18.600000000000001</v>
      </c>
      <c r="J63" s="63">
        <v>4.5661431592752901</v>
      </c>
      <c r="K63" s="62">
        <v>121</v>
      </c>
      <c r="L63" s="62">
        <v>18</v>
      </c>
      <c r="M63" s="63">
        <v>4.5400658822067399</v>
      </c>
      <c r="N63" s="64">
        <f t="shared" si="8"/>
        <v>1.1862745098039216</v>
      </c>
      <c r="O63" s="62">
        <v>5</v>
      </c>
      <c r="P63" s="65">
        <v>5</v>
      </c>
    </row>
    <row r="64" spans="1:16">
      <c r="A64" t="s">
        <v>78</v>
      </c>
      <c r="B64" s="32">
        <v>18.2622356913303</v>
      </c>
      <c r="C64" s="32">
        <v>18.278712244287298</v>
      </c>
      <c r="D64" s="61">
        <f t="shared" si="9"/>
        <v>400000000</v>
      </c>
      <c r="E64" s="62">
        <v>100</v>
      </c>
      <c r="F64" s="62">
        <v>200</v>
      </c>
      <c r="G64" s="62">
        <v>20000</v>
      </c>
      <c r="H64" s="62">
        <v>87</v>
      </c>
      <c r="I64" s="62">
        <v>14.6</v>
      </c>
      <c r="J64" s="63">
        <v>4.5128953946739196</v>
      </c>
      <c r="K64" s="62">
        <v>86</v>
      </c>
      <c r="L64" s="62">
        <v>13.5</v>
      </c>
      <c r="M64" s="63">
        <v>4.4063813681550696</v>
      </c>
      <c r="N64" s="64">
        <f t="shared" si="8"/>
        <v>0.9885057471264368</v>
      </c>
      <c r="O64" s="62">
        <v>6</v>
      </c>
      <c r="P64" s="65">
        <v>5</v>
      </c>
    </row>
    <row r="65" spans="1:16">
      <c r="A65" t="s">
        <v>90</v>
      </c>
      <c r="B65" s="32">
        <v>18.0042348377347</v>
      </c>
      <c r="C65" s="32">
        <v>18.3125308035556</v>
      </c>
      <c r="D65" s="61">
        <f t="shared" si="9"/>
        <v>200000000</v>
      </c>
      <c r="E65" s="62">
        <v>200</v>
      </c>
      <c r="F65" s="62">
        <v>100</v>
      </c>
      <c r="G65" s="62">
        <v>10000</v>
      </c>
      <c r="H65" s="62">
        <v>37</v>
      </c>
      <c r="I65" s="62">
        <v>6.94</v>
      </c>
      <c r="J65" s="63">
        <v>4.5146784384413499</v>
      </c>
      <c r="K65" s="62">
        <v>33.799999999999997</v>
      </c>
      <c r="L65" s="62">
        <v>8.6</v>
      </c>
      <c r="M65" s="63">
        <v>4.5527681346662598</v>
      </c>
      <c r="N65" s="64">
        <f t="shared" si="8"/>
        <v>0.9135135135135134</v>
      </c>
      <c r="O65" s="62">
        <v>5</v>
      </c>
      <c r="P65" s="65">
        <v>6</v>
      </c>
    </row>
    <row r="66" spans="1:16">
      <c r="D66" s="61">
        <f t="shared" si="9"/>
        <v>200000000</v>
      </c>
      <c r="E66" s="62">
        <v>100</v>
      </c>
      <c r="F66" s="62">
        <v>100</v>
      </c>
      <c r="G66" s="62">
        <v>20000</v>
      </c>
      <c r="H66" s="62">
        <v>34.9</v>
      </c>
      <c r="I66" s="62">
        <v>9.86</v>
      </c>
      <c r="J66" s="63">
        <v>4.4784442558580704</v>
      </c>
      <c r="K66" s="62">
        <v>37.700000000000003</v>
      </c>
      <c r="L66" s="62">
        <v>5.56</v>
      </c>
      <c r="M66" s="63">
        <v>4.4572311898363699</v>
      </c>
      <c r="N66" s="64">
        <f t="shared" si="8"/>
        <v>1.0802292263610316</v>
      </c>
      <c r="O66" s="62">
        <v>5</v>
      </c>
      <c r="P66" s="65">
        <v>5</v>
      </c>
    </row>
    <row r="67" spans="1:16">
      <c r="D67" s="61">
        <f t="shared" si="9"/>
        <v>100000000</v>
      </c>
      <c r="E67" s="62">
        <v>100</v>
      </c>
      <c r="F67" s="62">
        <v>100</v>
      </c>
      <c r="G67" s="62">
        <v>10000</v>
      </c>
      <c r="H67" s="62">
        <v>20.7</v>
      </c>
      <c r="I67" s="62">
        <v>0.52100000000000002</v>
      </c>
      <c r="J67" s="63">
        <v>4.5554373371712602</v>
      </c>
      <c r="K67" s="62">
        <v>18.600000000000001</v>
      </c>
      <c r="L67" s="62">
        <v>3.84</v>
      </c>
      <c r="M67" s="63">
        <v>4.5270854292905698</v>
      </c>
      <c r="N67" s="64">
        <f t="shared" si="8"/>
        <v>0.89855072463768126</v>
      </c>
      <c r="O67" s="62">
        <v>7</v>
      </c>
      <c r="P67" s="65">
        <v>8</v>
      </c>
    </row>
    <row r="68" spans="1:16" ht="19">
      <c r="D68" s="61">
        <f t="shared" si="9"/>
        <v>100000000</v>
      </c>
      <c r="E68" s="62">
        <v>50</v>
      </c>
      <c r="F68" s="62">
        <v>200</v>
      </c>
      <c r="G68" s="62">
        <v>10000</v>
      </c>
      <c r="H68" s="62">
        <v>19.8</v>
      </c>
      <c r="I68" s="62">
        <v>1.59</v>
      </c>
      <c r="J68" s="51">
        <v>18.658313067330099</v>
      </c>
      <c r="K68" s="62">
        <v>22.6</v>
      </c>
      <c r="L68" s="62">
        <v>2.94</v>
      </c>
      <c r="M68" s="51">
        <v>18.638359415627701</v>
      </c>
      <c r="N68" s="64">
        <f t="shared" si="8"/>
        <v>1.1414141414141414</v>
      </c>
      <c r="O68" s="62">
        <v>6</v>
      </c>
      <c r="P68" s="65">
        <v>6</v>
      </c>
    </row>
    <row r="69" spans="1:16">
      <c r="D69" s="61">
        <f t="shared" si="9"/>
        <v>100000000</v>
      </c>
      <c r="E69" s="62">
        <v>50</v>
      </c>
      <c r="F69" s="62">
        <v>100</v>
      </c>
      <c r="G69" s="62">
        <v>20000</v>
      </c>
      <c r="H69" s="62">
        <v>20</v>
      </c>
      <c r="I69" s="62">
        <v>4.66</v>
      </c>
      <c r="J69" s="63">
        <v>4.4232422992263496</v>
      </c>
      <c r="K69" s="62">
        <v>20.2</v>
      </c>
      <c r="L69" s="62">
        <v>2.48</v>
      </c>
      <c r="M69" s="63">
        <v>4.4138641952472097</v>
      </c>
      <c r="N69" s="64">
        <f t="shared" si="8"/>
        <v>1.01</v>
      </c>
      <c r="O69" s="62">
        <v>4</v>
      </c>
      <c r="P69" s="65">
        <v>5</v>
      </c>
    </row>
    <row r="70" spans="1:16">
      <c r="D70" s="66">
        <f t="shared" si="9"/>
        <v>50000000</v>
      </c>
      <c r="E70" s="67">
        <v>50</v>
      </c>
      <c r="F70" s="67">
        <v>100</v>
      </c>
      <c r="G70" s="67">
        <v>10000</v>
      </c>
      <c r="H70" s="67">
        <v>8.11</v>
      </c>
      <c r="I70" s="67">
        <v>1.21</v>
      </c>
      <c r="J70" s="68">
        <v>18.661601767024699</v>
      </c>
      <c r="K70" s="67">
        <v>8.69</v>
      </c>
      <c r="L70" s="67">
        <v>1.45</v>
      </c>
      <c r="M70" s="68">
        <v>18.650374386874901</v>
      </c>
      <c r="N70" s="69">
        <f t="shared" si="8"/>
        <v>1.0715166461159062</v>
      </c>
      <c r="O70" s="67">
        <v>9</v>
      </c>
      <c r="P70" s="70">
        <v>8</v>
      </c>
    </row>
    <row r="72" spans="1:16" ht="21">
      <c r="D72" s="91" t="s">
        <v>148</v>
      </c>
      <c r="E72" t="s">
        <v>81</v>
      </c>
      <c r="H72" s="99" t="s">
        <v>39</v>
      </c>
      <c r="I72" s="99"/>
      <c r="K72" s="99" t="s">
        <v>40</v>
      </c>
      <c r="L72" s="99"/>
      <c r="O72" t="s">
        <v>75</v>
      </c>
    </row>
    <row r="73" spans="1:16" ht="51">
      <c r="B73" t="s">
        <v>82</v>
      </c>
      <c r="C73" t="s">
        <v>83</v>
      </c>
      <c r="D73" s="53" t="s">
        <v>93</v>
      </c>
      <c r="E73" s="54" t="s">
        <v>84</v>
      </c>
      <c r="F73" s="82" t="s">
        <v>131</v>
      </c>
      <c r="G73" s="54" t="s">
        <v>67</v>
      </c>
      <c r="H73" s="54" t="s">
        <v>88</v>
      </c>
      <c r="I73" s="54" t="s">
        <v>92</v>
      </c>
      <c r="J73" s="54" t="s">
        <v>68</v>
      </c>
      <c r="K73" s="54" t="s">
        <v>88</v>
      </c>
      <c r="L73" s="54" t="s">
        <v>92</v>
      </c>
      <c r="M73" s="54" t="s">
        <v>69</v>
      </c>
      <c r="N73" s="54" t="s">
        <v>91</v>
      </c>
      <c r="O73" s="54" t="s">
        <v>80</v>
      </c>
      <c r="P73" s="55" t="s">
        <v>79</v>
      </c>
    </row>
    <row r="74" spans="1:16">
      <c r="A74" t="s">
        <v>76</v>
      </c>
      <c r="B74" s="32">
        <v>21.784253084185</v>
      </c>
      <c r="C74" s="32">
        <v>21.784253084185</v>
      </c>
      <c r="D74" s="56">
        <f>E74*F74*G74</f>
        <v>1000000000</v>
      </c>
      <c r="E74" s="57">
        <v>500</v>
      </c>
      <c r="F74" s="57">
        <v>200</v>
      </c>
      <c r="G74" s="57">
        <v>10000</v>
      </c>
      <c r="H74" s="57">
        <v>204</v>
      </c>
      <c r="I74" s="57">
        <v>14.2</v>
      </c>
      <c r="J74" s="58">
        <v>4.5351951894098796</v>
      </c>
      <c r="K74" s="57">
        <v>198</v>
      </c>
      <c r="L74" s="57">
        <v>43.1</v>
      </c>
      <c r="M74" s="58">
        <v>4.5796754166954399</v>
      </c>
      <c r="N74" s="59">
        <f t="shared" ref="N74:N82" si="10">K74/H74</f>
        <v>0.97058823529411764</v>
      </c>
      <c r="O74" s="57">
        <v>5</v>
      </c>
      <c r="P74" s="60">
        <v>7</v>
      </c>
    </row>
    <row r="75" spans="1:16">
      <c r="A75" t="s">
        <v>77</v>
      </c>
      <c r="B75" s="32">
        <v>21.726211230760001</v>
      </c>
      <c r="C75" s="32">
        <v>21.755213670516198</v>
      </c>
      <c r="D75" s="61">
        <f t="shared" ref="D75:D82" si="11">E75*F75*G75</f>
        <v>500000000</v>
      </c>
      <c r="E75" s="62">
        <v>500</v>
      </c>
      <c r="F75" s="62">
        <v>100</v>
      </c>
      <c r="G75" s="62">
        <v>10000</v>
      </c>
      <c r="H75" s="62">
        <v>102</v>
      </c>
      <c r="I75" s="62">
        <v>18.600000000000001</v>
      </c>
      <c r="J75" s="63">
        <v>4.5661431592752901</v>
      </c>
      <c r="K75" s="62">
        <v>121</v>
      </c>
      <c r="L75" s="62">
        <v>18</v>
      </c>
      <c r="M75" s="63">
        <v>4.5400658822067399</v>
      </c>
      <c r="N75" s="64">
        <f t="shared" si="10"/>
        <v>1.1862745098039216</v>
      </c>
      <c r="O75" s="62">
        <v>5</v>
      </c>
      <c r="P75" s="65">
        <v>5</v>
      </c>
    </row>
    <row r="76" spans="1:16">
      <c r="A76" t="s">
        <v>78</v>
      </c>
      <c r="B76" s="32">
        <v>22.040966392416401</v>
      </c>
      <c r="C76" s="32">
        <v>22.061480971032498</v>
      </c>
      <c r="D76" s="61">
        <f t="shared" si="11"/>
        <v>400000000</v>
      </c>
      <c r="E76" s="62">
        <v>100</v>
      </c>
      <c r="F76" s="62">
        <v>200</v>
      </c>
      <c r="G76" s="62">
        <v>20000</v>
      </c>
      <c r="H76" s="62">
        <v>87</v>
      </c>
      <c r="I76" s="62">
        <v>14.6</v>
      </c>
      <c r="J76" s="63">
        <v>4.5128953946739196</v>
      </c>
      <c r="K76" s="62">
        <v>86</v>
      </c>
      <c r="L76" s="62">
        <v>13.5</v>
      </c>
      <c r="M76" s="63">
        <v>4.4063813681550696</v>
      </c>
      <c r="N76" s="64">
        <f t="shared" si="10"/>
        <v>0.9885057471264368</v>
      </c>
      <c r="O76" s="62">
        <v>6</v>
      </c>
      <c r="P76" s="65">
        <v>5</v>
      </c>
    </row>
    <row r="77" spans="1:16">
      <c r="A77" t="s">
        <v>90</v>
      </c>
      <c r="B77" s="32">
        <v>21.797892741908399</v>
      </c>
      <c r="C77" s="32">
        <v>21.769699524241901</v>
      </c>
      <c r="D77" s="61">
        <f t="shared" si="11"/>
        <v>200000000</v>
      </c>
      <c r="E77" s="62">
        <v>200</v>
      </c>
      <c r="F77" s="62">
        <v>100</v>
      </c>
      <c r="G77" s="62">
        <v>10000</v>
      </c>
      <c r="H77" s="62">
        <v>37</v>
      </c>
      <c r="I77" s="62">
        <v>6.94</v>
      </c>
      <c r="J77" s="63">
        <v>4.5146784384413499</v>
      </c>
      <c r="K77" s="62">
        <v>33.799999999999997</v>
      </c>
      <c r="L77" s="62">
        <v>8.6</v>
      </c>
      <c r="M77" s="63">
        <v>4.5527681346662598</v>
      </c>
      <c r="N77" s="64">
        <f t="shared" si="10"/>
        <v>0.9135135135135134</v>
      </c>
      <c r="O77" s="62">
        <v>5</v>
      </c>
      <c r="P77" s="65">
        <v>6</v>
      </c>
    </row>
    <row r="78" spans="1:16">
      <c r="D78" s="61">
        <f t="shared" si="11"/>
        <v>200000000</v>
      </c>
      <c r="E78" s="62">
        <v>100</v>
      </c>
      <c r="F78" s="62">
        <v>100</v>
      </c>
      <c r="G78" s="62">
        <v>20000</v>
      </c>
      <c r="H78" s="62">
        <v>34.9</v>
      </c>
      <c r="I78" s="62">
        <v>9.86</v>
      </c>
      <c r="J78" s="63">
        <v>4.4784442558580704</v>
      </c>
      <c r="K78" s="62">
        <v>37.700000000000003</v>
      </c>
      <c r="L78" s="62">
        <v>5.56</v>
      </c>
      <c r="M78" s="63">
        <v>4.4572311898363699</v>
      </c>
      <c r="N78" s="64">
        <f t="shared" si="10"/>
        <v>1.0802292263610316</v>
      </c>
      <c r="O78" s="62">
        <v>5</v>
      </c>
      <c r="P78" s="65">
        <v>5</v>
      </c>
    </row>
    <row r="79" spans="1:16">
      <c r="D79" s="61">
        <f t="shared" si="11"/>
        <v>100000000</v>
      </c>
      <c r="E79" s="62">
        <v>100</v>
      </c>
      <c r="F79" s="62">
        <v>100</v>
      </c>
      <c r="G79" s="62">
        <v>10000</v>
      </c>
      <c r="H79" s="62">
        <v>20.7</v>
      </c>
      <c r="I79" s="62">
        <v>0.52100000000000002</v>
      </c>
      <c r="J79" s="63">
        <v>4.5554373371712602</v>
      </c>
      <c r="K79" s="62">
        <v>18.600000000000001</v>
      </c>
      <c r="L79" s="62">
        <v>3.84</v>
      </c>
      <c r="M79" s="63">
        <v>4.5270854292905698</v>
      </c>
      <c r="N79" s="64">
        <f t="shared" si="10"/>
        <v>0.89855072463768126</v>
      </c>
      <c r="O79" s="62">
        <v>7</v>
      </c>
      <c r="P79" s="65">
        <v>8</v>
      </c>
    </row>
    <row r="80" spans="1:16" ht="19">
      <c r="D80" s="61">
        <f t="shared" si="11"/>
        <v>100000000</v>
      </c>
      <c r="E80" s="62">
        <v>50</v>
      </c>
      <c r="F80" s="62">
        <v>200</v>
      </c>
      <c r="G80" s="62">
        <v>10000</v>
      </c>
      <c r="H80" s="62">
        <v>24.4</v>
      </c>
      <c r="I80" s="62">
        <v>4.49</v>
      </c>
      <c r="J80" s="51">
        <v>22.206308174509299</v>
      </c>
      <c r="K80" s="62">
        <v>21.7</v>
      </c>
      <c r="L80" s="62">
        <v>2.74</v>
      </c>
      <c r="M80" s="51">
        <v>22.442707749107299</v>
      </c>
      <c r="N80" s="64">
        <f t="shared" si="10"/>
        <v>0.88934426229508201</v>
      </c>
      <c r="O80" s="62">
        <v>6</v>
      </c>
      <c r="P80" s="65">
        <v>7</v>
      </c>
    </row>
    <row r="81" spans="1:17">
      <c r="D81" s="61">
        <f t="shared" si="11"/>
        <v>100000000</v>
      </c>
      <c r="E81" s="62">
        <v>50</v>
      </c>
      <c r="F81" s="62">
        <v>100</v>
      </c>
      <c r="G81" s="62">
        <v>20000</v>
      </c>
      <c r="H81" s="62">
        <v>20</v>
      </c>
      <c r="I81" s="62">
        <v>4.66</v>
      </c>
      <c r="J81" s="63">
        <v>4.4232422992263496</v>
      </c>
      <c r="K81" s="62">
        <v>20.2</v>
      </c>
      <c r="L81" s="62">
        <v>2.48</v>
      </c>
      <c r="M81" s="63">
        <v>4.4138641952472097</v>
      </c>
      <c r="N81" s="64">
        <f t="shared" si="10"/>
        <v>1.01</v>
      </c>
      <c r="O81" s="62">
        <v>4</v>
      </c>
      <c r="P81" s="65">
        <v>5</v>
      </c>
    </row>
    <row r="82" spans="1:17">
      <c r="D82" s="66">
        <f t="shared" si="11"/>
        <v>50000000</v>
      </c>
      <c r="E82" s="67">
        <v>50</v>
      </c>
      <c r="F82" s="67">
        <v>100</v>
      </c>
      <c r="G82" s="67">
        <v>10000</v>
      </c>
      <c r="H82" s="67">
        <v>9.49</v>
      </c>
      <c r="I82" s="67">
        <v>0.79800000000000004</v>
      </c>
      <c r="J82" s="68">
        <v>22.442956681691001</v>
      </c>
      <c r="K82" s="67">
        <v>9.81</v>
      </c>
      <c r="L82" s="67">
        <v>1.93</v>
      </c>
      <c r="M82" s="68">
        <v>22.500836781684601</v>
      </c>
      <c r="N82" s="69">
        <f t="shared" si="10"/>
        <v>1.0337197049525817</v>
      </c>
      <c r="O82" s="67">
        <v>5</v>
      </c>
      <c r="P82" s="70">
        <v>5</v>
      </c>
    </row>
    <row r="84" spans="1:17" ht="21">
      <c r="A84" s="10"/>
      <c r="B84" s="10"/>
      <c r="C84" s="10"/>
      <c r="D84" s="86"/>
      <c r="E84" s="10"/>
      <c r="F84" s="10"/>
      <c r="G84" s="10"/>
      <c r="H84" s="100"/>
      <c r="I84" s="100"/>
      <c r="J84" s="10"/>
      <c r="K84" s="100"/>
      <c r="L84" s="100"/>
      <c r="M84" s="10"/>
      <c r="N84" s="10"/>
      <c r="O84" s="10"/>
      <c r="P84" s="10"/>
      <c r="Q84" s="10"/>
    </row>
    <row r="85" spans="1:17">
      <c r="A85" s="10"/>
      <c r="B85" s="10"/>
      <c r="C85" s="10"/>
      <c r="D85" s="87"/>
      <c r="E85" s="85"/>
      <c r="F85" s="87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10"/>
    </row>
    <row r="86" spans="1:17">
      <c r="A86" s="10"/>
      <c r="B86" s="10"/>
      <c r="C86" s="10"/>
      <c r="D86" s="88"/>
      <c r="E86" s="85"/>
      <c r="F86" s="85"/>
      <c r="G86" s="85"/>
      <c r="H86" s="85"/>
      <c r="I86" s="85"/>
      <c r="J86" s="85"/>
      <c r="K86" s="85"/>
      <c r="L86" s="85"/>
      <c r="M86" s="85"/>
      <c r="N86" s="64"/>
      <c r="O86" s="85"/>
      <c r="P86" s="85"/>
      <c r="Q86" s="10"/>
    </row>
    <row r="87" spans="1:17">
      <c r="A87" s="10"/>
      <c r="B87" s="10"/>
      <c r="C87" s="10"/>
      <c r="D87" s="88"/>
      <c r="E87" s="85"/>
      <c r="F87" s="85"/>
      <c r="G87" s="85"/>
      <c r="H87" s="85"/>
      <c r="I87" s="85"/>
      <c r="J87" s="85"/>
      <c r="K87" s="85"/>
      <c r="L87" s="85"/>
      <c r="M87" s="85"/>
      <c r="N87" s="64"/>
      <c r="O87" s="85"/>
      <c r="P87" s="85"/>
      <c r="Q87" s="10"/>
    </row>
    <row r="88" spans="1:17">
      <c r="A88" s="10"/>
      <c r="B88" s="10"/>
      <c r="C88" s="10"/>
      <c r="D88" s="88"/>
      <c r="E88" s="85"/>
      <c r="F88" s="85"/>
      <c r="G88" s="85"/>
      <c r="H88" s="85"/>
      <c r="I88" s="85"/>
      <c r="J88" s="85"/>
      <c r="K88" s="85"/>
      <c r="L88" s="85"/>
      <c r="M88" s="85"/>
      <c r="N88" s="64"/>
      <c r="O88" s="85"/>
      <c r="P88" s="85"/>
      <c r="Q88" s="10"/>
    </row>
    <row r="89" spans="1:17">
      <c r="A89" s="10"/>
      <c r="B89" s="10"/>
      <c r="C89" s="10"/>
      <c r="D89" s="88"/>
      <c r="E89" s="85"/>
      <c r="F89" s="85"/>
      <c r="G89" s="85"/>
      <c r="H89" s="85"/>
      <c r="I89" s="85"/>
      <c r="J89" s="85"/>
      <c r="K89" s="85"/>
      <c r="L89" s="85"/>
      <c r="M89" s="85"/>
      <c r="N89" s="64"/>
      <c r="O89" s="85"/>
      <c r="P89" s="85"/>
      <c r="Q89" s="10"/>
    </row>
    <row r="90" spans="1:17">
      <c r="A90" s="10"/>
      <c r="B90" s="10"/>
      <c r="C90" s="10"/>
      <c r="D90" s="88"/>
      <c r="E90" s="85"/>
      <c r="F90" s="85"/>
      <c r="G90" s="85"/>
      <c r="H90" s="85"/>
      <c r="I90" s="85"/>
      <c r="J90" s="85"/>
      <c r="K90" s="85"/>
      <c r="L90" s="85"/>
      <c r="M90" s="85"/>
      <c r="N90" s="64"/>
      <c r="O90" s="85"/>
      <c r="P90" s="85"/>
      <c r="Q90" s="10"/>
    </row>
    <row r="91" spans="1:17">
      <c r="A91" s="10"/>
      <c r="B91" s="10"/>
      <c r="C91" s="10"/>
      <c r="D91" s="88"/>
      <c r="E91" s="85"/>
      <c r="F91" s="85"/>
      <c r="G91" s="85"/>
      <c r="H91" s="85"/>
      <c r="I91" s="85"/>
      <c r="J91" s="85"/>
      <c r="K91" s="85"/>
      <c r="L91" s="85"/>
      <c r="M91" s="85"/>
      <c r="N91" s="64"/>
      <c r="O91" s="85"/>
      <c r="P91" s="85"/>
      <c r="Q91" s="10"/>
    </row>
    <row r="92" spans="1:17" ht="19">
      <c r="A92" s="10"/>
      <c r="B92" s="10"/>
      <c r="C92" s="10"/>
      <c r="D92" s="88"/>
      <c r="E92" s="85"/>
      <c r="F92" s="85"/>
      <c r="G92" s="85"/>
      <c r="H92" s="85"/>
      <c r="I92" s="85"/>
      <c r="J92" s="89"/>
      <c r="K92" s="85"/>
      <c r="L92" s="85"/>
      <c r="M92" s="89"/>
      <c r="N92" s="64"/>
      <c r="O92" s="85"/>
      <c r="P92" s="85"/>
      <c r="Q92" s="10"/>
    </row>
    <row r="93" spans="1:17">
      <c r="A93" s="10"/>
      <c r="B93" s="10"/>
      <c r="C93" s="10"/>
      <c r="D93" s="88"/>
      <c r="E93" s="85"/>
      <c r="F93" s="85"/>
      <c r="G93" s="85"/>
      <c r="H93" s="85"/>
      <c r="I93" s="85"/>
      <c r="J93" s="85"/>
      <c r="K93" s="85"/>
      <c r="L93" s="85"/>
      <c r="M93" s="85"/>
      <c r="N93" s="64"/>
      <c r="O93" s="85"/>
      <c r="P93" s="85"/>
      <c r="Q93" s="10"/>
    </row>
    <row r="94" spans="1:17">
      <c r="A94" s="10"/>
      <c r="B94" s="10"/>
      <c r="C94" s="10"/>
      <c r="D94" s="88"/>
      <c r="E94" s="85"/>
      <c r="F94" s="85"/>
      <c r="G94" s="85"/>
      <c r="H94" s="85"/>
      <c r="I94" s="85"/>
      <c r="J94" s="85"/>
      <c r="K94" s="85"/>
      <c r="L94" s="85"/>
      <c r="M94" s="85"/>
      <c r="N94" s="64"/>
      <c r="O94" s="85"/>
      <c r="P94" s="85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</sheetData>
  <mergeCells count="15">
    <mergeCell ref="H36:I36"/>
    <mergeCell ref="K36:L36"/>
    <mergeCell ref="D3:E3"/>
    <mergeCell ref="H12:I12"/>
    <mergeCell ref="K12:L12"/>
    <mergeCell ref="H24:I24"/>
    <mergeCell ref="K24:L24"/>
    <mergeCell ref="H84:I84"/>
    <mergeCell ref="K84:L84"/>
    <mergeCell ref="H48:I48"/>
    <mergeCell ref="K48:L48"/>
    <mergeCell ref="H60:I60"/>
    <mergeCell ref="K60:L60"/>
    <mergeCell ref="H72:I72"/>
    <mergeCell ref="K72:L7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D959-C847-E94C-86EA-117789FBEB0D}">
  <sheetPr codeName="Sheet7"/>
  <dimension ref="A1:Q94"/>
  <sheetViews>
    <sheetView topLeftCell="A62" zoomScale="120" zoomScaleNormal="120" workbookViewId="0">
      <selection activeCell="D9" sqref="D9"/>
    </sheetView>
  </sheetViews>
  <sheetFormatPr baseColWidth="10" defaultRowHeight="16"/>
  <cols>
    <col min="4" max="4" width="11.1640625" bestFit="1" customWidth="1"/>
    <col min="6" max="6" width="11" customWidth="1"/>
    <col min="18" max="18" width="12.6640625" bestFit="1" customWidth="1"/>
  </cols>
  <sheetData>
    <row r="1" spans="1:17" ht="19">
      <c r="A1" s="51" t="s">
        <v>89</v>
      </c>
    </row>
    <row r="2" spans="1:17">
      <c r="D2" s="83" t="s">
        <v>128</v>
      </c>
      <c r="E2" s="2">
        <v>100</v>
      </c>
      <c r="F2" s="2">
        <v>75</v>
      </c>
      <c r="G2" s="2">
        <v>85</v>
      </c>
      <c r="H2" s="2">
        <v>95</v>
      </c>
      <c r="I2" s="2">
        <v>105</v>
      </c>
      <c r="J2" s="2">
        <v>115</v>
      </c>
      <c r="K2" s="3">
        <v>125</v>
      </c>
    </row>
    <row r="3" spans="1:17" s="46" customFormat="1">
      <c r="B3" s="46" t="s">
        <v>142</v>
      </c>
      <c r="D3" s="101" t="s">
        <v>124</v>
      </c>
      <c r="E3" s="102"/>
      <c r="F3" s="75"/>
      <c r="G3" s="75"/>
      <c r="H3" s="75"/>
      <c r="I3" s="75"/>
      <c r="J3" s="75"/>
      <c r="K3" s="14"/>
    </row>
    <row r="4" spans="1:17">
      <c r="A4" t="s">
        <v>70</v>
      </c>
      <c r="B4" s="52">
        <v>1</v>
      </c>
      <c r="C4" t="s">
        <v>87</v>
      </c>
      <c r="D4" s="80" t="s">
        <v>125</v>
      </c>
      <c r="E4" s="74">
        <f>AVERAGE(N14:N22)</f>
        <v>0.97944935714802084</v>
      </c>
      <c r="F4" s="72">
        <f>AVERAGE(N26:N34)</f>
        <v>1.00873626504336</v>
      </c>
      <c r="G4" s="72">
        <f>AVERAGE(N38:N46)</f>
        <v>0.99173069951740311</v>
      </c>
      <c r="H4" s="72">
        <f>AVERAGE(N50:N58)</f>
        <v>0.99384739268501221</v>
      </c>
      <c r="I4" s="72">
        <f>AVERAGE(N62:N70)</f>
        <v>1.0134176591948207</v>
      </c>
      <c r="J4" s="72">
        <f>AVERAGE(N74:N82)</f>
        <v>0.98381821817247805</v>
      </c>
      <c r="K4" s="84">
        <f>AVERAGE(N86:N94)</f>
        <v>1.0291940559850499</v>
      </c>
    </row>
    <row r="5" spans="1:17">
      <c r="A5" t="s">
        <v>71</v>
      </c>
      <c r="B5" s="73">
        <v>0.03</v>
      </c>
      <c r="D5" s="80" t="s">
        <v>126</v>
      </c>
      <c r="E5" s="74">
        <f>STDEV(N14:N22)</f>
        <v>0.14133240819537904</v>
      </c>
      <c r="F5" s="72">
        <f>STDEV(N26:N34)</f>
        <v>0.13336521571225207</v>
      </c>
      <c r="G5" s="72">
        <f>STDEV(N38:N46)</f>
        <v>0.10093553902506863</v>
      </c>
      <c r="H5" s="72">
        <f>STDEV(N50:N58)</f>
        <v>9.4285013103437162E-2</v>
      </c>
      <c r="I5" s="72">
        <f>STDEV(N62:N70)</f>
        <v>0.10269696429909422</v>
      </c>
      <c r="J5" s="72">
        <f>STDEV(N74:N82)</f>
        <v>0.10059463679941284</v>
      </c>
      <c r="K5" s="77">
        <f>STDEV(N86:N94)</f>
        <v>0.10244643272738485</v>
      </c>
    </row>
    <row r="6" spans="1:17">
      <c r="A6" t="s">
        <v>72</v>
      </c>
      <c r="B6" s="52">
        <v>0.3</v>
      </c>
      <c r="C6" t="s">
        <v>86</v>
      </c>
      <c r="D6" s="81" t="s">
        <v>127</v>
      </c>
      <c r="E6" s="76">
        <f>MEDIAN(N14:N22)</f>
        <v>1</v>
      </c>
      <c r="F6" s="76">
        <f>MEDIAN(N26:N34)</f>
        <v>1.0181451612903225</v>
      </c>
      <c r="G6" s="76">
        <f>MEDIAN(N38:N46)</f>
        <v>0.9885057471264368</v>
      </c>
      <c r="H6" s="76">
        <f>MEDIAN(N50:N58)</f>
        <v>0.9885057471264368</v>
      </c>
      <c r="I6" s="76">
        <f>MEDIAN(N62:N70)</f>
        <v>0.9885057471264368</v>
      </c>
      <c r="J6" s="76">
        <f>MEDIAN(N74:N82)</f>
        <v>0.97058823529411764</v>
      </c>
      <c r="K6" s="78">
        <f>MEDIAN(N86:N94)</f>
        <v>1.01</v>
      </c>
    </row>
    <row r="7" spans="1:17">
      <c r="A7" t="s">
        <v>73</v>
      </c>
      <c r="B7" s="73">
        <v>100</v>
      </c>
    </row>
    <row r="8" spans="1:17">
      <c r="A8" t="s">
        <v>74</v>
      </c>
      <c r="B8" s="92">
        <v>100</v>
      </c>
      <c r="C8" t="s">
        <v>85</v>
      </c>
    </row>
    <row r="10" spans="1:17" ht="19">
      <c r="C10" s="51"/>
    </row>
    <row r="11" spans="1:17" ht="19">
      <c r="C11" s="51"/>
      <c r="Q11" s="51"/>
    </row>
    <row r="12" spans="1:17" ht="21">
      <c r="D12" s="79" t="s">
        <v>123</v>
      </c>
      <c r="E12" t="s">
        <v>81</v>
      </c>
      <c r="H12" s="99" t="s">
        <v>39</v>
      </c>
      <c r="I12" s="99"/>
      <c r="K12" s="99" t="s">
        <v>40</v>
      </c>
      <c r="L12" s="99"/>
      <c r="O12" t="s">
        <v>75</v>
      </c>
    </row>
    <row r="13" spans="1:17" ht="51">
      <c r="B13" t="s">
        <v>82</v>
      </c>
      <c r="C13" t="s">
        <v>83</v>
      </c>
      <c r="D13" s="53" t="s">
        <v>93</v>
      </c>
      <c r="E13" s="54" t="s">
        <v>84</v>
      </c>
      <c r="F13" s="82" t="s">
        <v>131</v>
      </c>
      <c r="G13" s="54" t="s">
        <v>67</v>
      </c>
      <c r="H13" s="54" t="s">
        <v>88</v>
      </c>
      <c r="I13" s="54" t="s">
        <v>92</v>
      </c>
      <c r="J13" s="54" t="s">
        <v>68</v>
      </c>
      <c r="K13" s="54" t="s">
        <v>88</v>
      </c>
      <c r="L13" s="54" t="s">
        <v>92</v>
      </c>
      <c r="M13" s="54" t="s">
        <v>69</v>
      </c>
      <c r="N13" s="54" t="s">
        <v>91</v>
      </c>
      <c r="O13" s="54" t="s">
        <v>80</v>
      </c>
      <c r="P13" s="55" t="s">
        <v>79</v>
      </c>
    </row>
    <row r="14" spans="1:17">
      <c r="A14" t="s">
        <v>76</v>
      </c>
      <c r="B14" s="32">
        <v>10.3278617527317</v>
      </c>
      <c r="C14" s="32">
        <v>10.3278617527317</v>
      </c>
      <c r="D14" s="56">
        <f>E14*F14*G14</f>
        <v>1000000000</v>
      </c>
      <c r="E14" s="57">
        <v>500</v>
      </c>
      <c r="F14" s="57">
        <v>200</v>
      </c>
      <c r="G14" s="57">
        <v>10000</v>
      </c>
      <c r="H14" s="57">
        <v>168</v>
      </c>
      <c r="I14" s="57">
        <v>40.6</v>
      </c>
      <c r="J14" s="58">
        <v>10.9132663463204</v>
      </c>
      <c r="K14" s="57">
        <v>133</v>
      </c>
      <c r="L14" s="57">
        <v>13.3</v>
      </c>
      <c r="M14" s="58">
        <v>10.915572556118599</v>
      </c>
      <c r="N14" s="59">
        <f t="shared" ref="N14:N22" si="0">K14/H14</f>
        <v>0.79166666666666663</v>
      </c>
      <c r="O14" s="57">
        <v>6</v>
      </c>
      <c r="P14" s="60">
        <v>6</v>
      </c>
    </row>
    <row r="15" spans="1:17">
      <c r="A15" t="s">
        <v>77</v>
      </c>
      <c r="B15" s="32">
        <v>10.2983914784816</v>
      </c>
      <c r="C15" s="32">
        <v>10.313117224095199</v>
      </c>
      <c r="D15" s="61">
        <f>E15*F15*G15</f>
        <v>500000000</v>
      </c>
      <c r="E15" s="62">
        <v>500</v>
      </c>
      <c r="F15" s="62">
        <v>100</v>
      </c>
      <c r="G15" s="62">
        <v>10000</v>
      </c>
      <c r="H15" s="62">
        <v>60</v>
      </c>
      <c r="I15" s="62">
        <v>13</v>
      </c>
      <c r="J15" s="63">
        <v>10.789047115575199</v>
      </c>
      <c r="K15" s="62">
        <v>66</v>
      </c>
      <c r="L15" s="62">
        <v>10.199999999999999</v>
      </c>
      <c r="M15" s="63">
        <v>10.837841952319501</v>
      </c>
      <c r="N15" s="64">
        <f t="shared" si="0"/>
        <v>1.1000000000000001</v>
      </c>
      <c r="O15" s="62">
        <v>3</v>
      </c>
      <c r="P15" s="65">
        <v>5</v>
      </c>
    </row>
    <row r="16" spans="1:17">
      <c r="A16" t="s">
        <v>78</v>
      </c>
      <c r="B16" s="32">
        <v>10.591711572507499</v>
      </c>
      <c r="C16" s="32">
        <v>10.600132797709801</v>
      </c>
      <c r="D16" s="61">
        <f t="shared" ref="D16:D22" si="1">E16*F16*G16</f>
        <v>400000000</v>
      </c>
      <c r="E16" s="62">
        <v>100</v>
      </c>
      <c r="F16" s="62">
        <v>200</v>
      </c>
      <c r="G16" s="62">
        <v>20000</v>
      </c>
      <c r="H16" s="62">
        <v>63</v>
      </c>
      <c r="I16" s="62">
        <v>14.4</v>
      </c>
      <c r="J16" s="63">
        <v>10.761220960567201</v>
      </c>
      <c r="K16" s="62">
        <v>63</v>
      </c>
      <c r="L16" s="62">
        <v>14.1</v>
      </c>
      <c r="M16" s="63">
        <v>10.655651171972201</v>
      </c>
      <c r="N16" s="64">
        <f t="shared" si="0"/>
        <v>1</v>
      </c>
      <c r="O16" s="62">
        <v>5</v>
      </c>
      <c r="P16" s="65">
        <v>5</v>
      </c>
    </row>
    <row r="17" spans="1:16">
      <c r="A17" t="s">
        <v>90</v>
      </c>
      <c r="B17" s="32">
        <v>10.363525601357701</v>
      </c>
      <c r="C17" s="32">
        <v>10.336950928521199</v>
      </c>
      <c r="D17" s="61">
        <f t="shared" si="1"/>
        <v>200000000</v>
      </c>
      <c r="E17" s="62">
        <v>200</v>
      </c>
      <c r="F17" s="62">
        <v>100</v>
      </c>
      <c r="G17" s="62">
        <v>10000</v>
      </c>
      <c r="H17" s="62">
        <v>29</v>
      </c>
      <c r="I17" s="62">
        <v>4.76</v>
      </c>
      <c r="J17" s="63">
        <v>10.7584656894779</v>
      </c>
      <c r="K17" s="62">
        <v>35.5</v>
      </c>
      <c r="L17" s="62">
        <v>6.55</v>
      </c>
      <c r="M17" s="63">
        <v>10.7364257172432</v>
      </c>
      <c r="N17" s="64">
        <f t="shared" si="0"/>
        <v>1.2241379310344827</v>
      </c>
      <c r="O17" s="62">
        <v>4</v>
      </c>
      <c r="P17" s="65">
        <v>4</v>
      </c>
    </row>
    <row r="18" spans="1:16">
      <c r="D18" s="61">
        <f t="shared" si="1"/>
        <v>200000000</v>
      </c>
      <c r="E18" s="62">
        <v>100</v>
      </c>
      <c r="F18" s="62">
        <v>100</v>
      </c>
      <c r="G18" s="62">
        <v>20000</v>
      </c>
      <c r="H18" s="62">
        <v>28.6</v>
      </c>
      <c r="I18" s="62">
        <v>7.74</v>
      </c>
      <c r="J18" s="63">
        <v>10.708231251665</v>
      </c>
      <c r="K18" s="62">
        <v>30.4</v>
      </c>
      <c r="L18" s="62">
        <v>5.75</v>
      </c>
      <c r="M18" s="63">
        <v>10.6821243483173</v>
      </c>
      <c r="N18" s="64">
        <f t="shared" si="0"/>
        <v>1.0629370629370629</v>
      </c>
      <c r="O18" s="62">
        <v>4</v>
      </c>
      <c r="P18" s="65">
        <v>5</v>
      </c>
    </row>
    <row r="19" spans="1:16">
      <c r="D19" s="61">
        <f t="shared" si="1"/>
        <v>100000000</v>
      </c>
      <c r="E19" s="62">
        <v>100</v>
      </c>
      <c r="F19" s="62">
        <v>100</v>
      </c>
      <c r="G19" s="62">
        <v>10000</v>
      </c>
      <c r="H19" s="62">
        <v>17.3</v>
      </c>
      <c r="I19" s="62">
        <v>2.23</v>
      </c>
      <c r="J19" s="63">
        <v>10.714856832800599</v>
      </c>
      <c r="K19" s="62">
        <v>13.9</v>
      </c>
      <c r="L19" s="62">
        <v>3.93</v>
      </c>
      <c r="M19" s="63">
        <v>10.7775375210419</v>
      </c>
      <c r="N19" s="64">
        <f t="shared" si="0"/>
        <v>0.80346820809248554</v>
      </c>
      <c r="O19" s="62">
        <v>3</v>
      </c>
      <c r="P19" s="65">
        <v>3</v>
      </c>
    </row>
    <row r="20" spans="1:16">
      <c r="D20" s="61">
        <f t="shared" si="1"/>
        <v>100000000</v>
      </c>
      <c r="E20" s="62">
        <v>50</v>
      </c>
      <c r="F20" s="62">
        <v>200</v>
      </c>
      <c r="G20" s="62">
        <v>10000</v>
      </c>
      <c r="H20" s="62">
        <v>20.5</v>
      </c>
      <c r="I20" s="62">
        <v>4.4800000000000004</v>
      </c>
      <c r="J20" s="63">
        <v>10.779353016674699</v>
      </c>
      <c r="K20" s="62">
        <v>20.6</v>
      </c>
      <c r="L20" s="62">
        <v>2.0499999999999998</v>
      </c>
      <c r="M20" s="63">
        <v>10.866645111167401</v>
      </c>
      <c r="N20" s="64">
        <f t="shared" si="0"/>
        <v>1.0048780487804878</v>
      </c>
      <c r="O20" s="62">
        <v>8</v>
      </c>
      <c r="P20" s="65">
        <v>5</v>
      </c>
    </row>
    <row r="21" spans="1:16">
      <c r="D21" s="61">
        <f t="shared" si="1"/>
        <v>100000000</v>
      </c>
      <c r="E21" s="62">
        <v>50</v>
      </c>
      <c r="F21" s="62">
        <v>100</v>
      </c>
      <c r="G21" s="62">
        <v>20000</v>
      </c>
      <c r="H21" s="62">
        <v>15.9</v>
      </c>
      <c r="I21" s="62">
        <v>1.93</v>
      </c>
      <c r="J21" s="63">
        <v>10.770904070638901</v>
      </c>
      <c r="K21" s="62">
        <v>15.1</v>
      </c>
      <c r="L21" s="62">
        <v>4.16</v>
      </c>
      <c r="M21" s="63">
        <v>10.623319645559301</v>
      </c>
      <c r="N21" s="64">
        <f t="shared" si="0"/>
        <v>0.94968553459119498</v>
      </c>
      <c r="O21" s="62">
        <v>4</v>
      </c>
      <c r="P21" s="65">
        <v>4</v>
      </c>
    </row>
    <row r="22" spans="1:16">
      <c r="D22" s="66">
        <f t="shared" si="1"/>
        <v>50000000</v>
      </c>
      <c r="E22" s="67">
        <v>50</v>
      </c>
      <c r="F22" s="67">
        <v>100</v>
      </c>
      <c r="G22" s="67">
        <v>10000</v>
      </c>
      <c r="H22" s="67">
        <v>8.7899999999999991</v>
      </c>
      <c r="I22" s="67">
        <v>1.1000000000000001</v>
      </c>
      <c r="J22" s="68">
        <v>10.827494212024099</v>
      </c>
      <c r="K22" s="67">
        <v>7.72</v>
      </c>
      <c r="L22" s="67">
        <v>2.42</v>
      </c>
      <c r="M22" s="68">
        <v>10.566519269846401</v>
      </c>
      <c r="N22" s="69">
        <f t="shared" si="0"/>
        <v>0.8782707622298066</v>
      </c>
      <c r="O22" s="67">
        <v>3</v>
      </c>
      <c r="P22" s="70">
        <v>5</v>
      </c>
    </row>
    <row r="24" spans="1:16" ht="21">
      <c r="D24" s="79" t="s">
        <v>129</v>
      </c>
      <c r="E24" t="s">
        <v>81</v>
      </c>
      <c r="H24" s="99" t="s">
        <v>39</v>
      </c>
      <c r="I24" s="99"/>
      <c r="K24" s="99" t="s">
        <v>40</v>
      </c>
      <c r="L24" s="99"/>
      <c r="O24" t="s">
        <v>75</v>
      </c>
    </row>
    <row r="25" spans="1:16" ht="51">
      <c r="B25" t="s">
        <v>82</v>
      </c>
      <c r="C25" t="s">
        <v>83</v>
      </c>
      <c r="D25" s="53" t="s">
        <v>93</v>
      </c>
      <c r="E25" s="54" t="s">
        <v>84</v>
      </c>
      <c r="F25" s="82" t="s">
        <v>131</v>
      </c>
      <c r="G25" s="54" t="s">
        <v>67</v>
      </c>
      <c r="H25" s="54" t="s">
        <v>88</v>
      </c>
      <c r="I25" s="54" t="s">
        <v>92</v>
      </c>
      <c r="J25" s="54" t="s">
        <v>68</v>
      </c>
      <c r="K25" s="54" t="s">
        <v>88</v>
      </c>
      <c r="L25" s="54" t="s">
        <v>92</v>
      </c>
      <c r="M25" s="54" t="s">
        <v>69</v>
      </c>
      <c r="N25" s="54" t="s">
        <v>91</v>
      </c>
      <c r="O25" s="54" t="s">
        <v>80</v>
      </c>
      <c r="P25" s="55" t="s">
        <v>79</v>
      </c>
    </row>
    <row r="26" spans="1:16">
      <c r="A26" t="s">
        <v>76</v>
      </c>
      <c r="B26" s="32">
        <v>1.8897892428524401</v>
      </c>
      <c r="C26" s="32">
        <v>1.8897892428524401</v>
      </c>
      <c r="D26" s="56">
        <f>E26*F26*G26</f>
        <v>1000000000</v>
      </c>
      <c r="E26" s="57">
        <v>500</v>
      </c>
      <c r="F26" s="57">
        <v>200</v>
      </c>
      <c r="G26" s="57">
        <v>10000</v>
      </c>
      <c r="H26" s="57">
        <v>210</v>
      </c>
      <c r="I26" s="57">
        <v>39.6</v>
      </c>
      <c r="J26" s="58">
        <v>2.0328687141341502</v>
      </c>
      <c r="K26" s="57">
        <v>266</v>
      </c>
      <c r="L26" s="57">
        <v>79</v>
      </c>
      <c r="M26" s="58">
        <v>2.05141040535334</v>
      </c>
      <c r="N26" s="59">
        <f t="shared" ref="N26:N34" si="2">K26/H26</f>
        <v>1.2666666666666666</v>
      </c>
      <c r="O26" s="57">
        <v>7</v>
      </c>
      <c r="P26" s="60">
        <v>6</v>
      </c>
    </row>
    <row r="27" spans="1:16">
      <c r="A27" t="s">
        <v>77</v>
      </c>
      <c r="B27" s="32">
        <v>1.8912311537900199</v>
      </c>
      <c r="C27" s="32">
        <v>1.89085671131093</v>
      </c>
      <c r="D27" s="61">
        <f t="shared" ref="D27:D34" si="3">E27*F27*G27</f>
        <v>500000000</v>
      </c>
      <c r="E27" s="62">
        <v>500</v>
      </c>
      <c r="F27" s="62">
        <v>100</v>
      </c>
      <c r="G27" s="62">
        <v>10000</v>
      </c>
      <c r="H27" s="62">
        <v>96</v>
      </c>
      <c r="I27" s="62">
        <v>21.1</v>
      </c>
      <c r="J27" s="63">
        <v>2.0140528704820899</v>
      </c>
      <c r="K27" s="62">
        <v>83</v>
      </c>
      <c r="L27" s="62">
        <v>14.8</v>
      </c>
      <c r="M27" s="63">
        <v>2.08761290232568</v>
      </c>
      <c r="N27" s="64">
        <f t="shared" si="2"/>
        <v>0.86458333333333337</v>
      </c>
      <c r="O27" s="62">
        <v>6</v>
      </c>
      <c r="P27" s="65">
        <v>7</v>
      </c>
    </row>
    <row r="28" spans="1:16">
      <c r="A28" t="s">
        <v>78</v>
      </c>
      <c r="B28" s="32">
        <v>1.9256775917911599</v>
      </c>
      <c r="C28" s="32">
        <v>1.92424495393971</v>
      </c>
      <c r="D28" s="61">
        <f t="shared" si="3"/>
        <v>400000000</v>
      </c>
      <c r="E28" s="62">
        <v>100</v>
      </c>
      <c r="F28" s="62">
        <v>200</v>
      </c>
      <c r="G28" s="62">
        <v>20000</v>
      </c>
      <c r="H28" s="62">
        <v>86</v>
      </c>
      <c r="I28" s="62">
        <v>14.6</v>
      </c>
      <c r="J28" s="63">
        <v>1.9922366867394601</v>
      </c>
      <c r="K28" s="62">
        <v>78</v>
      </c>
      <c r="L28" s="62">
        <v>9.83</v>
      </c>
      <c r="M28" s="63">
        <v>1.9798534316545799</v>
      </c>
      <c r="N28" s="64">
        <f t="shared" si="2"/>
        <v>0.90697674418604646</v>
      </c>
      <c r="O28" s="62">
        <v>7</v>
      </c>
      <c r="P28" s="65">
        <v>6</v>
      </c>
    </row>
    <row r="29" spans="1:16">
      <c r="A29" t="s">
        <v>90</v>
      </c>
      <c r="B29" s="32">
        <v>1.89100159446203</v>
      </c>
      <c r="C29" s="32">
        <v>1.8350504894894999</v>
      </c>
      <c r="D29" s="61">
        <f t="shared" si="3"/>
        <v>200000000</v>
      </c>
      <c r="E29" s="62">
        <v>200</v>
      </c>
      <c r="F29" s="62">
        <v>100</v>
      </c>
      <c r="G29" s="62">
        <v>10000</v>
      </c>
      <c r="H29" s="62">
        <v>46.6</v>
      </c>
      <c r="I29" s="62">
        <v>6.98</v>
      </c>
      <c r="J29" s="63">
        <v>1.9942474816092</v>
      </c>
      <c r="K29" s="62">
        <v>39.1</v>
      </c>
      <c r="L29" s="62">
        <v>3.5</v>
      </c>
      <c r="M29" s="63">
        <v>2.0415365570722499</v>
      </c>
      <c r="N29" s="64">
        <f t="shared" si="2"/>
        <v>0.83905579399141628</v>
      </c>
      <c r="O29" s="62">
        <v>4</v>
      </c>
      <c r="P29" s="65">
        <v>6</v>
      </c>
    </row>
    <row r="30" spans="1:16">
      <c r="D30" s="61">
        <f t="shared" si="3"/>
        <v>200000000</v>
      </c>
      <c r="E30" s="62">
        <v>100</v>
      </c>
      <c r="F30" s="62">
        <v>100</v>
      </c>
      <c r="G30" s="62">
        <v>20000</v>
      </c>
      <c r="H30" s="62">
        <v>37.6</v>
      </c>
      <c r="I30" s="62">
        <v>10.1</v>
      </c>
      <c r="J30" s="63">
        <v>1.95099835039796</v>
      </c>
      <c r="K30" s="62">
        <v>39.200000000000003</v>
      </c>
      <c r="L30" s="62">
        <v>2.58</v>
      </c>
      <c r="M30" s="63">
        <v>2.0114556478382801</v>
      </c>
      <c r="N30" s="64">
        <f t="shared" si="2"/>
        <v>1.0425531914893618</v>
      </c>
      <c r="O30" s="62">
        <v>4</v>
      </c>
      <c r="P30" s="65">
        <v>5</v>
      </c>
    </row>
    <row r="31" spans="1:16">
      <c r="D31" s="61">
        <f t="shared" si="3"/>
        <v>100000000</v>
      </c>
      <c r="E31" s="62">
        <v>100</v>
      </c>
      <c r="F31" s="62">
        <v>100</v>
      </c>
      <c r="G31" s="62">
        <v>10000</v>
      </c>
      <c r="H31" s="62">
        <v>21.3</v>
      </c>
      <c r="I31" s="62">
        <v>3.44</v>
      </c>
      <c r="J31" s="63">
        <v>2.03395400307142</v>
      </c>
      <c r="K31" s="62">
        <v>20.8</v>
      </c>
      <c r="L31" s="62">
        <v>2.89</v>
      </c>
      <c r="M31" s="63">
        <v>2.02276702827257</v>
      </c>
      <c r="N31" s="64">
        <f t="shared" si="2"/>
        <v>0.97652582159624413</v>
      </c>
      <c r="O31" s="62">
        <v>5</v>
      </c>
      <c r="P31" s="65">
        <v>6</v>
      </c>
    </row>
    <row r="32" spans="1:16">
      <c r="D32" s="61">
        <f t="shared" si="3"/>
        <v>100000000</v>
      </c>
      <c r="E32" s="62">
        <v>50</v>
      </c>
      <c r="F32" s="62">
        <v>200</v>
      </c>
      <c r="G32" s="62">
        <v>10000</v>
      </c>
      <c r="H32" s="62">
        <v>20.2</v>
      </c>
      <c r="I32" s="62">
        <v>2.27</v>
      </c>
      <c r="J32" s="63">
        <v>1.95511783235338</v>
      </c>
      <c r="K32" s="62">
        <v>21.1</v>
      </c>
      <c r="L32" s="62">
        <v>2.48</v>
      </c>
      <c r="M32" s="63">
        <v>1.97066416604439</v>
      </c>
      <c r="N32" s="64">
        <f t="shared" si="2"/>
        <v>1.0445544554455446</v>
      </c>
      <c r="O32" s="62">
        <v>5</v>
      </c>
      <c r="P32" s="65">
        <v>6</v>
      </c>
    </row>
    <row r="33" spans="1:16">
      <c r="D33" s="61">
        <f t="shared" si="3"/>
        <v>100000000</v>
      </c>
      <c r="E33" s="62">
        <v>50</v>
      </c>
      <c r="F33" s="62">
        <v>100</v>
      </c>
      <c r="G33" s="62">
        <v>20000</v>
      </c>
      <c r="H33" s="62">
        <v>18.399999999999999</v>
      </c>
      <c r="I33" s="62">
        <v>2.83</v>
      </c>
      <c r="J33" s="63">
        <v>1.96305964328562</v>
      </c>
      <c r="K33" s="62">
        <v>20.6</v>
      </c>
      <c r="L33" s="62">
        <v>5.65</v>
      </c>
      <c r="M33" s="63">
        <v>1.9499751956532501</v>
      </c>
      <c r="N33" s="64">
        <f t="shared" si="2"/>
        <v>1.1195652173913044</v>
      </c>
      <c r="O33" s="62">
        <v>6</v>
      </c>
      <c r="P33" s="65">
        <v>5</v>
      </c>
    </row>
    <row r="34" spans="1:16">
      <c r="D34" s="66">
        <f t="shared" si="3"/>
        <v>50000000</v>
      </c>
      <c r="E34" s="67">
        <v>50</v>
      </c>
      <c r="F34" s="67">
        <v>100</v>
      </c>
      <c r="G34" s="67">
        <v>10000</v>
      </c>
      <c r="H34" s="67">
        <v>9.92</v>
      </c>
      <c r="I34" s="67">
        <v>2</v>
      </c>
      <c r="J34" s="68">
        <v>2.0561165259689198</v>
      </c>
      <c r="K34" s="67">
        <v>10.1</v>
      </c>
      <c r="L34" s="67">
        <v>2.14</v>
      </c>
      <c r="M34" s="68">
        <v>2.0293678387065399</v>
      </c>
      <c r="N34" s="69">
        <f t="shared" si="2"/>
        <v>1.0181451612903225</v>
      </c>
      <c r="O34" s="67">
        <v>5</v>
      </c>
      <c r="P34" s="70">
        <v>7</v>
      </c>
    </row>
    <row r="36" spans="1:16" ht="21">
      <c r="D36" s="79" t="s">
        <v>130</v>
      </c>
      <c r="E36" t="s">
        <v>81</v>
      </c>
      <c r="H36" s="99" t="s">
        <v>39</v>
      </c>
      <c r="I36" s="99"/>
      <c r="K36" s="99" t="s">
        <v>40</v>
      </c>
      <c r="L36" s="99"/>
      <c r="O36" t="s">
        <v>75</v>
      </c>
    </row>
    <row r="37" spans="1:16" ht="51">
      <c r="B37" t="s">
        <v>82</v>
      </c>
      <c r="C37" t="s">
        <v>83</v>
      </c>
      <c r="D37" s="53" t="s">
        <v>93</v>
      </c>
      <c r="E37" s="54" t="s">
        <v>84</v>
      </c>
      <c r="F37" s="82" t="s">
        <v>131</v>
      </c>
      <c r="G37" s="54" t="s">
        <v>67</v>
      </c>
      <c r="H37" s="54" t="s">
        <v>88</v>
      </c>
      <c r="I37" s="54" t="s">
        <v>92</v>
      </c>
      <c r="J37" s="54" t="s">
        <v>68</v>
      </c>
      <c r="K37" s="54" t="s">
        <v>88</v>
      </c>
      <c r="L37" s="54" t="s">
        <v>92</v>
      </c>
      <c r="M37" s="54" t="s">
        <v>69</v>
      </c>
      <c r="N37" s="54" t="s">
        <v>91</v>
      </c>
      <c r="O37" s="54" t="s">
        <v>80</v>
      </c>
      <c r="P37" s="55" t="s">
        <v>79</v>
      </c>
    </row>
    <row r="38" spans="1:16">
      <c r="A38" t="s">
        <v>76</v>
      </c>
      <c r="B38" s="32">
        <v>4.2653627454781997</v>
      </c>
      <c r="C38" s="32">
        <v>4.2653627454781997</v>
      </c>
      <c r="D38" s="56">
        <f>E38*F38*G38</f>
        <v>1000000000</v>
      </c>
      <c r="E38" s="57">
        <v>500</v>
      </c>
      <c r="F38" s="57">
        <v>200</v>
      </c>
      <c r="G38" s="57">
        <v>10000</v>
      </c>
      <c r="H38" s="57">
        <v>204</v>
      </c>
      <c r="I38" s="57">
        <v>14.2</v>
      </c>
      <c r="J38" s="58">
        <v>4.5351951894098796</v>
      </c>
      <c r="K38" s="57">
        <v>198</v>
      </c>
      <c r="L38" s="57">
        <v>43.1</v>
      </c>
      <c r="M38" s="58">
        <v>4.5796754166954399</v>
      </c>
      <c r="N38" s="59">
        <f t="shared" ref="N38:N46" si="4">K38/H38</f>
        <v>0.97058823529411764</v>
      </c>
      <c r="O38" s="57">
        <v>5</v>
      </c>
      <c r="P38" s="60">
        <v>7</v>
      </c>
    </row>
    <row r="39" spans="1:16">
      <c r="A39" t="s">
        <v>77</v>
      </c>
      <c r="B39" s="32">
        <v>4.2785460654150604</v>
      </c>
      <c r="C39" s="32">
        <v>4.2661178772542101</v>
      </c>
      <c r="D39" s="61">
        <f t="shared" ref="D39:D46" si="5">E39*F39*G39</f>
        <v>500000000</v>
      </c>
      <c r="E39" s="62">
        <v>500</v>
      </c>
      <c r="F39" s="62">
        <v>100</v>
      </c>
      <c r="G39" s="62">
        <v>10000</v>
      </c>
      <c r="H39" s="62">
        <v>102</v>
      </c>
      <c r="I39" s="62">
        <v>18.600000000000001</v>
      </c>
      <c r="J39" s="63">
        <v>4.5661431592752901</v>
      </c>
      <c r="K39" s="62">
        <v>121</v>
      </c>
      <c r="L39" s="62">
        <v>18</v>
      </c>
      <c r="M39" s="63">
        <v>4.5400658822067399</v>
      </c>
      <c r="N39" s="64">
        <f t="shared" si="4"/>
        <v>1.1862745098039216</v>
      </c>
      <c r="O39" s="62">
        <v>5</v>
      </c>
      <c r="P39" s="65">
        <v>5</v>
      </c>
    </row>
    <row r="40" spans="1:16">
      <c r="A40" t="s">
        <v>78</v>
      </c>
      <c r="B40" s="32">
        <v>4.36980035402759</v>
      </c>
      <c r="C40" s="32">
        <v>4.3568557673305204</v>
      </c>
      <c r="D40" s="61">
        <f t="shared" si="5"/>
        <v>400000000</v>
      </c>
      <c r="E40" s="62">
        <v>100</v>
      </c>
      <c r="F40" s="62">
        <v>200</v>
      </c>
      <c r="G40" s="62">
        <v>20000</v>
      </c>
      <c r="H40" s="62">
        <v>87</v>
      </c>
      <c r="I40" s="62">
        <v>14.6</v>
      </c>
      <c r="J40" s="63">
        <v>4.5128953946739196</v>
      </c>
      <c r="K40" s="62">
        <v>86</v>
      </c>
      <c r="L40" s="62">
        <v>13.5</v>
      </c>
      <c r="M40" s="63">
        <v>4.4063813681550696</v>
      </c>
      <c r="N40" s="64">
        <f t="shared" si="4"/>
        <v>0.9885057471264368</v>
      </c>
      <c r="O40" s="62">
        <v>6</v>
      </c>
      <c r="P40" s="65">
        <v>5</v>
      </c>
    </row>
    <row r="41" spans="1:16">
      <c r="A41" t="s">
        <v>90</v>
      </c>
      <c r="B41" s="32">
        <v>4.2413856663308804</v>
      </c>
      <c r="C41" s="32">
        <v>4.29972450333051</v>
      </c>
      <c r="D41" s="61">
        <f t="shared" si="5"/>
        <v>200000000</v>
      </c>
      <c r="E41" s="62">
        <v>200</v>
      </c>
      <c r="F41" s="62">
        <v>100</v>
      </c>
      <c r="G41" s="62">
        <v>10000</v>
      </c>
      <c r="H41" s="62">
        <v>37</v>
      </c>
      <c r="I41" s="62">
        <v>6.94</v>
      </c>
      <c r="J41" s="63">
        <v>4.5146784384413499</v>
      </c>
      <c r="K41" s="62">
        <v>33.799999999999997</v>
      </c>
      <c r="L41" s="62">
        <v>8.6</v>
      </c>
      <c r="M41" s="63">
        <v>4.5527681346662598</v>
      </c>
      <c r="N41" s="64">
        <f t="shared" si="4"/>
        <v>0.9135135135135134</v>
      </c>
      <c r="O41" s="62">
        <v>5</v>
      </c>
      <c r="P41" s="65">
        <v>6</v>
      </c>
    </row>
    <row r="42" spans="1:16">
      <c r="D42" s="61">
        <f t="shared" si="5"/>
        <v>200000000</v>
      </c>
      <c r="E42" s="62">
        <v>100</v>
      </c>
      <c r="F42" s="62">
        <v>100</v>
      </c>
      <c r="G42" s="62">
        <v>20000</v>
      </c>
      <c r="H42" s="62">
        <v>34.9</v>
      </c>
      <c r="I42" s="62">
        <v>9.86</v>
      </c>
      <c r="J42" s="63">
        <v>4.4784442558580704</v>
      </c>
      <c r="K42" s="62">
        <v>37.700000000000003</v>
      </c>
      <c r="L42" s="62">
        <v>5.56</v>
      </c>
      <c r="M42" s="63">
        <v>4.4572311898363699</v>
      </c>
      <c r="N42" s="64">
        <f t="shared" si="4"/>
        <v>1.0802292263610316</v>
      </c>
      <c r="O42" s="62">
        <v>5</v>
      </c>
      <c r="P42" s="65">
        <v>5</v>
      </c>
    </row>
    <row r="43" spans="1:16">
      <c r="D43" s="61">
        <f t="shared" si="5"/>
        <v>100000000</v>
      </c>
      <c r="E43" s="62">
        <v>100</v>
      </c>
      <c r="F43" s="62">
        <v>100</v>
      </c>
      <c r="G43" s="62">
        <v>10000</v>
      </c>
      <c r="H43" s="62">
        <v>20.7</v>
      </c>
      <c r="I43" s="62">
        <v>0.52100000000000002</v>
      </c>
      <c r="J43" s="63">
        <v>4.5554373371712602</v>
      </c>
      <c r="K43" s="62">
        <v>18.600000000000001</v>
      </c>
      <c r="L43" s="62">
        <v>3.84</v>
      </c>
      <c r="M43" s="63">
        <v>4.5270854292905698</v>
      </c>
      <c r="N43" s="64">
        <f t="shared" si="4"/>
        <v>0.89855072463768126</v>
      </c>
      <c r="O43" s="62">
        <v>7</v>
      </c>
      <c r="P43" s="65">
        <v>8</v>
      </c>
    </row>
    <row r="44" spans="1:16">
      <c r="D44" s="61">
        <f t="shared" si="5"/>
        <v>100000000</v>
      </c>
      <c r="E44" s="62">
        <v>50</v>
      </c>
      <c r="F44" s="62">
        <v>200</v>
      </c>
      <c r="G44" s="62">
        <v>10000</v>
      </c>
      <c r="H44" s="62">
        <v>22.5</v>
      </c>
      <c r="I44" s="62">
        <v>3.41</v>
      </c>
      <c r="J44" s="63">
        <v>4.4926386551582</v>
      </c>
      <c r="K44" s="62">
        <v>19.2</v>
      </c>
      <c r="L44" s="62">
        <v>3.51</v>
      </c>
      <c r="M44" s="63">
        <v>4.4395563607630502</v>
      </c>
      <c r="N44" s="64">
        <f t="shared" si="4"/>
        <v>0.85333333333333328</v>
      </c>
      <c r="O44" s="62">
        <v>5</v>
      </c>
      <c r="P44" s="65">
        <v>7</v>
      </c>
    </row>
    <row r="45" spans="1:16">
      <c r="D45" s="61">
        <f t="shared" si="5"/>
        <v>100000000</v>
      </c>
      <c r="E45" s="62">
        <v>50</v>
      </c>
      <c r="F45" s="62">
        <v>100</v>
      </c>
      <c r="G45" s="62">
        <v>20000</v>
      </c>
      <c r="H45" s="62">
        <v>20</v>
      </c>
      <c r="I45" s="62">
        <v>4.66</v>
      </c>
      <c r="J45" s="63">
        <v>4.4232422992263496</v>
      </c>
      <c r="K45" s="62">
        <v>20.2</v>
      </c>
      <c r="L45" s="62">
        <v>2.48</v>
      </c>
      <c r="M45" s="63">
        <v>4.4138641952472097</v>
      </c>
      <c r="N45" s="64">
        <f t="shared" si="4"/>
        <v>1.01</v>
      </c>
      <c r="O45" s="62">
        <v>4</v>
      </c>
      <c r="P45" s="65">
        <v>5</v>
      </c>
    </row>
    <row r="46" spans="1:16">
      <c r="D46" s="66">
        <f t="shared" si="5"/>
        <v>50000000</v>
      </c>
      <c r="E46" s="67">
        <v>50</v>
      </c>
      <c r="F46" s="67">
        <v>100</v>
      </c>
      <c r="G46" s="67">
        <v>10000</v>
      </c>
      <c r="H46" s="67">
        <v>8.9499999999999993</v>
      </c>
      <c r="I46" s="67">
        <v>2.19</v>
      </c>
      <c r="J46" s="68">
        <v>4.4892891034128004</v>
      </c>
      <c r="K46" s="67">
        <v>9.17</v>
      </c>
      <c r="L46" s="67">
        <v>0.83299999999999996</v>
      </c>
      <c r="M46" s="68">
        <v>4.5296461204191596</v>
      </c>
      <c r="N46" s="69">
        <f t="shared" si="4"/>
        <v>1.0245810055865923</v>
      </c>
      <c r="O46" s="67">
        <v>5</v>
      </c>
      <c r="P46" s="70">
        <v>6</v>
      </c>
    </row>
    <row r="48" spans="1:16" ht="21">
      <c r="D48" s="79" t="s">
        <v>135</v>
      </c>
      <c r="E48" t="s">
        <v>81</v>
      </c>
      <c r="H48" s="99" t="s">
        <v>39</v>
      </c>
      <c r="I48" s="99"/>
      <c r="K48" s="99" t="s">
        <v>40</v>
      </c>
      <c r="L48" s="99"/>
      <c r="O48" t="s">
        <v>75</v>
      </c>
    </row>
    <row r="49" spans="1:16" ht="51">
      <c r="B49" t="s">
        <v>82</v>
      </c>
      <c r="C49" t="s">
        <v>83</v>
      </c>
      <c r="D49" s="53" t="s">
        <v>93</v>
      </c>
      <c r="E49" s="54" t="s">
        <v>84</v>
      </c>
      <c r="F49" s="82" t="s">
        <v>131</v>
      </c>
      <c r="G49" s="54" t="s">
        <v>67</v>
      </c>
      <c r="H49" s="54" t="s">
        <v>88</v>
      </c>
      <c r="I49" s="54" t="s">
        <v>92</v>
      </c>
      <c r="J49" s="54" t="s">
        <v>68</v>
      </c>
      <c r="K49" s="54" t="s">
        <v>88</v>
      </c>
      <c r="L49" s="54" t="s">
        <v>92</v>
      </c>
      <c r="M49" s="54" t="s">
        <v>69</v>
      </c>
      <c r="N49" s="54" t="s">
        <v>91</v>
      </c>
      <c r="O49" s="54" t="s">
        <v>80</v>
      </c>
      <c r="P49" s="55" t="s">
        <v>79</v>
      </c>
    </row>
    <row r="50" spans="1:16">
      <c r="A50" t="s">
        <v>76</v>
      </c>
      <c r="B50" s="32">
        <v>7.9689350282533198</v>
      </c>
      <c r="C50" s="32">
        <v>7.9689350282533198</v>
      </c>
      <c r="D50" s="56">
        <f>E50*F50*G50</f>
        <v>1000000000</v>
      </c>
      <c r="E50" s="57">
        <v>500</v>
      </c>
      <c r="F50" s="57">
        <v>200</v>
      </c>
      <c r="G50" s="57">
        <v>10000</v>
      </c>
      <c r="H50" s="57">
        <v>204</v>
      </c>
      <c r="I50" s="57">
        <v>14.2</v>
      </c>
      <c r="J50" s="58">
        <v>4.5351951894098796</v>
      </c>
      <c r="K50" s="57">
        <v>198</v>
      </c>
      <c r="L50" s="57">
        <v>43.1</v>
      </c>
      <c r="M50" s="58">
        <v>4.5796754166954399</v>
      </c>
      <c r="N50" s="59">
        <f t="shared" ref="N50:N58" si="6">K50/H50</f>
        <v>0.97058823529411764</v>
      </c>
      <c r="O50" s="57">
        <v>5</v>
      </c>
      <c r="P50" s="60">
        <v>7</v>
      </c>
    </row>
    <row r="51" spans="1:16">
      <c r="A51" t="s">
        <v>77</v>
      </c>
      <c r="B51" s="32">
        <v>7.96864391492986</v>
      </c>
      <c r="C51" s="32">
        <v>7.9730008782691897</v>
      </c>
      <c r="D51" s="61">
        <f t="shared" ref="D51:D58" si="7">E51*F51*G51</f>
        <v>500000000</v>
      </c>
      <c r="E51" s="62">
        <v>500</v>
      </c>
      <c r="F51" s="62">
        <v>100</v>
      </c>
      <c r="G51" s="62">
        <v>10000</v>
      </c>
      <c r="H51" s="62">
        <v>102</v>
      </c>
      <c r="I51" s="62">
        <v>18.600000000000001</v>
      </c>
      <c r="J51" s="63">
        <v>4.5661431592752901</v>
      </c>
      <c r="K51" s="62">
        <v>121</v>
      </c>
      <c r="L51" s="62">
        <v>18</v>
      </c>
      <c r="M51" s="63">
        <v>4.5400658822067399</v>
      </c>
      <c r="N51" s="64">
        <f t="shared" si="6"/>
        <v>1.1862745098039216</v>
      </c>
      <c r="O51" s="62">
        <v>5</v>
      </c>
      <c r="P51" s="65">
        <v>5</v>
      </c>
    </row>
    <row r="52" spans="1:16">
      <c r="A52" t="s">
        <v>78</v>
      </c>
      <c r="B52" s="32">
        <v>8.1740788156954292</v>
      </c>
      <c r="C52" s="32">
        <v>8.1723531030304208</v>
      </c>
      <c r="D52" s="61">
        <f t="shared" si="7"/>
        <v>400000000</v>
      </c>
      <c r="E52" s="62">
        <v>100</v>
      </c>
      <c r="F52" s="62">
        <v>200</v>
      </c>
      <c r="G52" s="62">
        <v>20000</v>
      </c>
      <c r="H52" s="62">
        <v>87</v>
      </c>
      <c r="I52" s="62">
        <v>14.6</v>
      </c>
      <c r="J52" s="63">
        <v>4.5128953946739196</v>
      </c>
      <c r="K52" s="62">
        <v>86</v>
      </c>
      <c r="L52" s="62">
        <v>13.5</v>
      </c>
      <c r="M52" s="63">
        <v>4.4063813681550696</v>
      </c>
      <c r="N52" s="64">
        <f t="shared" si="6"/>
        <v>0.9885057471264368</v>
      </c>
      <c r="O52" s="62">
        <v>6</v>
      </c>
      <c r="P52" s="65">
        <v>5</v>
      </c>
    </row>
    <row r="53" spans="1:16">
      <c r="A53" t="s">
        <v>90</v>
      </c>
      <c r="B53" s="32">
        <v>7.9790736761118097</v>
      </c>
      <c r="C53" s="32">
        <v>7.8627674589583396</v>
      </c>
      <c r="D53" s="61">
        <f t="shared" si="7"/>
        <v>200000000</v>
      </c>
      <c r="E53" s="62">
        <v>200</v>
      </c>
      <c r="F53" s="62">
        <v>100</v>
      </c>
      <c r="G53" s="62">
        <v>10000</v>
      </c>
      <c r="H53" s="62">
        <v>37</v>
      </c>
      <c r="I53" s="62">
        <v>6.94</v>
      </c>
      <c r="J53" s="63">
        <v>4.5146784384413499</v>
      </c>
      <c r="K53" s="62">
        <v>33.799999999999997</v>
      </c>
      <c r="L53" s="62">
        <v>8.6</v>
      </c>
      <c r="M53" s="63">
        <v>4.5527681346662598</v>
      </c>
      <c r="N53" s="64">
        <f t="shared" si="6"/>
        <v>0.9135135135135134</v>
      </c>
      <c r="O53" s="62">
        <v>5</v>
      </c>
      <c r="P53" s="65">
        <v>6</v>
      </c>
    </row>
    <row r="54" spans="1:16">
      <c r="D54" s="61">
        <f t="shared" si="7"/>
        <v>200000000</v>
      </c>
      <c r="E54" s="62">
        <v>100</v>
      </c>
      <c r="F54" s="62">
        <v>100</v>
      </c>
      <c r="G54" s="62">
        <v>20000</v>
      </c>
      <c r="H54" s="62">
        <v>34.9</v>
      </c>
      <c r="I54" s="62">
        <v>9.86</v>
      </c>
      <c r="J54" s="63">
        <v>4.4784442558580704</v>
      </c>
      <c r="K54" s="62">
        <v>37.700000000000003</v>
      </c>
      <c r="L54" s="62">
        <v>5.56</v>
      </c>
      <c r="M54" s="63">
        <v>4.4572311898363699</v>
      </c>
      <c r="N54" s="64">
        <f t="shared" si="6"/>
        <v>1.0802292263610316</v>
      </c>
      <c r="O54" s="62">
        <v>5</v>
      </c>
      <c r="P54" s="65">
        <v>5</v>
      </c>
    </row>
    <row r="55" spans="1:16">
      <c r="D55" s="61">
        <f t="shared" si="7"/>
        <v>100000000</v>
      </c>
      <c r="E55" s="62">
        <v>100</v>
      </c>
      <c r="F55" s="62">
        <v>100</v>
      </c>
      <c r="G55" s="62">
        <v>10000</v>
      </c>
      <c r="H55" s="62">
        <v>20.7</v>
      </c>
      <c r="I55" s="62">
        <v>0.52100000000000002</v>
      </c>
      <c r="J55" s="63">
        <v>4.5554373371712602</v>
      </c>
      <c r="K55" s="62">
        <v>18.600000000000001</v>
      </c>
      <c r="L55" s="62">
        <v>3.84</v>
      </c>
      <c r="M55" s="63">
        <v>4.5270854292905698</v>
      </c>
      <c r="N55" s="64">
        <f t="shared" si="6"/>
        <v>0.89855072463768126</v>
      </c>
      <c r="O55" s="62">
        <v>7</v>
      </c>
      <c r="P55" s="65">
        <v>8</v>
      </c>
    </row>
    <row r="56" spans="1:16" ht="19">
      <c r="D56" s="61">
        <f t="shared" si="7"/>
        <v>100000000</v>
      </c>
      <c r="E56" s="62">
        <v>50</v>
      </c>
      <c r="F56" s="62">
        <v>200</v>
      </c>
      <c r="G56" s="62">
        <v>10000</v>
      </c>
      <c r="H56" s="62">
        <v>18.7</v>
      </c>
      <c r="I56" s="62">
        <v>2.85</v>
      </c>
      <c r="J56" s="51">
        <v>8.3383079675227005</v>
      </c>
      <c r="K56" s="62">
        <v>16.7</v>
      </c>
      <c r="L56" s="62">
        <v>2.59</v>
      </c>
      <c r="M56" s="51">
        <v>8.3534432441408608</v>
      </c>
      <c r="N56" s="64">
        <f t="shared" si="6"/>
        <v>0.89304812834224601</v>
      </c>
      <c r="O56" s="62">
        <v>5</v>
      </c>
      <c r="P56" s="65">
        <v>7</v>
      </c>
    </row>
    <row r="57" spans="1:16">
      <c r="D57" s="61">
        <f t="shared" si="7"/>
        <v>100000000</v>
      </c>
      <c r="E57" s="62">
        <v>50</v>
      </c>
      <c r="F57" s="62">
        <v>100</v>
      </c>
      <c r="G57" s="62">
        <v>20000</v>
      </c>
      <c r="H57" s="62">
        <v>20</v>
      </c>
      <c r="I57" s="62">
        <v>4.66</v>
      </c>
      <c r="J57" s="63">
        <v>4.4232422992263496</v>
      </c>
      <c r="K57" s="62">
        <v>20.2</v>
      </c>
      <c r="L57" s="62">
        <v>2.48</v>
      </c>
      <c r="M57" s="63">
        <v>4.4138641952472097</v>
      </c>
      <c r="N57" s="64">
        <f t="shared" si="6"/>
        <v>1.01</v>
      </c>
      <c r="O57" s="62">
        <v>4</v>
      </c>
      <c r="P57" s="65">
        <v>5</v>
      </c>
    </row>
    <row r="58" spans="1:16">
      <c r="D58" s="66">
        <f t="shared" si="7"/>
        <v>50000000</v>
      </c>
      <c r="E58" s="67">
        <v>50</v>
      </c>
      <c r="F58" s="67">
        <v>100</v>
      </c>
      <c r="G58" s="67">
        <v>10000</v>
      </c>
      <c r="H58" s="67">
        <v>7.66</v>
      </c>
      <c r="I58" s="67">
        <v>0.75800000000000001</v>
      </c>
      <c r="J58" s="68">
        <v>8.2613520742509099</v>
      </c>
      <c r="K58" s="67">
        <v>7.69</v>
      </c>
      <c r="L58" s="67">
        <v>2.13</v>
      </c>
      <c r="M58" s="68">
        <v>8.3037880980963106</v>
      </c>
      <c r="N58" s="69">
        <f t="shared" si="6"/>
        <v>1.0039164490861618</v>
      </c>
      <c r="O58" s="67">
        <v>6</v>
      </c>
      <c r="P58" s="70">
        <v>6</v>
      </c>
    </row>
    <row r="60" spans="1:16" ht="21">
      <c r="D60" s="79" t="s">
        <v>134</v>
      </c>
      <c r="E60" t="s">
        <v>81</v>
      </c>
      <c r="H60" s="99" t="s">
        <v>39</v>
      </c>
      <c r="I60" s="99"/>
      <c r="K60" s="99" t="s">
        <v>40</v>
      </c>
      <c r="L60" s="99"/>
      <c r="O60" t="s">
        <v>75</v>
      </c>
    </row>
    <row r="61" spans="1:16" ht="51">
      <c r="B61" t="s">
        <v>82</v>
      </c>
      <c r="C61" t="s">
        <v>83</v>
      </c>
      <c r="D61" s="53" t="s">
        <v>93</v>
      </c>
      <c r="E61" s="54" t="s">
        <v>84</v>
      </c>
      <c r="F61" s="82" t="s">
        <v>131</v>
      </c>
      <c r="G61" s="54" t="s">
        <v>67</v>
      </c>
      <c r="H61" s="54" t="s">
        <v>88</v>
      </c>
      <c r="I61" s="54" t="s">
        <v>92</v>
      </c>
      <c r="J61" s="54" t="s">
        <v>68</v>
      </c>
      <c r="K61" s="54" t="s">
        <v>88</v>
      </c>
      <c r="L61" s="54" t="s">
        <v>92</v>
      </c>
      <c r="M61" s="54" t="s">
        <v>69</v>
      </c>
      <c r="N61" s="54" t="s">
        <v>91</v>
      </c>
      <c r="O61" s="54" t="s">
        <v>80</v>
      </c>
      <c r="P61" s="55" t="s">
        <v>79</v>
      </c>
    </row>
    <row r="62" spans="1:16">
      <c r="A62" t="s">
        <v>76</v>
      </c>
      <c r="B62" s="32">
        <v>13.008435478913199</v>
      </c>
      <c r="C62" s="32">
        <v>13.008435478913199</v>
      </c>
      <c r="D62" s="56">
        <f>E62*F62*G62</f>
        <v>1000000000</v>
      </c>
      <c r="E62" s="57">
        <v>500</v>
      </c>
      <c r="F62" s="57">
        <v>200</v>
      </c>
      <c r="G62" s="57">
        <v>10000</v>
      </c>
      <c r="H62" s="57">
        <v>204</v>
      </c>
      <c r="I62" s="57">
        <v>14.2</v>
      </c>
      <c r="J62" s="58">
        <v>4.5351951894098796</v>
      </c>
      <c r="K62" s="57">
        <v>198</v>
      </c>
      <c r="L62" s="57">
        <v>43.1</v>
      </c>
      <c r="M62" s="58">
        <v>4.5796754166954399</v>
      </c>
      <c r="N62" s="59">
        <f t="shared" ref="N62:N70" si="8">K62/H62</f>
        <v>0.97058823529411764</v>
      </c>
      <c r="O62" s="57">
        <v>5</v>
      </c>
      <c r="P62" s="60">
        <v>7</v>
      </c>
    </row>
    <row r="63" spans="1:16">
      <c r="A63" t="s">
        <v>77</v>
      </c>
      <c r="B63" s="32">
        <v>13.013841922853301</v>
      </c>
      <c r="C63" s="32">
        <v>13.008147982388399</v>
      </c>
      <c r="D63" s="61">
        <f t="shared" ref="D63:D70" si="9">E63*F63*G63</f>
        <v>500000000</v>
      </c>
      <c r="E63" s="62">
        <v>500</v>
      </c>
      <c r="F63" s="62">
        <v>100</v>
      </c>
      <c r="G63" s="62">
        <v>10000</v>
      </c>
      <c r="H63" s="62">
        <v>102</v>
      </c>
      <c r="I63" s="62">
        <v>18.600000000000001</v>
      </c>
      <c r="J63" s="63">
        <v>4.5661431592752901</v>
      </c>
      <c r="K63" s="62">
        <v>121</v>
      </c>
      <c r="L63" s="62">
        <v>18</v>
      </c>
      <c r="M63" s="63">
        <v>4.5400658822067399</v>
      </c>
      <c r="N63" s="64">
        <f t="shared" si="8"/>
        <v>1.1862745098039216</v>
      </c>
      <c r="O63" s="62">
        <v>5</v>
      </c>
      <c r="P63" s="65">
        <v>5</v>
      </c>
    </row>
    <row r="64" spans="1:16">
      <c r="A64" t="s">
        <v>78</v>
      </c>
      <c r="B64" s="32">
        <v>13.400671430899401</v>
      </c>
      <c r="C64" s="32">
        <v>13.3971573006719</v>
      </c>
      <c r="D64" s="61">
        <f t="shared" si="9"/>
        <v>400000000</v>
      </c>
      <c r="E64" s="62">
        <v>100</v>
      </c>
      <c r="F64" s="62">
        <v>200</v>
      </c>
      <c r="G64" s="62">
        <v>20000</v>
      </c>
      <c r="H64" s="62">
        <v>87</v>
      </c>
      <c r="I64" s="62">
        <v>14.6</v>
      </c>
      <c r="J64" s="63">
        <v>4.5128953946739196</v>
      </c>
      <c r="K64" s="62">
        <v>86</v>
      </c>
      <c r="L64" s="62">
        <v>13.5</v>
      </c>
      <c r="M64" s="63">
        <v>4.4063813681550696</v>
      </c>
      <c r="N64" s="64">
        <f t="shared" si="8"/>
        <v>0.9885057471264368</v>
      </c>
      <c r="O64" s="62">
        <v>6</v>
      </c>
      <c r="P64" s="65">
        <v>5</v>
      </c>
    </row>
    <row r="65" spans="1:16">
      <c r="A65" t="s">
        <v>90</v>
      </c>
      <c r="B65" s="32">
        <v>12.7821748805461</v>
      </c>
      <c r="C65" s="32">
        <v>13.1453918660482</v>
      </c>
      <c r="D65" s="61">
        <f t="shared" si="9"/>
        <v>200000000</v>
      </c>
      <c r="E65" s="62">
        <v>200</v>
      </c>
      <c r="F65" s="62">
        <v>100</v>
      </c>
      <c r="G65" s="62">
        <v>10000</v>
      </c>
      <c r="H65" s="62">
        <v>37</v>
      </c>
      <c r="I65" s="62">
        <v>6.94</v>
      </c>
      <c r="J65" s="63">
        <v>4.5146784384413499</v>
      </c>
      <c r="K65" s="62">
        <v>33.799999999999997</v>
      </c>
      <c r="L65" s="62">
        <v>8.6</v>
      </c>
      <c r="M65" s="63">
        <v>4.5527681346662598</v>
      </c>
      <c r="N65" s="64">
        <f t="shared" si="8"/>
        <v>0.9135135135135134</v>
      </c>
      <c r="O65" s="62">
        <v>5</v>
      </c>
      <c r="P65" s="65">
        <v>6</v>
      </c>
    </row>
    <row r="66" spans="1:16">
      <c r="D66" s="61">
        <f t="shared" si="9"/>
        <v>200000000</v>
      </c>
      <c r="E66" s="62">
        <v>100</v>
      </c>
      <c r="F66" s="62">
        <v>100</v>
      </c>
      <c r="G66" s="62">
        <v>20000</v>
      </c>
      <c r="H66" s="62">
        <v>34.9</v>
      </c>
      <c r="I66" s="62">
        <v>9.86</v>
      </c>
      <c r="J66" s="63">
        <v>4.4784442558580704</v>
      </c>
      <c r="K66" s="62">
        <v>37.700000000000003</v>
      </c>
      <c r="L66" s="62">
        <v>5.56</v>
      </c>
      <c r="M66" s="63">
        <v>4.4572311898363699</v>
      </c>
      <c r="N66" s="64">
        <f t="shared" si="8"/>
        <v>1.0802292263610316</v>
      </c>
      <c r="O66" s="62">
        <v>5</v>
      </c>
      <c r="P66" s="65">
        <v>5</v>
      </c>
    </row>
    <row r="67" spans="1:16">
      <c r="D67" s="61">
        <f t="shared" si="9"/>
        <v>100000000</v>
      </c>
      <c r="E67" s="62">
        <v>100</v>
      </c>
      <c r="F67" s="62">
        <v>100</v>
      </c>
      <c r="G67" s="62">
        <v>10000</v>
      </c>
      <c r="H67" s="62">
        <v>20.7</v>
      </c>
      <c r="I67" s="62">
        <v>0.52100000000000002</v>
      </c>
      <c r="J67" s="63">
        <v>4.5554373371712602</v>
      </c>
      <c r="K67" s="62">
        <v>18.600000000000001</v>
      </c>
      <c r="L67" s="62">
        <v>3.84</v>
      </c>
      <c r="M67" s="63">
        <v>4.5270854292905698</v>
      </c>
      <c r="N67" s="64">
        <f t="shared" si="8"/>
        <v>0.89855072463768126</v>
      </c>
      <c r="O67" s="62">
        <v>7</v>
      </c>
      <c r="P67" s="65">
        <v>8</v>
      </c>
    </row>
    <row r="68" spans="1:16" ht="19">
      <c r="D68" s="61">
        <f t="shared" si="9"/>
        <v>100000000</v>
      </c>
      <c r="E68" s="62">
        <v>50</v>
      </c>
      <c r="F68" s="62">
        <v>200</v>
      </c>
      <c r="G68" s="62">
        <v>10000</v>
      </c>
      <c r="H68" s="62">
        <v>18.2</v>
      </c>
      <c r="I68" s="62">
        <v>4.12</v>
      </c>
      <c r="J68" s="51">
        <v>13.4831706503535</v>
      </c>
      <c r="K68" s="62">
        <v>16.899999999999999</v>
      </c>
      <c r="L68" s="62">
        <v>4.1100000000000003</v>
      </c>
      <c r="M68" s="51">
        <v>13.476201544713099</v>
      </c>
      <c r="N68" s="64">
        <f t="shared" si="8"/>
        <v>0.92857142857142849</v>
      </c>
      <c r="O68" s="62">
        <v>4</v>
      </c>
      <c r="P68" s="65">
        <v>5</v>
      </c>
    </row>
    <row r="69" spans="1:16">
      <c r="D69" s="61">
        <f t="shared" si="9"/>
        <v>100000000</v>
      </c>
      <c r="E69" s="62">
        <v>50</v>
      </c>
      <c r="F69" s="62">
        <v>100</v>
      </c>
      <c r="G69" s="62">
        <v>20000</v>
      </c>
      <c r="H69" s="62">
        <v>20</v>
      </c>
      <c r="I69" s="62">
        <v>4.66</v>
      </c>
      <c r="J69" s="63">
        <v>4.4232422992263496</v>
      </c>
      <c r="K69" s="62">
        <v>20.2</v>
      </c>
      <c r="L69" s="62">
        <v>2.48</v>
      </c>
      <c r="M69" s="63">
        <v>4.4138641952472097</v>
      </c>
      <c r="N69" s="64">
        <f t="shared" si="8"/>
        <v>1.01</v>
      </c>
      <c r="O69" s="62">
        <v>4</v>
      </c>
      <c r="P69" s="65">
        <v>5</v>
      </c>
    </row>
    <row r="70" spans="1:16">
      <c r="D70" s="66">
        <f t="shared" si="9"/>
        <v>50000000</v>
      </c>
      <c r="E70" s="67">
        <v>50</v>
      </c>
      <c r="F70" s="67">
        <v>100</v>
      </c>
      <c r="G70" s="67">
        <v>10000</v>
      </c>
      <c r="H70" s="67">
        <v>6.85</v>
      </c>
      <c r="I70" s="67">
        <v>0.74399999999999999</v>
      </c>
      <c r="J70" s="68">
        <v>13.547752554147401</v>
      </c>
      <c r="K70" s="67">
        <v>7.84</v>
      </c>
      <c r="L70" s="67">
        <v>0.97299999999999998</v>
      </c>
      <c r="M70" s="68">
        <v>13.4887756942857</v>
      </c>
      <c r="N70" s="69">
        <f t="shared" si="8"/>
        <v>1.1445255474452556</v>
      </c>
      <c r="O70" s="67">
        <v>5</v>
      </c>
      <c r="P70" s="70">
        <v>5</v>
      </c>
    </row>
    <row r="72" spans="1:16" ht="21">
      <c r="D72" s="79" t="s">
        <v>133</v>
      </c>
      <c r="E72" t="s">
        <v>81</v>
      </c>
      <c r="H72" s="99" t="s">
        <v>39</v>
      </c>
      <c r="I72" s="99"/>
      <c r="K72" s="99" t="s">
        <v>40</v>
      </c>
      <c r="L72" s="99"/>
      <c r="O72" t="s">
        <v>75</v>
      </c>
    </row>
    <row r="73" spans="1:16" ht="51">
      <c r="B73" t="s">
        <v>82</v>
      </c>
      <c r="C73" t="s">
        <v>83</v>
      </c>
      <c r="D73" s="53" t="s">
        <v>93</v>
      </c>
      <c r="E73" s="54" t="s">
        <v>84</v>
      </c>
      <c r="F73" s="82" t="s">
        <v>131</v>
      </c>
      <c r="G73" s="54" t="s">
        <v>67</v>
      </c>
      <c r="H73" s="54" t="s">
        <v>88</v>
      </c>
      <c r="I73" s="54" t="s">
        <v>92</v>
      </c>
      <c r="J73" s="54" t="s">
        <v>68</v>
      </c>
      <c r="K73" s="54" t="s">
        <v>88</v>
      </c>
      <c r="L73" s="54" t="s">
        <v>92</v>
      </c>
      <c r="M73" s="54" t="s">
        <v>69</v>
      </c>
      <c r="N73" s="54" t="s">
        <v>91</v>
      </c>
      <c r="O73" s="54" t="s">
        <v>80</v>
      </c>
      <c r="P73" s="55" t="s">
        <v>79</v>
      </c>
    </row>
    <row r="74" spans="1:16">
      <c r="A74" t="s">
        <v>76</v>
      </c>
      <c r="B74" s="32">
        <v>19.243573269491399</v>
      </c>
      <c r="C74" s="32">
        <v>19.243573269491399</v>
      </c>
      <c r="D74" s="56">
        <f>E74*F74*G74</f>
        <v>1000000000</v>
      </c>
      <c r="E74" s="57">
        <v>500</v>
      </c>
      <c r="F74" s="57">
        <v>200</v>
      </c>
      <c r="G74" s="57">
        <v>10000</v>
      </c>
      <c r="H74" s="57">
        <v>204</v>
      </c>
      <c r="I74" s="57">
        <v>14.2</v>
      </c>
      <c r="J74" s="58">
        <v>4.5351951894098796</v>
      </c>
      <c r="K74" s="57">
        <v>198</v>
      </c>
      <c r="L74" s="57">
        <v>43.1</v>
      </c>
      <c r="M74" s="58">
        <v>4.5796754166954399</v>
      </c>
      <c r="N74" s="59">
        <f t="shared" ref="N74:N82" si="10">K74/H74</f>
        <v>0.97058823529411764</v>
      </c>
      <c r="O74" s="57">
        <v>5</v>
      </c>
      <c r="P74" s="60">
        <v>7</v>
      </c>
    </row>
    <row r="75" spans="1:16">
      <c r="A75" t="s">
        <v>77</v>
      </c>
      <c r="B75" s="32">
        <v>19.2620660968377</v>
      </c>
      <c r="C75" s="32">
        <v>19.251305064768101</v>
      </c>
      <c r="D75" s="61">
        <f t="shared" ref="D75:D82" si="11">E75*F75*G75</f>
        <v>500000000</v>
      </c>
      <c r="E75" s="62">
        <v>500</v>
      </c>
      <c r="F75" s="62">
        <v>100</v>
      </c>
      <c r="G75" s="62">
        <v>10000</v>
      </c>
      <c r="H75" s="62">
        <v>102</v>
      </c>
      <c r="I75" s="62">
        <v>18.600000000000001</v>
      </c>
      <c r="J75" s="63">
        <v>4.5661431592752901</v>
      </c>
      <c r="K75" s="62">
        <v>121</v>
      </c>
      <c r="L75" s="62">
        <v>18</v>
      </c>
      <c r="M75" s="63">
        <v>4.5400658822067399</v>
      </c>
      <c r="N75" s="64">
        <f t="shared" si="10"/>
        <v>1.1862745098039216</v>
      </c>
      <c r="O75" s="62">
        <v>5</v>
      </c>
      <c r="P75" s="65">
        <v>5</v>
      </c>
    </row>
    <row r="76" spans="1:16">
      <c r="A76" t="s">
        <v>78</v>
      </c>
      <c r="B76" s="32">
        <v>19.933993211107101</v>
      </c>
      <c r="C76" s="32">
        <v>19.9221447900991</v>
      </c>
      <c r="D76" s="61">
        <f t="shared" si="11"/>
        <v>400000000</v>
      </c>
      <c r="E76" s="62">
        <v>100</v>
      </c>
      <c r="F76" s="62">
        <v>200</v>
      </c>
      <c r="G76" s="62">
        <v>20000</v>
      </c>
      <c r="H76" s="62">
        <v>87</v>
      </c>
      <c r="I76" s="62">
        <v>14.6</v>
      </c>
      <c r="J76" s="63">
        <v>4.5128953946739196</v>
      </c>
      <c r="K76" s="62">
        <v>86</v>
      </c>
      <c r="L76" s="62">
        <v>13.5</v>
      </c>
      <c r="M76" s="63">
        <v>4.4063813681550696</v>
      </c>
      <c r="N76" s="64">
        <f t="shared" si="10"/>
        <v>0.9885057471264368</v>
      </c>
      <c r="O76" s="62">
        <v>6</v>
      </c>
      <c r="P76" s="65">
        <v>5</v>
      </c>
    </row>
    <row r="77" spans="1:16">
      <c r="A77" t="s">
        <v>90</v>
      </c>
      <c r="B77" s="32">
        <v>19.308050458698201</v>
      </c>
      <c r="C77" s="32">
        <v>19.371879002896499</v>
      </c>
      <c r="D77" s="61">
        <f t="shared" si="11"/>
        <v>200000000</v>
      </c>
      <c r="E77" s="62">
        <v>200</v>
      </c>
      <c r="F77" s="62">
        <v>100</v>
      </c>
      <c r="G77" s="62">
        <v>10000</v>
      </c>
      <c r="H77" s="62">
        <v>37</v>
      </c>
      <c r="I77" s="62">
        <v>6.94</v>
      </c>
      <c r="J77" s="63">
        <v>4.5146784384413499</v>
      </c>
      <c r="K77" s="62">
        <v>33.799999999999997</v>
      </c>
      <c r="L77" s="62">
        <v>8.6</v>
      </c>
      <c r="M77" s="63">
        <v>4.5527681346662598</v>
      </c>
      <c r="N77" s="64">
        <f t="shared" si="10"/>
        <v>0.9135135135135134</v>
      </c>
      <c r="O77" s="62">
        <v>5</v>
      </c>
      <c r="P77" s="65">
        <v>6</v>
      </c>
    </row>
    <row r="78" spans="1:16">
      <c r="D78" s="61">
        <f t="shared" si="11"/>
        <v>200000000</v>
      </c>
      <c r="E78" s="62">
        <v>100</v>
      </c>
      <c r="F78" s="62">
        <v>100</v>
      </c>
      <c r="G78" s="62">
        <v>20000</v>
      </c>
      <c r="H78" s="62">
        <v>34.9</v>
      </c>
      <c r="I78" s="62">
        <v>9.86</v>
      </c>
      <c r="J78" s="63">
        <v>4.4784442558580704</v>
      </c>
      <c r="K78" s="62">
        <v>37.700000000000003</v>
      </c>
      <c r="L78" s="62">
        <v>5.56</v>
      </c>
      <c r="M78" s="63">
        <v>4.4572311898363699</v>
      </c>
      <c r="N78" s="64">
        <f t="shared" si="10"/>
        <v>1.0802292263610316</v>
      </c>
      <c r="O78" s="62">
        <v>5</v>
      </c>
      <c r="P78" s="65">
        <v>5</v>
      </c>
    </row>
    <row r="79" spans="1:16">
      <c r="D79" s="61">
        <f t="shared" si="11"/>
        <v>100000000</v>
      </c>
      <c r="E79" s="62">
        <v>100</v>
      </c>
      <c r="F79" s="62">
        <v>100</v>
      </c>
      <c r="G79" s="62">
        <v>10000</v>
      </c>
      <c r="H79" s="62">
        <v>20.7</v>
      </c>
      <c r="I79" s="62">
        <v>0.52100000000000002</v>
      </c>
      <c r="J79" s="63">
        <v>4.5554373371712602</v>
      </c>
      <c r="K79" s="62">
        <v>18.600000000000001</v>
      </c>
      <c r="L79" s="62">
        <v>3.84</v>
      </c>
      <c r="M79" s="63">
        <v>4.5270854292905698</v>
      </c>
      <c r="N79" s="64">
        <f t="shared" si="10"/>
        <v>0.89855072463768126</v>
      </c>
      <c r="O79" s="62">
        <v>7</v>
      </c>
      <c r="P79" s="65">
        <v>8</v>
      </c>
    </row>
    <row r="80" spans="1:16" ht="19">
      <c r="D80" s="61">
        <f t="shared" si="11"/>
        <v>100000000</v>
      </c>
      <c r="E80" s="62">
        <v>50</v>
      </c>
      <c r="F80" s="62">
        <v>200</v>
      </c>
      <c r="G80" s="62">
        <v>10000</v>
      </c>
      <c r="H80" s="62">
        <v>15.2</v>
      </c>
      <c r="I80" s="62">
        <v>2.46</v>
      </c>
      <c r="J80" s="51">
        <v>19.920722544014499</v>
      </c>
      <c r="K80" s="62">
        <v>13</v>
      </c>
      <c r="L80" s="62">
        <v>1.88</v>
      </c>
      <c r="M80" s="51">
        <v>20.0078528828938</v>
      </c>
      <c r="N80" s="64">
        <f t="shared" si="10"/>
        <v>0.85526315789473684</v>
      </c>
      <c r="O80" s="62">
        <v>3</v>
      </c>
      <c r="P80" s="65">
        <v>4</v>
      </c>
    </row>
    <row r="81" spans="1:16">
      <c r="D81" s="61">
        <f t="shared" si="11"/>
        <v>100000000</v>
      </c>
      <c r="E81" s="62">
        <v>50</v>
      </c>
      <c r="F81" s="62">
        <v>100</v>
      </c>
      <c r="G81" s="62">
        <v>20000</v>
      </c>
      <c r="H81" s="62">
        <v>20</v>
      </c>
      <c r="I81" s="62">
        <v>4.66</v>
      </c>
      <c r="J81" s="63">
        <v>4.4232422992263496</v>
      </c>
      <c r="K81" s="62">
        <v>20.2</v>
      </c>
      <c r="L81" s="62">
        <v>2.48</v>
      </c>
      <c r="M81" s="63">
        <v>4.4138641952472097</v>
      </c>
      <c r="N81" s="64">
        <f t="shared" si="10"/>
        <v>1.01</v>
      </c>
      <c r="O81" s="62">
        <v>4</v>
      </c>
      <c r="P81" s="65">
        <v>5</v>
      </c>
    </row>
    <row r="82" spans="1:16">
      <c r="D82" s="66">
        <f t="shared" si="11"/>
        <v>50000000</v>
      </c>
      <c r="E82" s="67">
        <v>50</v>
      </c>
      <c r="F82" s="67">
        <v>100</v>
      </c>
      <c r="G82" s="67">
        <v>10000</v>
      </c>
      <c r="H82" s="67">
        <v>5.56</v>
      </c>
      <c r="I82" s="67">
        <v>0.69199999999999995</v>
      </c>
      <c r="J82" s="68">
        <v>20.0948681895918</v>
      </c>
      <c r="K82" s="67">
        <v>5.29</v>
      </c>
      <c r="L82" s="67">
        <v>0.23400000000000001</v>
      </c>
      <c r="M82" s="68">
        <v>20.217532223766501</v>
      </c>
      <c r="N82" s="69">
        <f t="shared" si="10"/>
        <v>0.95143884892086339</v>
      </c>
      <c r="O82" s="67">
        <v>4</v>
      </c>
      <c r="P82" s="70">
        <v>3</v>
      </c>
    </row>
    <row r="84" spans="1:16" ht="21">
      <c r="D84" s="79" t="s">
        <v>132</v>
      </c>
      <c r="E84" t="s">
        <v>81</v>
      </c>
      <c r="H84" s="99" t="s">
        <v>39</v>
      </c>
      <c r="I84" s="99"/>
      <c r="K84" s="99" t="s">
        <v>40</v>
      </c>
      <c r="L84" s="99"/>
      <c r="O84" t="s">
        <v>75</v>
      </c>
    </row>
    <row r="85" spans="1:16" ht="51">
      <c r="B85" t="s">
        <v>82</v>
      </c>
      <c r="C85" t="s">
        <v>83</v>
      </c>
      <c r="D85" s="53" t="s">
        <v>93</v>
      </c>
      <c r="E85" s="54" t="s">
        <v>84</v>
      </c>
      <c r="F85" s="82" t="s">
        <v>131</v>
      </c>
      <c r="G85" s="54" t="s">
        <v>67</v>
      </c>
      <c r="H85" s="54" t="s">
        <v>88</v>
      </c>
      <c r="I85" s="54" t="s">
        <v>92</v>
      </c>
      <c r="J85" s="54" t="s">
        <v>68</v>
      </c>
      <c r="K85" s="54" t="s">
        <v>88</v>
      </c>
      <c r="L85" s="54" t="s">
        <v>92</v>
      </c>
      <c r="M85" s="54" t="s">
        <v>69</v>
      </c>
      <c r="N85" s="54" t="s">
        <v>91</v>
      </c>
      <c r="O85" s="54" t="s">
        <v>80</v>
      </c>
      <c r="P85" s="55" t="s">
        <v>79</v>
      </c>
    </row>
    <row r="86" spans="1:16">
      <c r="A86" t="s">
        <v>76</v>
      </c>
      <c r="B86" s="32">
        <v>26.460382211316102</v>
      </c>
      <c r="C86" s="32">
        <v>26.460382211316102</v>
      </c>
      <c r="D86" s="56">
        <f>E86*F86*G86</f>
        <v>1000000000</v>
      </c>
      <c r="E86" s="57">
        <v>500</v>
      </c>
      <c r="F86" s="57">
        <v>200</v>
      </c>
      <c r="G86" s="57">
        <v>10000</v>
      </c>
      <c r="H86" s="57">
        <v>204</v>
      </c>
      <c r="I86" s="57">
        <v>14.2</v>
      </c>
      <c r="J86" s="58">
        <v>4.5351951894098796</v>
      </c>
      <c r="K86" s="57">
        <v>198</v>
      </c>
      <c r="L86" s="57">
        <v>43.1</v>
      </c>
      <c r="M86" s="58">
        <v>4.5796754166954399</v>
      </c>
      <c r="N86" s="59">
        <f t="shared" ref="N86:N94" si="12">K86/H86</f>
        <v>0.97058823529411764</v>
      </c>
      <c r="O86" s="57">
        <v>5</v>
      </c>
      <c r="P86" s="60">
        <v>7</v>
      </c>
    </row>
    <row r="87" spans="1:16">
      <c r="A87" t="s">
        <v>77</v>
      </c>
      <c r="B87" s="32">
        <v>26.470866211482001</v>
      </c>
      <c r="C87" s="32">
        <v>26.463877548659099</v>
      </c>
      <c r="D87" s="61">
        <f t="shared" ref="D87:D94" si="13">E87*F87*G87</f>
        <v>500000000</v>
      </c>
      <c r="E87" s="62">
        <v>500</v>
      </c>
      <c r="F87" s="62">
        <v>100</v>
      </c>
      <c r="G87" s="62">
        <v>10000</v>
      </c>
      <c r="H87" s="62">
        <v>102</v>
      </c>
      <c r="I87" s="62">
        <v>18.600000000000001</v>
      </c>
      <c r="J87" s="63">
        <v>4.5661431592752901</v>
      </c>
      <c r="K87" s="62">
        <v>121</v>
      </c>
      <c r="L87" s="62">
        <v>18</v>
      </c>
      <c r="M87" s="63">
        <v>4.5400658822067399</v>
      </c>
      <c r="N87" s="64">
        <f t="shared" si="12"/>
        <v>1.1862745098039216</v>
      </c>
      <c r="O87" s="62">
        <v>5</v>
      </c>
      <c r="P87" s="65">
        <v>5</v>
      </c>
    </row>
    <row r="88" spans="1:16">
      <c r="A88" t="s">
        <v>78</v>
      </c>
      <c r="B88" s="32">
        <v>27.540470698637101</v>
      </c>
      <c r="C88" s="32">
        <v>27.536025248849899</v>
      </c>
      <c r="D88" s="61">
        <f t="shared" si="13"/>
        <v>400000000</v>
      </c>
      <c r="E88" s="62">
        <v>100</v>
      </c>
      <c r="F88" s="62">
        <v>200</v>
      </c>
      <c r="G88" s="62">
        <v>20000</v>
      </c>
      <c r="H88" s="62">
        <v>87</v>
      </c>
      <c r="I88" s="62">
        <v>14.6</v>
      </c>
      <c r="J88" s="63">
        <v>4.5128953946739196</v>
      </c>
      <c r="K88" s="62">
        <v>86</v>
      </c>
      <c r="L88" s="62">
        <v>13.5</v>
      </c>
      <c r="M88" s="63">
        <v>4.4063813681550696</v>
      </c>
      <c r="N88" s="64">
        <f t="shared" si="12"/>
        <v>0.9885057471264368</v>
      </c>
      <c r="O88" s="62">
        <v>6</v>
      </c>
      <c r="P88" s="65">
        <v>5</v>
      </c>
    </row>
    <row r="89" spans="1:16">
      <c r="A89" t="s">
        <v>90</v>
      </c>
      <c r="B89" s="32">
        <v>26.603231503020702</v>
      </c>
      <c r="C89" s="32">
        <v>26.2994030558066</v>
      </c>
      <c r="D89" s="61">
        <f t="shared" si="13"/>
        <v>200000000</v>
      </c>
      <c r="E89" s="62">
        <v>200</v>
      </c>
      <c r="F89" s="62">
        <v>100</v>
      </c>
      <c r="G89" s="62">
        <v>10000</v>
      </c>
      <c r="H89" s="62">
        <v>37</v>
      </c>
      <c r="I89" s="62">
        <v>6.94</v>
      </c>
      <c r="J89" s="63">
        <v>4.5146784384413499</v>
      </c>
      <c r="K89" s="62">
        <v>33.799999999999997</v>
      </c>
      <c r="L89" s="62">
        <v>8.6</v>
      </c>
      <c r="M89" s="63">
        <v>4.5527681346662598</v>
      </c>
      <c r="N89" s="64">
        <f t="shared" si="12"/>
        <v>0.9135135135135134</v>
      </c>
      <c r="O89" s="62">
        <v>5</v>
      </c>
      <c r="P89" s="65">
        <v>6</v>
      </c>
    </row>
    <row r="90" spans="1:16">
      <c r="D90" s="61">
        <f t="shared" si="13"/>
        <v>200000000</v>
      </c>
      <c r="E90" s="62">
        <v>100</v>
      </c>
      <c r="F90" s="62">
        <v>100</v>
      </c>
      <c r="G90" s="62">
        <v>20000</v>
      </c>
      <c r="H90" s="62">
        <v>34.9</v>
      </c>
      <c r="I90" s="62">
        <v>9.86</v>
      </c>
      <c r="J90" s="63">
        <v>4.4784442558580704</v>
      </c>
      <c r="K90" s="62">
        <v>37.700000000000003</v>
      </c>
      <c r="L90" s="62">
        <v>5.56</v>
      </c>
      <c r="M90" s="63">
        <v>4.4572311898363699</v>
      </c>
      <c r="N90" s="64">
        <f t="shared" si="12"/>
        <v>1.0802292263610316</v>
      </c>
      <c r="O90" s="62">
        <v>5</v>
      </c>
      <c r="P90" s="65">
        <v>5</v>
      </c>
    </row>
    <row r="91" spans="1:16">
      <c r="D91" s="61">
        <f t="shared" si="13"/>
        <v>100000000</v>
      </c>
      <c r="E91" s="62">
        <v>100</v>
      </c>
      <c r="F91" s="62">
        <v>100</v>
      </c>
      <c r="G91" s="62">
        <v>10000</v>
      </c>
      <c r="H91" s="62">
        <v>20.7</v>
      </c>
      <c r="I91" s="62">
        <v>0.52100000000000002</v>
      </c>
      <c r="J91" s="63">
        <v>4.5554373371712602</v>
      </c>
      <c r="K91" s="62">
        <v>18.600000000000001</v>
      </c>
      <c r="L91" s="62">
        <v>3.84</v>
      </c>
      <c r="M91" s="63">
        <v>4.5270854292905698</v>
      </c>
      <c r="N91" s="64">
        <f t="shared" si="12"/>
        <v>0.89855072463768126</v>
      </c>
      <c r="O91" s="62">
        <v>7</v>
      </c>
      <c r="P91" s="65">
        <v>8</v>
      </c>
    </row>
    <row r="92" spans="1:16" ht="19">
      <c r="D92" s="61">
        <f t="shared" si="13"/>
        <v>100000000</v>
      </c>
      <c r="E92" s="62">
        <v>50</v>
      </c>
      <c r="F92" s="62">
        <v>200</v>
      </c>
      <c r="G92" s="62">
        <v>10000</v>
      </c>
      <c r="H92" s="62">
        <v>11</v>
      </c>
      <c r="I92" s="62">
        <v>1.37</v>
      </c>
      <c r="J92" s="51">
        <v>27.623394933661199</v>
      </c>
      <c r="K92" s="62">
        <v>12.9</v>
      </c>
      <c r="L92" s="62">
        <v>4.12</v>
      </c>
      <c r="M92" s="51">
        <v>27.641909911047001</v>
      </c>
      <c r="N92" s="64">
        <f t="shared" si="12"/>
        <v>1.1727272727272728</v>
      </c>
      <c r="O92" s="62">
        <v>3</v>
      </c>
      <c r="P92" s="65">
        <v>3</v>
      </c>
    </row>
    <row r="93" spans="1:16">
      <c r="D93" s="61">
        <f t="shared" si="13"/>
        <v>100000000</v>
      </c>
      <c r="E93" s="62">
        <v>50</v>
      </c>
      <c r="F93" s="62">
        <v>100</v>
      </c>
      <c r="G93" s="62">
        <v>20000</v>
      </c>
      <c r="H93" s="62">
        <v>20</v>
      </c>
      <c r="I93" s="62">
        <v>4.66</v>
      </c>
      <c r="J93" s="63">
        <v>4.4232422992263496</v>
      </c>
      <c r="K93" s="62">
        <v>20.2</v>
      </c>
      <c r="L93" s="62">
        <v>2.48</v>
      </c>
      <c r="M93" s="63">
        <v>4.4138641952472097</v>
      </c>
      <c r="N93" s="64">
        <f t="shared" si="12"/>
        <v>1.01</v>
      </c>
      <c r="O93" s="62">
        <v>4</v>
      </c>
      <c r="P93" s="65">
        <v>5</v>
      </c>
    </row>
    <row r="94" spans="1:16">
      <c r="D94" s="66">
        <f t="shared" si="13"/>
        <v>50000000</v>
      </c>
      <c r="E94" s="67">
        <v>50</v>
      </c>
      <c r="F94" s="67">
        <v>100</v>
      </c>
      <c r="G94" s="67">
        <v>10000</v>
      </c>
      <c r="H94" s="67">
        <v>5.43</v>
      </c>
      <c r="I94" s="67">
        <v>0.63900000000000001</v>
      </c>
      <c r="J94" s="68">
        <v>27.637146596343801</v>
      </c>
      <c r="K94" s="67">
        <v>5.66</v>
      </c>
      <c r="L94" s="67">
        <v>0.73399999999999999</v>
      </c>
      <c r="M94" s="68">
        <v>27.8437355405737</v>
      </c>
      <c r="N94" s="69">
        <f t="shared" si="12"/>
        <v>1.0423572744014733</v>
      </c>
      <c r="O94" s="67">
        <v>3</v>
      </c>
      <c r="P94" s="70">
        <v>3</v>
      </c>
    </row>
  </sheetData>
  <mergeCells count="15">
    <mergeCell ref="H12:I12"/>
    <mergeCell ref="K12:L12"/>
    <mergeCell ref="D3:E3"/>
    <mergeCell ref="H24:I24"/>
    <mergeCell ref="K24:L24"/>
    <mergeCell ref="H72:I72"/>
    <mergeCell ref="K72:L72"/>
    <mergeCell ref="H84:I84"/>
    <mergeCell ref="K84:L84"/>
    <mergeCell ref="H36:I36"/>
    <mergeCell ref="K36:L36"/>
    <mergeCell ref="H48:I48"/>
    <mergeCell ref="K48:L48"/>
    <mergeCell ref="H60:I60"/>
    <mergeCell ref="K60:L6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3A4B-F662-784A-8879-5F502C8A5F0F}">
  <sheetPr codeName="Sheet9"/>
  <dimension ref="A2:Q20"/>
  <sheetViews>
    <sheetView zoomScale="120" zoomScaleNormal="120" workbookViewId="0">
      <selection activeCell="B11" sqref="B11:B14"/>
    </sheetView>
  </sheetViews>
  <sheetFormatPr baseColWidth="10" defaultRowHeight="16"/>
  <cols>
    <col min="4" max="4" width="11.1640625" bestFit="1" customWidth="1"/>
    <col min="6" max="6" width="15.83203125" bestFit="1" customWidth="1"/>
  </cols>
  <sheetData>
    <row r="2" spans="1:17">
      <c r="E2" t="s">
        <v>81</v>
      </c>
      <c r="H2" s="99" t="s">
        <v>39</v>
      </c>
      <c r="I2" s="99"/>
      <c r="K2" s="99" t="s">
        <v>40</v>
      </c>
      <c r="L2" s="99"/>
      <c r="O2" t="s">
        <v>75</v>
      </c>
    </row>
    <row r="3" spans="1:17" s="46" customFormat="1" ht="33" customHeight="1">
      <c r="D3" s="53" t="s">
        <v>93</v>
      </c>
      <c r="E3" s="54" t="s">
        <v>84</v>
      </c>
      <c r="F3" s="54" t="s">
        <v>66</v>
      </c>
      <c r="G3" s="54" t="s">
        <v>67</v>
      </c>
      <c r="H3" s="54" t="s">
        <v>88</v>
      </c>
      <c r="I3" s="54" t="s">
        <v>92</v>
      </c>
      <c r="J3" s="54" t="s">
        <v>68</v>
      </c>
      <c r="K3" s="54" t="s">
        <v>88</v>
      </c>
      <c r="L3" s="54" t="s">
        <v>92</v>
      </c>
      <c r="M3" s="54" t="s">
        <v>69</v>
      </c>
      <c r="N3" s="54" t="s">
        <v>91</v>
      </c>
      <c r="O3" s="54" t="s">
        <v>80</v>
      </c>
      <c r="P3" s="55" t="s">
        <v>79</v>
      </c>
    </row>
    <row r="4" spans="1:17">
      <c r="A4" t="s">
        <v>70</v>
      </c>
      <c r="B4" s="52">
        <v>1</v>
      </c>
      <c r="C4" t="s">
        <v>87</v>
      </c>
      <c r="D4" s="56">
        <f>E4*F4*G4</f>
        <v>1000000000</v>
      </c>
      <c r="E4" s="57">
        <v>500</v>
      </c>
      <c r="F4" s="57">
        <v>200</v>
      </c>
      <c r="G4" s="57">
        <v>10000</v>
      </c>
      <c r="H4" s="57">
        <v>210</v>
      </c>
      <c r="I4" s="57">
        <v>39.6</v>
      </c>
      <c r="J4" s="58">
        <v>2.0328687141341502</v>
      </c>
      <c r="K4" s="57">
        <v>266</v>
      </c>
      <c r="L4" s="57">
        <v>79</v>
      </c>
      <c r="M4" s="58">
        <v>2.05141040535334</v>
      </c>
      <c r="N4" s="59">
        <f t="shared" ref="N4:N12" si="0">K4/H4</f>
        <v>1.2666666666666666</v>
      </c>
      <c r="O4" s="57">
        <v>7</v>
      </c>
      <c r="P4" s="60">
        <v>6</v>
      </c>
    </row>
    <row r="5" spans="1:17">
      <c r="A5" t="s">
        <v>71</v>
      </c>
      <c r="B5" s="52">
        <v>0.03</v>
      </c>
      <c r="D5" s="61">
        <f>E5*F5*G5</f>
        <v>500000000</v>
      </c>
      <c r="E5" s="62">
        <v>500</v>
      </c>
      <c r="F5" s="62">
        <v>100</v>
      </c>
      <c r="G5" s="62">
        <v>10000</v>
      </c>
      <c r="H5" s="62">
        <v>96</v>
      </c>
      <c r="I5" s="62">
        <v>21.1</v>
      </c>
      <c r="J5" s="63">
        <v>2.0140528704820899</v>
      </c>
      <c r="K5" s="62">
        <v>83</v>
      </c>
      <c r="L5" s="62">
        <v>14.8</v>
      </c>
      <c r="M5" s="63">
        <v>2.08761290232568</v>
      </c>
      <c r="N5" s="64">
        <f t="shared" si="0"/>
        <v>0.86458333333333337</v>
      </c>
      <c r="O5" s="62">
        <v>6</v>
      </c>
      <c r="P5" s="65">
        <v>7</v>
      </c>
    </row>
    <row r="6" spans="1:17">
      <c r="A6" t="s">
        <v>72</v>
      </c>
      <c r="B6" s="52">
        <v>0.3</v>
      </c>
      <c r="C6" t="s">
        <v>86</v>
      </c>
      <c r="D6" s="61">
        <f t="shared" ref="D6:D12" si="1">E6*F6*G6</f>
        <v>400000000</v>
      </c>
      <c r="E6" s="62">
        <v>100</v>
      </c>
      <c r="F6" s="62">
        <v>200</v>
      </c>
      <c r="G6" s="62">
        <v>20000</v>
      </c>
      <c r="H6" s="62">
        <v>86</v>
      </c>
      <c r="I6" s="62">
        <v>14.6</v>
      </c>
      <c r="J6" s="63">
        <v>1.9922366867394601</v>
      </c>
      <c r="K6" s="62">
        <v>78</v>
      </c>
      <c r="L6" s="62">
        <v>9.83</v>
      </c>
      <c r="M6" s="63">
        <v>1.9798534316545799</v>
      </c>
      <c r="N6" s="64">
        <f t="shared" si="0"/>
        <v>0.90697674418604646</v>
      </c>
      <c r="O6" s="62">
        <v>7</v>
      </c>
      <c r="P6" s="65">
        <v>6</v>
      </c>
    </row>
    <row r="7" spans="1:17">
      <c r="A7" t="s">
        <v>73</v>
      </c>
      <c r="B7" s="52">
        <v>100</v>
      </c>
      <c r="D7" s="61">
        <f t="shared" si="1"/>
        <v>200000000</v>
      </c>
      <c r="E7" s="62">
        <v>200</v>
      </c>
      <c r="F7" s="62">
        <v>100</v>
      </c>
      <c r="G7" s="62">
        <v>10000</v>
      </c>
      <c r="H7" s="62">
        <v>46.6</v>
      </c>
      <c r="I7" s="62">
        <v>6.98</v>
      </c>
      <c r="J7" s="63">
        <v>1.9942474816092</v>
      </c>
      <c r="K7" s="62">
        <v>39.1</v>
      </c>
      <c r="L7" s="62">
        <v>3.5</v>
      </c>
      <c r="M7" s="63">
        <v>2.0415365570722499</v>
      </c>
      <c r="N7" s="64">
        <f t="shared" si="0"/>
        <v>0.83905579399141628</v>
      </c>
      <c r="O7" s="62">
        <v>4</v>
      </c>
      <c r="P7" s="65">
        <v>6</v>
      </c>
    </row>
    <row r="8" spans="1:17">
      <c r="A8" t="s">
        <v>74</v>
      </c>
      <c r="B8" s="52">
        <v>95</v>
      </c>
      <c r="C8" t="s">
        <v>94</v>
      </c>
      <c r="D8" s="61">
        <f t="shared" si="1"/>
        <v>200000000</v>
      </c>
      <c r="E8" s="62">
        <v>100</v>
      </c>
      <c r="F8" s="62">
        <v>100</v>
      </c>
      <c r="G8" s="62">
        <v>20000</v>
      </c>
      <c r="H8" s="62">
        <v>37.6</v>
      </c>
      <c r="I8" s="62">
        <v>10.1</v>
      </c>
      <c r="J8" s="63">
        <v>1.95099835039796</v>
      </c>
      <c r="K8" s="62">
        <v>39.200000000000003</v>
      </c>
      <c r="L8" s="62">
        <v>2.58</v>
      </c>
      <c r="M8" s="63">
        <v>2.0114556478382801</v>
      </c>
      <c r="N8" s="64">
        <f t="shared" si="0"/>
        <v>1.0425531914893618</v>
      </c>
      <c r="O8" s="62">
        <v>4</v>
      </c>
      <c r="P8" s="65">
        <v>5</v>
      </c>
    </row>
    <row r="9" spans="1:17">
      <c r="D9" s="61">
        <f t="shared" si="1"/>
        <v>100000000</v>
      </c>
      <c r="E9" s="62">
        <v>100</v>
      </c>
      <c r="F9" s="62">
        <v>100</v>
      </c>
      <c r="G9" s="62">
        <v>10000</v>
      </c>
      <c r="H9" s="62">
        <v>21.3</v>
      </c>
      <c r="I9" s="62">
        <v>3.44</v>
      </c>
      <c r="J9" s="63">
        <v>2.03395400307142</v>
      </c>
      <c r="K9" s="62">
        <v>20.8</v>
      </c>
      <c r="L9" s="62">
        <v>2.89</v>
      </c>
      <c r="M9" s="63">
        <v>2.02276702827257</v>
      </c>
      <c r="N9" s="64">
        <f t="shared" si="0"/>
        <v>0.97652582159624413</v>
      </c>
      <c r="O9" s="62">
        <v>5</v>
      </c>
      <c r="P9" s="65">
        <v>6</v>
      </c>
    </row>
    <row r="10" spans="1:17" ht="19">
      <c r="A10" t="s">
        <v>82</v>
      </c>
      <c r="C10" s="51"/>
      <c r="D10" s="61">
        <f t="shared" si="1"/>
        <v>100000000</v>
      </c>
      <c r="E10" s="62">
        <v>50</v>
      </c>
      <c r="F10" s="62">
        <v>200</v>
      </c>
      <c r="G10" s="62">
        <v>10000</v>
      </c>
      <c r="H10" s="62">
        <v>20.2</v>
      </c>
      <c r="I10" s="62">
        <v>2.27</v>
      </c>
      <c r="J10" s="63">
        <v>1.95511783235338</v>
      </c>
      <c r="K10" s="62">
        <v>21.1</v>
      </c>
      <c r="L10" s="62">
        <v>2.48</v>
      </c>
      <c r="M10" s="63">
        <v>1.97066416604439</v>
      </c>
      <c r="N10" s="64">
        <f t="shared" si="0"/>
        <v>1.0445544554455446</v>
      </c>
      <c r="O10" s="62">
        <v>5</v>
      </c>
      <c r="P10" s="65">
        <v>6</v>
      </c>
    </row>
    <row r="11" spans="1:17" ht="19">
      <c r="A11" t="s">
        <v>76</v>
      </c>
      <c r="B11" s="32">
        <v>26.460382211316102</v>
      </c>
      <c r="C11" s="51"/>
      <c r="D11" s="61">
        <f t="shared" si="1"/>
        <v>100000000</v>
      </c>
      <c r="E11" s="62">
        <v>50</v>
      </c>
      <c r="F11" s="62">
        <v>100</v>
      </c>
      <c r="G11" s="62">
        <v>20000</v>
      </c>
      <c r="H11" s="62">
        <v>18.399999999999999</v>
      </c>
      <c r="I11" s="62">
        <v>2.83</v>
      </c>
      <c r="J11" s="63">
        <v>1.96305964328562</v>
      </c>
      <c r="K11" s="62">
        <v>20.6</v>
      </c>
      <c r="L11" s="62">
        <v>5.65</v>
      </c>
      <c r="M11" s="63">
        <v>1.9499751956532501</v>
      </c>
      <c r="N11" s="64">
        <f t="shared" si="0"/>
        <v>1.1195652173913044</v>
      </c>
      <c r="O11" s="62">
        <v>6</v>
      </c>
      <c r="P11" s="65">
        <v>5</v>
      </c>
      <c r="Q11" s="51"/>
    </row>
    <row r="12" spans="1:17">
      <c r="A12" t="s">
        <v>77</v>
      </c>
      <c r="B12" s="32">
        <v>26.470866211482001</v>
      </c>
      <c r="D12" s="66">
        <f t="shared" si="1"/>
        <v>50000000</v>
      </c>
      <c r="E12" s="67">
        <v>50</v>
      </c>
      <c r="F12" s="67">
        <v>100</v>
      </c>
      <c r="G12" s="67">
        <v>10000</v>
      </c>
      <c r="H12" s="67">
        <v>9.92</v>
      </c>
      <c r="I12" s="67">
        <v>2</v>
      </c>
      <c r="J12" s="68">
        <v>2.0561165259689198</v>
      </c>
      <c r="K12" s="67">
        <v>10.1</v>
      </c>
      <c r="L12" s="67">
        <v>2.14</v>
      </c>
      <c r="M12" s="68">
        <v>2.0293678387065399</v>
      </c>
      <c r="N12" s="69">
        <f t="shared" si="0"/>
        <v>1.0181451612903225</v>
      </c>
      <c r="O12" s="67">
        <v>5</v>
      </c>
      <c r="P12" s="70">
        <v>7</v>
      </c>
    </row>
    <row r="13" spans="1:17">
      <c r="A13" t="s">
        <v>78</v>
      </c>
      <c r="B13" s="32">
        <v>27.540470698637101</v>
      </c>
    </row>
    <row r="14" spans="1:17" ht="19">
      <c r="A14" t="s">
        <v>90</v>
      </c>
      <c r="B14" s="32">
        <v>26.603231503020702</v>
      </c>
      <c r="C14" s="51"/>
      <c r="N14" s="45">
        <f>AVERAGE(N4:N12)</f>
        <v>1.00873626504336</v>
      </c>
      <c r="O14" t="s">
        <v>88</v>
      </c>
    </row>
    <row r="15" spans="1:17" ht="19">
      <c r="B15" s="44"/>
      <c r="H15" s="51"/>
      <c r="K15" s="51"/>
      <c r="L15" s="51"/>
      <c r="N15" s="72">
        <f>STDEV(N4:N12)</f>
        <v>0.13336521571225207</v>
      </c>
      <c r="O15" t="s">
        <v>121</v>
      </c>
    </row>
    <row r="16" spans="1:17" ht="19">
      <c r="A16" t="s">
        <v>83</v>
      </c>
      <c r="H16" s="51"/>
      <c r="I16" s="51"/>
      <c r="J16" s="51"/>
      <c r="K16" s="51"/>
      <c r="M16" s="51"/>
      <c r="N16" s="45">
        <f>MEDIAN(N4:N12)</f>
        <v>1.0181451612903225</v>
      </c>
      <c r="O16" t="s">
        <v>122</v>
      </c>
    </row>
    <row r="17" spans="1:14" ht="19">
      <c r="A17" t="s">
        <v>76</v>
      </c>
      <c r="B17" s="32">
        <v>26.460382211316102</v>
      </c>
      <c r="D17" s="51" t="s">
        <v>89</v>
      </c>
      <c r="I17" s="51"/>
      <c r="J17" s="51"/>
      <c r="K17" s="51"/>
      <c r="L17" s="51"/>
      <c r="M17" s="51"/>
      <c r="N17" s="51"/>
    </row>
    <row r="18" spans="1:14" ht="19">
      <c r="A18" t="s">
        <v>77</v>
      </c>
      <c r="B18" s="32">
        <v>26.463877548659099</v>
      </c>
      <c r="E18" s="51"/>
      <c r="J18" s="51"/>
      <c r="K18" s="51"/>
      <c r="M18" s="51"/>
      <c r="N18" s="51"/>
    </row>
    <row r="19" spans="1:14" ht="19">
      <c r="A19" t="s">
        <v>78</v>
      </c>
      <c r="B19" s="32">
        <v>27.536025248849899</v>
      </c>
      <c r="E19" s="51"/>
    </row>
    <row r="20" spans="1:14" ht="19">
      <c r="A20" t="s">
        <v>90</v>
      </c>
      <c r="B20" s="32">
        <v>26.2994030558066</v>
      </c>
      <c r="K20" s="51"/>
      <c r="M20" s="51"/>
      <c r="N20" s="51"/>
    </row>
  </sheetData>
  <mergeCells count="2">
    <mergeCell ref="H2:I2"/>
    <mergeCell ref="K2:L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8CF-4006-B84A-88B0-2340D378DF7E}">
  <sheetPr codeName="Sheet11"/>
  <dimension ref="A1:AI40"/>
  <sheetViews>
    <sheetView workbookViewId="0">
      <selection activeCell="AI25" sqref="AI25"/>
    </sheetView>
  </sheetViews>
  <sheetFormatPr baseColWidth="10" defaultRowHeight="16"/>
  <cols>
    <col min="9" max="9" width="10.83203125" style="6"/>
    <col min="10" max="10" width="10.83203125" style="5"/>
  </cols>
  <sheetData>
    <row r="1" spans="1:35" ht="19">
      <c r="A1" s="51" t="s">
        <v>149</v>
      </c>
      <c r="N1" s="51" t="s">
        <v>177</v>
      </c>
      <c r="T1" t="s">
        <v>204</v>
      </c>
      <c r="AB1" t="s">
        <v>204</v>
      </c>
    </row>
    <row r="2" spans="1:35" ht="19">
      <c r="A2" s="51" t="s">
        <v>150</v>
      </c>
      <c r="F2">
        <v>2.79771423339843</v>
      </c>
      <c r="G2" s="94">
        <f>F2/F$6</f>
        <v>0.99569654466910607</v>
      </c>
      <c r="H2" s="95">
        <f>F2-M2</f>
        <v>2.3314363956451349</v>
      </c>
      <c r="I2" s="96">
        <f>G2-L2</f>
        <v>1.4433234176158827E-3</v>
      </c>
      <c r="J2" s="97">
        <f>-I2</f>
        <v>-1.4433234176158827E-3</v>
      </c>
      <c r="K2" s="74">
        <f>-H2</f>
        <v>-2.3314363956451349</v>
      </c>
      <c r="L2" s="94">
        <f>M2/M$6</f>
        <v>0.99425322125149018</v>
      </c>
      <c r="M2">
        <v>0.46627783775329501</v>
      </c>
      <c r="N2" s="51" t="s">
        <v>178</v>
      </c>
      <c r="T2" s="51" t="s">
        <v>199</v>
      </c>
      <c r="Y2">
        <v>1.91397666931152E-2</v>
      </c>
      <c r="AB2" s="51" t="s">
        <v>222</v>
      </c>
      <c r="AG2" s="98">
        <v>6.1988830566406199E-6</v>
      </c>
    </row>
    <row r="3" spans="1:35" ht="19">
      <c r="A3" s="51" t="s">
        <v>151</v>
      </c>
      <c r="F3">
        <v>2.4700164794921799E-4</v>
      </c>
      <c r="G3" s="94">
        <f>F3/F$6</f>
        <v>8.7907007961948114E-5</v>
      </c>
      <c r="H3" s="95">
        <f>F3-M3</f>
        <v>-2.3126602172851996E-5</v>
      </c>
      <c r="I3" s="96">
        <f>G3-L3</f>
        <v>-4.8809266667195183E-4</v>
      </c>
      <c r="J3" s="97">
        <f t="shared" ref="J3:J5" si="0">-I3</f>
        <v>4.8809266667195183E-4</v>
      </c>
      <c r="K3" s="74">
        <f>-H3</f>
        <v>2.3126602172851996E-5</v>
      </c>
      <c r="L3" s="94">
        <f>M3/M$6</f>
        <v>5.7599967463389996E-4</v>
      </c>
      <c r="M3">
        <v>2.7012825012206999E-4</v>
      </c>
      <c r="N3" s="51" t="s">
        <v>179</v>
      </c>
      <c r="T3" s="51" t="s">
        <v>200</v>
      </c>
      <c r="Y3" s="93">
        <v>4.3630599975585897E-5</v>
      </c>
      <c r="AB3" s="51" t="s">
        <v>223</v>
      </c>
      <c r="AG3">
        <v>7.5697898864745996E-4</v>
      </c>
    </row>
    <row r="4" spans="1:35" ht="19">
      <c r="A4" s="51" t="s">
        <v>152</v>
      </c>
      <c r="F4" s="93">
        <v>3.6954879760742099E-5</v>
      </c>
      <c r="G4" s="94">
        <f>F4/F$6</f>
        <v>1.3152110264577188E-5</v>
      </c>
      <c r="H4" s="95">
        <f>F4-M4</f>
        <v>1.7881393432617099E-5</v>
      </c>
      <c r="I4" s="96">
        <f>G4-L4</f>
        <v>-2.7518652286801504E-5</v>
      </c>
      <c r="J4" s="97">
        <f t="shared" si="0"/>
        <v>2.7518652286801504E-5</v>
      </c>
      <c r="K4" s="74">
        <f>-H4</f>
        <v>-1.7881393432617099E-5</v>
      </c>
      <c r="L4" s="94">
        <f>M4/M$6</f>
        <v>4.0670762551378692E-5</v>
      </c>
      <c r="M4" s="93">
        <v>1.9073486328125E-5</v>
      </c>
      <c r="N4" s="51" t="s">
        <v>180</v>
      </c>
      <c r="T4" s="51" t="s">
        <v>201</v>
      </c>
      <c r="Y4" s="93">
        <v>4.3630599975585897E-5</v>
      </c>
      <c r="AF4" t="s">
        <v>211</v>
      </c>
      <c r="AG4" s="98">
        <f>AG3+AG2</f>
        <v>7.6317787170410059E-4</v>
      </c>
    </row>
    <row r="5" spans="1:35" ht="19">
      <c r="A5" s="51" t="s">
        <v>153</v>
      </c>
      <c r="F5">
        <v>1.1807918548583899E-2</v>
      </c>
      <c r="G5" s="94">
        <f>F5/F$6</f>
        <v>4.2023962126673982E-3</v>
      </c>
      <c r="H5" s="95">
        <f>F5-M5</f>
        <v>9.4020366668700391E-3</v>
      </c>
      <c r="I5" s="96">
        <f>G5-L5</f>
        <v>-9.2771209865711527E-4</v>
      </c>
      <c r="J5" s="97">
        <f t="shared" si="0"/>
        <v>9.2771209865711527E-4</v>
      </c>
      <c r="K5" s="74">
        <f>-H5</f>
        <v>-9.4020366668700391E-3</v>
      </c>
      <c r="L5" s="94">
        <f>M5/M$6</f>
        <v>5.1301083113245135E-3</v>
      </c>
      <c r="M5">
        <v>2.4058818817138598E-3</v>
      </c>
      <c r="N5" s="51" t="s">
        <v>181</v>
      </c>
      <c r="T5" s="51" t="s">
        <v>202</v>
      </c>
      <c r="Y5">
        <v>9.0670585632324197E-4</v>
      </c>
      <c r="AB5" t="s">
        <v>205</v>
      </c>
    </row>
    <row r="6" spans="1:35" ht="19">
      <c r="A6" s="51" t="s">
        <v>154</v>
      </c>
      <c r="F6">
        <f>SUM(F2:F5)</f>
        <v>2.8098061084747239</v>
      </c>
      <c r="M6">
        <f>SUM(M2:M5)</f>
        <v>0.46897292137145907</v>
      </c>
      <c r="N6" s="51" t="s">
        <v>154</v>
      </c>
      <c r="T6" s="51" t="s">
        <v>203</v>
      </c>
      <c r="Y6">
        <v>9.0670585632324197E-4</v>
      </c>
      <c r="AB6" s="51" t="s">
        <v>224</v>
      </c>
      <c r="AG6">
        <v>2.5882720947265599E-3</v>
      </c>
      <c r="AH6">
        <f>AG6/AG2</f>
        <v>417.53846153846143</v>
      </c>
    </row>
    <row r="7" spans="1:35" ht="19">
      <c r="X7" t="s">
        <v>211</v>
      </c>
      <c r="Y7">
        <f>SUM(Y2:Y6)</f>
        <v>2.1040439605712856E-2</v>
      </c>
      <c r="AB7" s="51" t="s">
        <v>225</v>
      </c>
      <c r="AG7">
        <v>6.0606002807617101E-4</v>
      </c>
      <c r="AH7">
        <f t="shared" ref="AH7:AH8" si="1">AG7/AG3</f>
        <v>0.80062992125984245</v>
      </c>
    </row>
    <row r="8" spans="1:35" ht="19">
      <c r="A8" s="51" t="s">
        <v>155</v>
      </c>
      <c r="N8" s="51" t="s">
        <v>182</v>
      </c>
      <c r="T8" s="51" t="s">
        <v>205</v>
      </c>
      <c r="AF8" t="s">
        <v>211</v>
      </c>
      <c r="AG8" s="98">
        <f>AG7+AG6</f>
        <v>3.1943321228027309E-3</v>
      </c>
      <c r="AH8">
        <f t="shared" si="1"/>
        <v>4.1855670103092795</v>
      </c>
    </row>
    <row r="9" spans="1:35" ht="19">
      <c r="A9" s="51" t="s">
        <v>156</v>
      </c>
      <c r="N9" s="51" t="s">
        <v>183</v>
      </c>
      <c r="T9" s="51" t="s">
        <v>206</v>
      </c>
      <c r="Y9" s="93">
        <v>1.19209289550781E-6</v>
      </c>
      <c r="Z9" s="45">
        <f>Y9/Y2</f>
        <v>6.2283564612969903E-5</v>
      </c>
    </row>
    <row r="10" spans="1:35" ht="19">
      <c r="A10" s="51" t="s">
        <v>157</v>
      </c>
      <c r="N10" s="51" t="s">
        <v>184</v>
      </c>
      <c r="T10" s="51" t="s">
        <v>207</v>
      </c>
      <c r="Y10" s="93">
        <v>2.23610401153564E-2</v>
      </c>
      <c r="Z10" s="45">
        <f t="shared" ref="Z10:Z14" si="2">Y10/Y3</f>
        <v>512.50819672131092</v>
      </c>
      <c r="AB10" t="s">
        <v>204</v>
      </c>
    </row>
    <row r="11" spans="1:35" ht="19">
      <c r="A11" s="51" t="s">
        <v>158</v>
      </c>
      <c r="N11" s="51" t="s">
        <v>185</v>
      </c>
      <c r="T11" s="51" t="s">
        <v>208</v>
      </c>
      <c r="Y11">
        <v>2.23610401153564E-2</v>
      </c>
      <c r="Z11" s="45">
        <f t="shared" si="2"/>
        <v>512.50819672131092</v>
      </c>
      <c r="AB11" s="51" t="s">
        <v>226</v>
      </c>
      <c r="AG11" s="98">
        <v>1.19209289550781E-5</v>
      </c>
    </row>
    <row r="12" spans="1:35" ht="19">
      <c r="A12" s="51" t="s">
        <v>154</v>
      </c>
      <c r="N12" s="51" t="s">
        <v>154</v>
      </c>
      <c r="T12" s="51" t="s">
        <v>209</v>
      </c>
      <c r="Y12">
        <v>2.23610401153564E-2</v>
      </c>
      <c r="Z12" s="45">
        <f t="shared" si="2"/>
        <v>24.661845911122754</v>
      </c>
      <c r="AB12" s="51" t="s">
        <v>227</v>
      </c>
      <c r="AG12">
        <v>1.1830329895019501E-3</v>
      </c>
    </row>
    <row r="13" spans="1:35" ht="19">
      <c r="T13" s="51" t="s">
        <v>210</v>
      </c>
      <c r="Y13">
        <v>2.23610401153564E-2</v>
      </c>
      <c r="Z13" s="45">
        <f t="shared" si="2"/>
        <v>24.661845911122754</v>
      </c>
      <c r="AF13" t="s">
        <v>211</v>
      </c>
      <c r="AG13" s="98">
        <f>AG12+AG11</f>
        <v>1.1949539184570282E-3</v>
      </c>
    </row>
    <row r="14" spans="1:35" ht="19">
      <c r="A14" s="51" t="s">
        <v>159</v>
      </c>
      <c r="N14" s="51" t="s">
        <v>186</v>
      </c>
      <c r="X14" t="s">
        <v>211</v>
      </c>
      <c r="Y14">
        <f>SUM(Y9:Y13)</f>
        <v>8.9445352554321109E-2</v>
      </c>
      <c r="Z14" s="45">
        <f t="shared" si="2"/>
        <v>4.25111614730878</v>
      </c>
      <c r="AB14" t="s">
        <v>205</v>
      </c>
    </row>
    <row r="15" spans="1:35" ht="19">
      <c r="A15" s="51" t="s">
        <v>160</v>
      </c>
      <c r="N15" s="51" t="s">
        <v>187</v>
      </c>
      <c r="AB15" s="51" t="s">
        <v>228</v>
      </c>
      <c r="AG15">
        <v>1.45196914672851E-3</v>
      </c>
      <c r="AH15">
        <f>AG15/AG11</f>
        <v>121.79999999999978</v>
      </c>
    </row>
    <row r="16" spans="1:35" ht="19">
      <c r="A16" s="51" t="s">
        <v>161</v>
      </c>
      <c r="N16" s="51" t="s">
        <v>188</v>
      </c>
      <c r="T16" s="51" t="s">
        <v>204</v>
      </c>
      <c r="AB16" s="51" t="s">
        <v>229</v>
      </c>
      <c r="AG16">
        <v>1.4591217041015601E-4</v>
      </c>
      <c r="AH16">
        <f>AG16/AG11</f>
        <v>12.240000000000006</v>
      </c>
      <c r="AI16">
        <f>(AG16+AG15)/AG11</f>
        <v>134.03999999999979</v>
      </c>
    </row>
    <row r="17" spans="1:34" ht="19">
      <c r="A17" s="51" t="s">
        <v>162</v>
      </c>
      <c r="N17" s="51" t="s">
        <v>189</v>
      </c>
      <c r="T17" s="51" t="s">
        <v>212</v>
      </c>
      <c r="Y17">
        <v>6.3369274139404297E-3</v>
      </c>
      <c r="AB17" s="51" t="s">
        <v>230</v>
      </c>
      <c r="AG17">
        <v>3.59773635864257E-4</v>
      </c>
      <c r="AH17">
        <f>AG17/AG12</f>
        <v>0.30411124546553819</v>
      </c>
    </row>
    <row r="18" spans="1:34" ht="19">
      <c r="A18" s="51" t="s">
        <v>154</v>
      </c>
      <c r="N18" s="51" t="s">
        <v>154</v>
      </c>
      <c r="T18" s="51" t="s">
        <v>213</v>
      </c>
      <c r="Y18">
        <v>5.0258636474609299E-4</v>
      </c>
      <c r="AF18" t="s">
        <v>211</v>
      </c>
      <c r="AG18" s="98">
        <f>AG17+AG16+AG15</f>
        <v>1.9576549530029227E-3</v>
      </c>
      <c r="AH18">
        <f>AG18/AG13</f>
        <v>1.6382681564245793</v>
      </c>
    </row>
    <row r="19" spans="1:34" ht="19">
      <c r="T19" s="51" t="s">
        <v>214</v>
      </c>
      <c r="Y19">
        <v>5.0258636474609299E-4</v>
      </c>
    </row>
    <row r="20" spans="1:34" ht="19">
      <c r="A20" s="51" t="s">
        <v>163</v>
      </c>
      <c r="N20" s="51" t="s">
        <v>190</v>
      </c>
      <c r="T20" s="51" t="s">
        <v>215</v>
      </c>
      <c r="Y20">
        <v>1.75309181213378E-3</v>
      </c>
      <c r="AB20" s="51" t="s">
        <v>204</v>
      </c>
    </row>
    <row r="21" spans="1:34" ht="19">
      <c r="A21" s="51" t="s">
        <v>164</v>
      </c>
      <c r="N21" s="51" t="s">
        <v>191</v>
      </c>
      <c r="T21" s="51" t="s">
        <v>216</v>
      </c>
      <c r="Y21">
        <v>1.75309181213378E-3</v>
      </c>
      <c r="AB21" s="51" t="s">
        <v>231</v>
      </c>
      <c r="AG21" s="93">
        <v>1.5735626220703101E-5</v>
      </c>
    </row>
    <row r="22" spans="1:34" ht="19">
      <c r="A22" s="51" t="s">
        <v>165</v>
      </c>
      <c r="N22" s="51" t="s">
        <v>192</v>
      </c>
      <c r="X22" t="s">
        <v>211</v>
      </c>
      <c r="Y22">
        <f>SUM(Y17:Y21)</f>
        <v>1.0848283767700176E-2</v>
      </c>
      <c r="AB22" s="51" t="s">
        <v>232</v>
      </c>
      <c r="AG22">
        <v>1.1167526245117101E-3</v>
      </c>
    </row>
    <row r="23" spans="1:34" ht="19">
      <c r="A23" s="51" t="s">
        <v>166</v>
      </c>
      <c r="N23" s="51" t="s">
        <v>193</v>
      </c>
      <c r="T23" s="51" t="s">
        <v>205</v>
      </c>
      <c r="AF23" t="s">
        <v>211</v>
      </c>
      <c r="AG23" s="98">
        <f>AG22+AG21</f>
        <v>1.1324882507324132E-3</v>
      </c>
    </row>
    <row r="24" spans="1:34" ht="19">
      <c r="A24" s="51" t="s">
        <v>154</v>
      </c>
      <c r="N24" s="51" t="s">
        <v>154</v>
      </c>
      <c r="T24" s="51" t="s">
        <v>217</v>
      </c>
      <c r="Y24" s="93">
        <v>9.5367431640625E-7</v>
      </c>
      <c r="Z24" s="45">
        <f>Y24/Y17</f>
        <v>1.5049475149554159E-4</v>
      </c>
      <c r="AB24" s="51" t="s">
        <v>205</v>
      </c>
    </row>
    <row r="25" spans="1:34" ht="19">
      <c r="T25" s="51" t="s">
        <v>218</v>
      </c>
      <c r="Y25" s="93">
        <v>2.5696039199829102E-2</v>
      </c>
      <c r="Z25" s="45">
        <f t="shared" ref="Z25:Z29" si="3">Y25/Y18</f>
        <v>51.127609108159469</v>
      </c>
      <c r="AB25" s="51" t="s">
        <v>233</v>
      </c>
      <c r="AG25">
        <v>2.1190643310546801E-3</v>
      </c>
      <c r="AH25" s="45">
        <f>AG25/AG21</f>
        <v>134.6666666666664</v>
      </c>
    </row>
    <row r="26" spans="1:34" ht="19">
      <c r="A26" s="51" t="s">
        <v>167</v>
      </c>
      <c r="N26" s="51" t="s">
        <v>194</v>
      </c>
      <c r="T26" s="51" t="s">
        <v>219</v>
      </c>
      <c r="Y26">
        <v>2.65119075775146E-2</v>
      </c>
      <c r="Z26" s="45">
        <f t="shared" si="3"/>
        <v>52.7509487666034</v>
      </c>
      <c r="AB26" s="51" t="s">
        <v>234</v>
      </c>
      <c r="AG26">
        <v>3.18050384521484E-4</v>
      </c>
      <c r="AH26" s="45">
        <f t="shared" ref="AH26:AH27" si="4">AG26/AG22</f>
        <v>0.2847993168232299</v>
      </c>
    </row>
    <row r="27" spans="1:34" ht="19">
      <c r="A27" s="51" t="s">
        <v>168</v>
      </c>
      <c r="N27" s="51" t="s">
        <v>195</v>
      </c>
      <c r="T27" s="51" t="s">
        <v>220</v>
      </c>
      <c r="Y27">
        <v>8.0418586730956997E-3</v>
      </c>
      <c r="Z27" s="45">
        <f t="shared" si="3"/>
        <v>4.5872433020536052</v>
      </c>
      <c r="AF27" t="s">
        <v>211</v>
      </c>
      <c r="AG27" s="98">
        <f>AG26+AG25</f>
        <v>2.4371147155761641E-3</v>
      </c>
      <c r="AH27" s="45">
        <f t="shared" si="4"/>
        <v>2.1520000000000095</v>
      </c>
    </row>
    <row r="28" spans="1:34" ht="19">
      <c r="A28" s="51" t="s">
        <v>169</v>
      </c>
      <c r="N28" s="51" t="s">
        <v>196</v>
      </c>
      <c r="T28" s="51" t="s">
        <v>221</v>
      </c>
      <c r="Y28">
        <v>3.8599967956542898E-4</v>
      </c>
      <c r="Z28" s="45">
        <f t="shared" si="3"/>
        <v>0.2201822385420924</v>
      </c>
    </row>
    <row r="29" spans="1:34" ht="19">
      <c r="A29" s="51" t="s">
        <v>170</v>
      </c>
      <c r="N29" s="51" t="s">
        <v>197</v>
      </c>
      <c r="X29" t="s">
        <v>211</v>
      </c>
      <c r="Y29">
        <f>SUM(Y24:Y28)</f>
        <v>6.0636758804321234E-2</v>
      </c>
      <c r="Z29" s="45">
        <f t="shared" si="3"/>
        <v>5.5895255049339623</v>
      </c>
    </row>
    <row r="30" spans="1:34" ht="19">
      <c r="A30" s="51" t="s">
        <v>154</v>
      </c>
      <c r="N30" s="51" t="s">
        <v>154</v>
      </c>
    </row>
    <row r="32" spans="1:34" ht="19">
      <c r="A32" s="51" t="s">
        <v>171</v>
      </c>
      <c r="N32" s="51" t="s">
        <v>198</v>
      </c>
    </row>
    <row r="33" spans="1:14" ht="19">
      <c r="A33" s="51" t="s">
        <v>172</v>
      </c>
      <c r="N33" s="51" t="s">
        <v>183</v>
      </c>
    </row>
    <row r="34" spans="1:14" ht="19">
      <c r="A34" s="51" t="s">
        <v>161</v>
      </c>
      <c r="N34" s="51" t="s">
        <v>196</v>
      </c>
    </row>
    <row r="35" spans="1:14" ht="19">
      <c r="A35" s="51" t="s">
        <v>173</v>
      </c>
    </row>
    <row r="36" spans="1:14" ht="19">
      <c r="A36" s="51" t="s">
        <v>154</v>
      </c>
    </row>
    <row r="38" spans="1:14" ht="19">
      <c r="A38" s="51" t="s">
        <v>174</v>
      </c>
    </row>
    <row r="39" spans="1:14" ht="19">
      <c r="A39" s="51" t="s">
        <v>175</v>
      </c>
    </row>
    <row r="40" spans="1:14" ht="19">
      <c r="A40" s="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Matrix multiplication</vt:lpstr>
      <vt:lpstr>PSO</vt:lpstr>
      <vt:lpstr>result-AppleM1</vt:lpstr>
      <vt:lpstr>result-nvGeforceGTX1665Ti</vt:lpstr>
      <vt:lpstr>sheet1</vt:lpstr>
      <vt:lpstr>Barrier option</vt:lpstr>
      <vt:lpstr>PSO Monte Carlo_T</vt:lpstr>
      <vt:lpstr>PSO Monte Carlo_Volatility</vt:lpstr>
      <vt:lpstr>PSO Monte Carlo_K</vt:lpstr>
      <vt:lpstr>PSO Monte Carlo_calc tmp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Chao</dc:creator>
  <cp:lastModifiedBy>Leon Chao</cp:lastModifiedBy>
  <dcterms:created xsi:type="dcterms:W3CDTF">2022-08-01T10:48:23Z</dcterms:created>
  <dcterms:modified xsi:type="dcterms:W3CDTF">2023-03-21T19:27:15Z</dcterms:modified>
</cp:coreProperties>
</file>