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emf" ContentType="image/x-emf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RI\41_FH_Wien\SBB\11_Uebeung_Bspl_Sofistik\"/>
    </mc:Choice>
  </mc:AlternateContent>
  <bookViews>
    <workbookView xWindow="-98" yWindow="-98" windowWidth="20715" windowHeight="13276" activeTab="1"/>
  </bookViews>
  <sheets>
    <sheet name="Achse Y-Y" sheetId="1" r:id="rId3"/>
    <sheet name="SOFi_QS" sheetId="6" r:id="rId4"/>
    <sheet name="SOFi_Erg_GZT" sheetId="7" r:id="rId5"/>
    <sheet name="SOFi_Erg_GZG" sheetId="8" r:id="rId6"/>
  </sheets>
  <definedNames/>
  <calcPr calcId="191029"/>
</workbook>
</file>

<file path=xl/calcChain.xml><?xml version="1.0" encoding="utf-8"?>
<calcChain xmlns="http://schemas.openxmlformats.org/spreadsheetml/2006/main">
  <c r="E58" i="1" l="1"/>
</calcChain>
</file>

<file path=xl/sharedStrings.xml><?xml version="1.0" encoding="utf-8"?>
<sst xmlns="http://schemas.openxmlformats.org/spreadsheetml/2006/main" count="184" uniqueCount="92">
  <si>
    <t>Nenn-Krümmung Verfahren</t>
  </si>
  <si>
    <t>m</t>
  </si>
  <si>
    <t>fyd</t>
  </si>
  <si>
    <t>Es</t>
  </si>
  <si>
    <t>nbal</t>
  </si>
  <si>
    <t>kN</t>
  </si>
  <si>
    <t>Ac</t>
  </si>
  <si>
    <t>m2</t>
  </si>
  <si>
    <t>cm2</t>
  </si>
  <si>
    <t>As</t>
  </si>
  <si>
    <t>fcd</t>
  </si>
  <si>
    <t>n</t>
  </si>
  <si>
    <t>ω</t>
  </si>
  <si>
    <t>nu</t>
  </si>
  <si>
    <t>Kr</t>
  </si>
  <si>
    <t>Bewehrungsfläche</t>
  </si>
  <si>
    <t>Betonfläche</t>
  </si>
  <si>
    <t>Betonfestigkeit</t>
  </si>
  <si>
    <t>εyd</t>
  </si>
  <si>
    <t>‰</t>
  </si>
  <si>
    <t>l0</t>
  </si>
  <si>
    <t>Knicklänge</t>
  </si>
  <si>
    <t>Iy</t>
  </si>
  <si>
    <t>m4</t>
  </si>
  <si>
    <t>iy</t>
  </si>
  <si>
    <t>λ</t>
  </si>
  <si>
    <t>Schankheit</t>
  </si>
  <si>
    <t>Kriechbeiwert</t>
  </si>
  <si>
    <t>φef</t>
  </si>
  <si>
    <t>A</t>
  </si>
  <si>
    <t>B</t>
  </si>
  <si>
    <t>C</t>
  </si>
  <si>
    <t>λlim</t>
  </si>
  <si>
    <t>Mech. Bewehrungsgrad</t>
  </si>
  <si>
    <t>β</t>
  </si>
  <si>
    <t>fck</t>
  </si>
  <si>
    <t>MPa</t>
  </si>
  <si>
    <t>GPa</t>
  </si>
  <si>
    <t>Kφ</t>
  </si>
  <si>
    <t>1/r0</t>
  </si>
  <si>
    <t>d</t>
  </si>
  <si>
    <t>Statische Höhe</t>
  </si>
  <si>
    <t>1/r</t>
  </si>
  <si>
    <t>ei</t>
  </si>
  <si>
    <t>e2</t>
  </si>
  <si>
    <t>c</t>
  </si>
  <si>
    <t>ei+e2</t>
  </si>
  <si>
    <t>Mi+M2</t>
  </si>
  <si>
    <t>kNm</t>
  </si>
  <si>
    <t>Myd</t>
  </si>
  <si>
    <t>Myd+Mi+M2</t>
  </si>
  <si>
    <t>Trägheitsmoment ungerissen</t>
  </si>
  <si>
    <t>Endmoment nach TH1</t>
  </si>
  <si>
    <t>Grenzwert der Schlankheit</t>
  </si>
  <si>
    <t>Faktor</t>
  </si>
  <si>
    <t>Bezogene Normalkraft</t>
  </si>
  <si>
    <t>Materialbeiwert</t>
  </si>
  <si>
    <t>Elastizitätsmodul Bewehrung</t>
  </si>
  <si>
    <t>Fließgrenze Bewehrung</t>
  </si>
  <si>
    <t>Fließdehnung Bewehrung</t>
  </si>
  <si>
    <t>Geometrie</t>
  </si>
  <si>
    <t>Lastausmitte imperfektion</t>
  </si>
  <si>
    <t>Schnittgrößen</t>
  </si>
  <si>
    <t>Normalkraft nach TH1</t>
  </si>
  <si>
    <t>Trägheitsradius</t>
  </si>
  <si>
    <t>Ermittlung des Grenzwertes der Schlankheit lt. EN 1992-1-1 / 5.8.3.1</t>
  </si>
  <si>
    <t>φ(oo,t0)</t>
  </si>
  <si>
    <t>M0Eqp</t>
  </si>
  <si>
    <t>Endmoment Quasi-ständig</t>
  </si>
  <si>
    <t>NEd</t>
  </si>
  <si>
    <t>M02,Ed</t>
  </si>
  <si>
    <t>M01,Ed</t>
  </si>
  <si>
    <t>Krümmung</t>
  </si>
  <si>
    <t>Grundkrümmung</t>
  </si>
  <si>
    <t>Effektive Kriechzahl</t>
  </si>
  <si>
    <t>Um die Starke Achse Y-Y</t>
  </si>
  <si>
    <t>Iy [m4]</t>
  </si>
  <si>
    <t>A [m2]</t>
  </si>
  <si>
    <t xml:space="preserve">SNo </t>
  </si>
  <si>
    <t xml:space="preserve">LC </t>
  </si>
  <si>
    <t xml:space="preserve">LC-title </t>
  </si>
  <si>
    <t xml:space="preserve">BEAM </t>
  </si>
  <si>
    <t>X [m]</t>
  </si>
  <si>
    <t>Xi [-]</t>
  </si>
  <si>
    <t>N [kN]</t>
  </si>
  <si>
    <t>MY [kNm]</t>
  </si>
  <si>
    <t>MIN-N BEAM</t>
  </si>
  <si>
    <t>MAXP-MY BEAM</t>
  </si>
  <si>
    <t>Integrationsfaktor</t>
  </si>
  <si>
    <t>Ausmitte TH2</t>
  </si>
  <si>
    <t>Ausmitte Summe</t>
  </si>
  <si>
    <t>Biegemoment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</si>
</sst>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0.000"/>
    <numFmt numFmtId="177" formatCode="0.00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u val="single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4" fillId="0" borderId="0" xfId="0" applyFont="1"/>
    <xf numFmtId="0" fontId="3" fillId="0" borderId="0" xfId="0" applyFont="1"/>
    <xf numFmtId="1" fontId="3" fillId="0" borderId="0" xfId="0" applyNumberFormat="1" applyFont="1"/>
    <xf numFmtId="165" fontId="0" fillId="2" borderId="0" xfId="0" applyNumberFormat="1" applyFill="1"/>
    <xf numFmtId="0" fontId="0" fillId="2" borderId="0" xfId="0" applyFill="1"/>
    <xf numFmtId="166" fontId="0" fillId="0" borderId="0" xfId="0" applyNumberFormat="1"/>
    <xf numFmtId="2" fontId="0" fillId="2" borderId="0" xfId="0" applyNumberFormat="1" applyFill="1"/>
    <xf numFmtId="165" fontId="0" fillId="0" borderId="0" xfId="0" applyNumberFormat="1"/>
    <xf numFmtId="177" fontId="0" fillId="0" borderId="0" xfId="0" applyNumberForma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8" Type="http://schemas.openxmlformats.org/officeDocument/2006/relationships/calcChain" Target="calcChain.xml" /><Relationship Id="rId6" Type="http://schemas.openxmlformats.org/officeDocument/2006/relationships/worksheet" Target="worksheets/sheet4.xml" /><Relationship Id="rId7" Type="http://schemas.openxmlformats.org/officeDocument/2006/relationships/sharedStrings" Target="sharedStrings.xml" /><Relationship Id="rId5" Type="http://schemas.openxmlformats.org/officeDocument/2006/relationships/worksheet" Target="worksheets/sheet3.xml" /></Relationships>
</file>

<file path=xl/drawings/_rels/drawing1.xml.rels><?xml version="1.0" encoding="UTF-8" standalone="yes"?><Relationships xmlns="http://schemas.openxmlformats.org/package/2006/relationships"><Relationship Id="rId5" Type="http://schemas.openxmlformats.org/officeDocument/2006/relationships/image" Target="../media/image1.emf" /><Relationship Id="rId4" Type="http://schemas.openxmlformats.org/officeDocument/2006/relationships/image" Target="../media/image2.emf" /><Relationship Id="rId2" Type="http://schemas.openxmlformats.org/officeDocument/2006/relationships/image" Target="../media/image5.emf" /><Relationship Id="rId3" Type="http://schemas.openxmlformats.org/officeDocument/2006/relationships/image" Target="../media/image3.emf" /><Relationship Id="rId1" Type="http://schemas.openxmlformats.org/officeDocument/2006/relationships/image" Target="../media/image4.emf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2</xdr:col>
      <xdr:colOff>161926</xdr:colOff>
      <xdr:row>26</xdr:row>
      <xdr:rowOff>85725</xdr:rowOff>
    </xdr:from>
    <xdr:to>
      <xdr:col>4</xdr:col>
      <xdr:colOff>333376</xdr:colOff>
      <xdr:row>27</xdr:row>
      <xdr:rowOff>148981</xdr:rowOff>
    </xdr:to>
    <xdr:pic>
      <xdr:nvPicPr>
        <xdr:cNvPr id="2" name="Picture 1"/>
        <xdr:cNvPicPr>
          <a:picLocks noChangeArrowheads="1" noChangeAspect="1"/>
        </xdr:cNvPicPr>
      </xdr:nvPicPr>
      <xdr:blipFill>
        <a:blip r:embed="rId1"/>
        <a:srcRect l="0" t="12329" r="0" b="25759"/>
        <a:stretch>
          <a:fillRect/>
        </a:stretch>
      </xdr:blipFill>
      <xdr:spPr bwMode="auto">
        <a:xfrm>
          <a:off x="1381125" y="4791075"/>
          <a:ext cx="2190750" cy="247650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466726</xdr:colOff>
      <xdr:row>48</xdr:row>
      <xdr:rowOff>0</xdr:rowOff>
    </xdr:from>
    <xdr:to>
      <xdr:col>3</xdr:col>
      <xdr:colOff>647701</xdr:colOff>
      <xdr:row>49</xdr:row>
      <xdr:rowOff>165100</xdr:rowOff>
    </xdr:to>
    <xdr:pic>
      <xdr:nvPicPr>
        <xdr:cNvPr id="3" name="Picture 2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 bwMode="auto">
        <a:xfrm>
          <a:off x="1685925" y="8686800"/>
          <a:ext cx="1447800" cy="342900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381001</xdr:colOff>
      <xdr:row>36</xdr:row>
      <xdr:rowOff>85725</xdr:rowOff>
    </xdr:from>
    <xdr:to>
      <xdr:col>3</xdr:col>
      <xdr:colOff>695326</xdr:colOff>
      <xdr:row>37</xdr:row>
      <xdr:rowOff>163070</xdr:rowOff>
    </xdr:to>
    <xdr:pic>
      <xdr:nvPicPr>
        <xdr:cNvPr id="4" name="Picture 3"/>
        <xdr:cNvPicPr>
          <a:picLocks noChangeArrowheads="1" noChangeAspect="1"/>
        </xdr:cNvPicPr>
      </xdr:nvPicPr>
      <xdr:blipFill>
        <a:blip r:embed="rId3"/>
        <a:stretch>
          <a:fillRect/>
        </a:stretch>
      </xdr:blipFill>
      <xdr:spPr bwMode="auto">
        <a:xfrm>
          <a:off x="1600200" y="6600825"/>
          <a:ext cx="1581150" cy="257175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285751</xdr:colOff>
      <xdr:row>43</xdr:row>
      <xdr:rowOff>28575</xdr:rowOff>
    </xdr:from>
    <xdr:to>
      <xdr:col>4</xdr:col>
      <xdr:colOff>285751</xdr:colOff>
      <xdr:row>44</xdr:row>
      <xdr:rowOff>109730</xdr:rowOff>
    </xdr:to>
    <xdr:pic>
      <xdr:nvPicPr>
        <xdr:cNvPr id="5" name="Picture 4"/>
        <xdr:cNvPicPr>
          <a:picLocks noChangeArrowheads="1" noChangeAspect="1"/>
        </xdr:cNvPicPr>
      </xdr:nvPicPr>
      <xdr:blipFill>
        <a:blip r:embed="rId4"/>
        <a:stretch>
          <a:fillRect/>
        </a:stretch>
      </xdr:blipFill>
      <xdr:spPr bwMode="auto">
        <a:xfrm>
          <a:off x="1504950" y="7810500"/>
          <a:ext cx="2019300" cy="266700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504826</xdr:colOff>
      <xdr:row>39</xdr:row>
      <xdr:rowOff>57150</xdr:rowOff>
    </xdr:from>
    <xdr:to>
      <xdr:col>3</xdr:col>
      <xdr:colOff>552451</xdr:colOff>
      <xdr:row>40</xdr:row>
      <xdr:rowOff>117021</xdr:rowOff>
    </xdr:to>
    <xdr:pic>
      <xdr:nvPicPr>
        <xdr:cNvPr id="6" name="Picture 5"/>
        <xdr:cNvPicPr>
          <a:picLocks noChangeArrowheads="1" noChangeAspect="1"/>
        </xdr:cNvPicPr>
      </xdr:nvPicPr>
      <xdr:blipFill>
        <a:blip r:embed="rId5"/>
        <a:stretch>
          <a:fillRect/>
        </a:stretch>
      </xdr:blipFill>
      <xdr:spPr bwMode="auto">
        <a:xfrm>
          <a:off x="1724025" y="7115175"/>
          <a:ext cx="1314450" cy="238125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58"/>
  <sheetViews>
    <sheetView workbookViewId="0" topLeftCell="A37">
      <selection pane="topLeft" activeCell="H47" sqref="H47"/>
    </sheetView>
  </sheetViews>
  <sheetFormatPr defaultRowHeight="14.25"/>
  <cols>
    <col min="3" max="3" width="19" customWidth="1"/>
    <col min="4" max="4" width="11.2857142857143" customWidth="1"/>
  </cols>
  <sheetData>
    <row r="1" spans="2:2" ht="14.25">
      <c r="B1" s="6" t="s">
        <v>0</v>
      </c>
    </row>
    <row r="2" spans="2:2" ht="14.25">
      <c r="B2" t="s">
        <v>75</v>
      </c>
    </row>
    <row r="3" spans="2:2" ht="14.25">
      <c r="B3" s="5" t="s">
        <v>56</v>
      </c>
    </row>
    <row r="4" spans="2:6" ht="14.25">
      <c r="B4" t="s">
        <v>58</v>
      </c>
      <c r="D4" t="s">
        <v>2</v>
      </c>
      <c r="E4" s="8">
        <f>550/1.15</f>
        <v>478.26086956521743</v>
      </c>
      <c r="F4" t="s">
        <v>36</v>
      </c>
    </row>
    <row r="5" spans="2:6" ht="14.25">
      <c r="B5" t="s">
        <v>57</v>
      </c>
      <c r="D5" t="s">
        <v>3</v>
      </c>
      <c r="E5" s="9">
        <v>200</v>
      </c>
      <c r="F5" t="s">
        <v>37</v>
      </c>
    </row>
    <row r="6" spans="2:6" ht="14.25">
      <c r="B6" t="s">
        <v>59</v>
      </c>
      <c r="D6" s="1" t="s">
        <v>18</v>
      </c>
      <c r="E6" s="2">
        <f>E4/E5</f>
        <v>2.3913043478260874</v>
      </c>
      <c r="F6" s="1" t="s">
        <v>19</v>
      </c>
    </row>
    <row r="7" spans="2:6" ht="14.25">
      <c r="B7" t="s">
        <v>17</v>
      </c>
      <c r="D7" t="s">
        <v>35</v>
      </c>
      <c r="E7" s="9">
        <v>30</v>
      </c>
      <c r="F7" t="s">
        <v>36</v>
      </c>
    </row>
    <row r="8" spans="2:6" ht="14.25">
      <c r="B8" t="s">
        <v>17</v>
      </c>
      <c r="D8" t="s">
        <v>10</v>
      </c>
      <c r="E8">
        <v>18</v>
      </c>
      <c r="F8" t="s">
        <v>36</v>
      </c>
    </row>
    <row r="9" spans="2:12" ht="14.25">
      <c r="B9" t="s">
        <v>27</v>
      </c>
      <c r="D9" s="1" t="s">
        <v>66</v>
      </c>
      <c r="E9" s="9">
        <v>1.5</v>
      </c>
      <c r="L9" s="4"/>
    </row>
    <row r="11" spans="2:2" ht="14.25">
      <c r="B11" s="5" t="s">
        <v>60</v>
      </c>
    </row>
    <row r="12" spans="2:6" ht="14.25">
      <c r="B12" t="s">
        <v>21</v>
      </c>
      <c r="D12" t="s">
        <v>20</v>
      </c>
      <c r="E12" s="9">
        <f>0.7*3.15</f>
        <v>2.2049999999999996</v>
      </c>
      <c r="F12" t="s">
        <v>1</v>
      </c>
    </row>
    <row r="13" spans="2:6" ht="14.25">
      <c r="B13" t="s">
        <v>61</v>
      </c>
      <c r="D13" t="s">
        <v>43</v>
      </c>
      <c r="E13">
        <v>0.050000000000000003</v>
      </c>
      <c r="F13" t="s">
        <v>1</v>
      </c>
    </row>
    <row r="14" spans="2:6" ht="14.25">
      <c r="B14" t="s">
        <v>15</v>
      </c>
      <c r="D14" t="s">
        <v>9</v>
      </c>
      <c r="E14" s="9">
        <f>10*1.13</f>
        <v>11.299999999999999</v>
      </c>
      <c r="F14" t="s">
        <v>8</v>
      </c>
    </row>
    <row r="15" spans="2:6" ht="14.25">
      <c r="B15" t="s">
        <v>16</v>
      </c>
      <c r="D15" t="s">
        <v>6</v>
      </c>
      <c r="E15" s="9">
        <f>SOFi_QS!B2</f>
        <v>0.25</v>
      </c>
      <c r="F15" t="s">
        <v>7</v>
      </c>
    </row>
    <row r="16" spans="2:6" ht="14.25">
      <c r="B16" t="s">
        <v>51</v>
      </c>
      <c r="D16" t="s">
        <v>22</v>
      </c>
      <c r="E16" s="9">
        <f>SOFi_QS!C2</f>
        <v>0.0013020833721384406</v>
      </c>
      <c r="F16" t="s">
        <v>23</v>
      </c>
    </row>
    <row r="17" spans="2:6" ht="14.25">
      <c r="B17" t="s">
        <v>64</v>
      </c>
      <c r="D17" t="s">
        <v>24</v>
      </c>
      <c r="E17" s="2">
        <f>SQRT(E16/E15)</f>
        <v>0.072168784724101889</v>
      </c>
      <c r="F17" t="s">
        <v>1</v>
      </c>
    </row>
    <row r="18" spans="2:8" ht="14.25">
      <c r="B18" t="s">
        <v>41</v>
      </c>
      <c r="D18" t="s">
        <v>40</v>
      </c>
      <c r="E18" s="2">
        <v>1.5349999999999999</v>
      </c>
      <c r="F18" t="s">
        <v>1</v>
      </c>
      <c r="H18" s="2"/>
    </row>
    <row r="20" spans="2:2" ht="14.25">
      <c r="B20" s="5" t="s">
        <v>62</v>
      </c>
    </row>
    <row r="21" spans="2:6" ht="14.25">
      <c r="B21" t="s">
        <v>63</v>
      </c>
      <c r="D21" t="s">
        <v>69</v>
      </c>
      <c r="E21" s="11">
        <f>ABS(SOFi_Erg_GZT!F2)</f>
        <v>101.67816162109375</v>
      </c>
      <c r="F21" t="s">
        <v>5</v>
      </c>
    </row>
    <row r="22" spans="2:6" ht="14.25">
      <c r="B22" t="s">
        <v>52</v>
      </c>
      <c r="D22" t="s">
        <v>71</v>
      </c>
      <c r="E22" s="11">
        <f>SOFi_Erg_GZT!G7</f>
        <v>-35.250190734863281</v>
      </c>
      <c r="F22" t="s">
        <v>48</v>
      </c>
    </row>
    <row r="23" spans="2:6" ht="14.25">
      <c r="B23" t="s">
        <v>52</v>
      </c>
      <c r="D23" t="s">
        <v>70</v>
      </c>
      <c r="E23" s="11">
        <f>SOFi_Erg_GZT!G2</f>
        <v>-35.250190734863281</v>
      </c>
      <c r="F23" t="s">
        <v>48</v>
      </c>
    </row>
    <row r="24" spans="2:6" ht="14.25">
      <c r="B24" t="s">
        <v>68</v>
      </c>
      <c r="D24" t="s">
        <v>67</v>
      </c>
      <c r="E24" s="11">
        <f>SOFi_Erg_GZG!F2</f>
        <v>-9.0430335998535156</v>
      </c>
      <c r="F24" t="s">
        <v>48</v>
      </c>
    </row>
    <row r="26" spans="2:2" ht="14.25">
      <c r="B26" s="5" t="s">
        <v>65</v>
      </c>
    </row>
    <row r="29" spans="2:5" ht="14.25">
      <c r="B29" t="s">
        <v>74</v>
      </c>
      <c r="D29" s="1" t="s">
        <v>28</v>
      </c>
      <c r="E29" s="2">
        <f>E24/E23*E9</f>
        <v>0.38480785825549046</v>
      </c>
    </row>
    <row r="30" spans="2:5" ht="14.25">
      <c r="B30" t="s">
        <v>33</v>
      </c>
      <c r="D30" s="1" t="s">
        <v>12</v>
      </c>
      <c r="E30" s="2">
        <f>E14*E4/(E15*100^2*E8)</f>
        <v>0.12009661835748792</v>
      </c>
    </row>
    <row r="31" spans="2:5" ht="14.25">
      <c r="B31" t="s">
        <v>55</v>
      </c>
      <c r="D31" t="s">
        <v>11</v>
      </c>
      <c r="E31" s="2">
        <f>E21/1000/(E15*E8)</f>
        <v>0.02259514702690972</v>
      </c>
    </row>
    <row r="32" spans="2:5" ht="14.25">
      <c r="B32" t="s">
        <v>54</v>
      </c>
      <c r="D32" t="s">
        <v>29</v>
      </c>
      <c r="E32" s="2">
        <f>1/(1+0.2*E29)</f>
        <v>0.9285382378749989</v>
      </c>
    </row>
    <row r="33" spans="2:5" ht="14.25">
      <c r="B33" t="s">
        <v>54</v>
      </c>
      <c r="D33" t="s">
        <v>30</v>
      </c>
      <c r="E33" s="2">
        <f>SQRT(1+2*E30)</f>
        <v>1.1136396350323454</v>
      </c>
    </row>
    <row r="34" spans="2:5" ht="14.25">
      <c r="B34" t="s">
        <v>54</v>
      </c>
      <c r="D34" t="s">
        <v>31</v>
      </c>
      <c r="E34" s="2">
        <f>1.7-E22/E23</f>
        <v>0.69999999999999996</v>
      </c>
    </row>
    <row r="35" spans="2:5" ht="14.25">
      <c r="B35" t="s">
        <v>53</v>
      </c>
      <c r="D35" s="1" t="s">
        <v>32</v>
      </c>
      <c r="E35" s="2">
        <f>20*E32*E33*E34/SQRT(E31)</f>
        <v>96.308567277441583</v>
      </c>
    </row>
    <row r="36" spans="2:5" ht="14.25">
      <c r="B36" t="s">
        <v>26</v>
      </c>
      <c r="D36" s="1" t="s">
        <v>25</v>
      </c>
      <c r="E36" s="2">
        <f>E12/E17</f>
        <v>30.553375790234217</v>
      </c>
    </row>
    <row r="39" spans="2:5" ht="14.25">
      <c r="B39" t="s">
        <v>73</v>
      </c>
      <c r="D39" t="s">
        <v>39</v>
      </c>
      <c r="E39" s="3">
        <f>E6/1000/(0.45*E18)</f>
        <v>0.0034618955451698697</v>
      </c>
    </row>
    <row r="42" spans="4:5" ht="14.25">
      <c r="D42" s="1" t="s">
        <v>34</v>
      </c>
      <c r="E42">
        <f>MAX(0.35+E7/200-E36/150,0)</f>
        <v>0.29631082806510523</v>
      </c>
    </row>
    <row r="43" spans="4:5" ht="14.25">
      <c r="D43" t="s">
        <v>38</v>
      </c>
      <c r="E43" s="2">
        <f>MAX(1+E42*E29,1)</f>
        <v>1.114022735125644</v>
      </c>
    </row>
    <row r="46" spans="4:5" ht="14.25">
      <c r="D46" t="s">
        <v>13</v>
      </c>
      <c r="E46" s="2">
        <f>1+E30</f>
        <v>1.1200966183574879</v>
      </c>
    </row>
    <row r="47" spans="4:5" ht="14.25">
      <c r="D47" t="s">
        <v>4</v>
      </c>
      <c r="E47">
        <v>0.40000000000000002</v>
      </c>
    </row>
    <row r="48" spans="4:5" ht="14.25">
      <c r="D48" t="s">
        <v>14</v>
      </c>
      <c r="E48" s="2">
        <f>MIN((E46-E31)/(E46-E47),1)</f>
        <v>1</v>
      </c>
    </row>
    <row r="51" spans="2:5" ht="14.25">
      <c r="B51" t="s">
        <v>72</v>
      </c>
      <c r="D51" t="s">
        <v>42</v>
      </c>
      <c r="E51" s="3">
        <f>E39*E48*E43</f>
        <v>0.0038566303439494208</v>
      </c>
    </row>
    <row r="53" spans="3:5" ht="14.25">
      <c r="C53" t="s">
        <v>88</v>
      </c>
      <c r="D53" t="s">
        <v>45</v>
      </c>
      <c r="E53">
        <v>10</v>
      </c>
    </row>
    <row r="54" spans="3:6" ht="14.25">
      <c r="C54" t="s">
        <v>89</v>
      </c>
      <c r="D54" t="s">
        <v>44</v>
      </c>
      <c r="E54" s="2">
        <f>E51*E12^2/E53</f>
        <v>0.0018751033148040677</v>
      </c>
      <c r="F54" t="s">
        <v>1</v>
      </c>
    </row>
    <row r="55" spans="3:6" ht="14.25">
      <c r="C55" t="s">
        <v>90</v>
      </c>
      <c r="D55" t="s">
        <v>46</v>
      </c>
      <c r="E55" s="2">
        <f>E54+E13</f>
        <v>0.05187510331480407</v>
      </c>
      <c r="F55" t="s">
        <v>1</v>
      </c>
    </row>
    <row r="56" spans="3:8" ht="14.25">
      <c r="C56" t="s">
        <v>91</v>
      </c>
      <c r="D56" t="s">
        <v>47</v>
      </c>
      <c r="E56" s="4">
        <f>E21*E55</f>
        <v>5.2745651389535846</v>
      </c>
      <c r="F56" t="s">
        <v>48</v>
      </c>
      <c r="H56" s="2"/>
    </row>
    <row r="57" spans="4:8" ht="14.25">
      <c r="D57" t="s">
        <v>49</v>
      </c>
      <c r="E57">
        <f>E23</f>
        <v>-35.250190734863281</v>
      </c>
      <c r="F57" t="s">
        <v>48</v>
      </c>
      <c r="H57" s="2"/>
    </row>
    <row r="58" spans="4:6" ht="14.25">
      <c r="D58" t="s">
        <v>50</v>
      </c>
      <c r="E58" s="7">
        <f>E56+E57</f>
        <v>-29.975625595909698</v>
      </c>
      <c r="F58" t="s">
        <v>48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ADAF5FD-0320-4FDF-A4F0-EE7F004EB803}">
  <dimension ref="A1:C2"/>
  <sheetViews>
    <sheetView tabSelected="1" workbookViewId="0" topLeftCell="A1">
      <selection pane="topLeft" activeCell="H23" sqref="H23"/>
    </sheetView>
  </sheetViews>
  <sheetFormatPr defaultRowHeight="14.25"/>
  <sheetData>
    <row r="1" spans="1:3" ht="14.25">
      <c r="A1" t="s">
        <v>78</v>
      </c>
      <c r="B1" t="s">
        <v>77</v>
      </c>
      <c r="C1" t="s">
        <v>76</v>
      </c>
    </row>
    <row r="2" spans="1:3" ht="14.25">
      <c r="A2">
        <v>1</v>
      </c>
      <c r="B2" s="3">
        <v>0.25</v>
      </c>
      <c r="C2" s="10">
        <v>0.0013020833721384406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4958B54-9F66-4627-9C06-6145CD84D14E}">
  <dimension ref="A1:G37"/>
  <sheetViews>
    <sheetView workbookViewId="0" topLeftCell="A1"/>
  </sheetViews>
  <sheetFormatPr defaultRowHeight="14.25"/>
  <sheetData>
    <row r="1" spans="1:7" ht="14.25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</row>
    <row r="2" spans="1:7" ht="14.25">
      <c r="A2">
        <v>2122</v>
      </c>
      <c r="B2" t="s">
        <v>86</v>
      </c>
      <c r="C2">
        <v>101</v>
      </c>
      <c r="D2" s="10">
        <v>0</v>
      </c>
      <c r="E2" s="10">
        <v>0</v>
      </c>
      <c r="F2" s="12">
        <v>-142.95066833496094</v>
      </c>
      <c r="G2" s="13">
        <v>-57.885284423828125</v>
      </c>
    </row>
    <row r="3" spans="1:7" ht="14.25">
      <c r="A3">
        <v>2122</v>
      </c>
      <c r="B3" t="s">
        <v>86</v>
      </c>
      <c r="C3">
        <v>101</v>
      </c>
      <c r="D3" s="10">
        <v>0.52500003576278687</v>
      </c>
      <c r="E3" s="10">
        <v>1</v>
      </c>
      <c r="F3" s="12">
        <v>-138.52098083496094</v>
      </c>
      <c r="G3" s="13">
        <v>-57.885284423828125</v>
      </c>
    </row>
    <row r="4" spans="1:7" ht="14.25">
      <c r="A4">
        <v>2122</v>
      </c>
      <c r="B4" t="s">
        <v>86</v>
      </c>
      <c r="C4">
        <v>102</v>
      </c>
      <c r="D4" s="10">
        <v>0</v>
      </c>
      <c r="E4" s="10">
        <v>0</v>
      </c>
      <c r="F4" s="12">
        <v>-138.52098083496094</v>
      </c>
      <c r="G4" s="13">
        <v>-57.885284423828125</v>
      </c>
    </row>
    <row r="5" spans="1:7" ht="14.25">
      <c r="A5">
        <v>2122</v>
      </c>
      <c r="B5" t="s">
        <v>86</v>
      </c>
      <c r="C5">
        <v>102</v>
      </c>
      <c r="D5" s="10">
        <v>0.52500003576278687</v>
      </c>
      <c r="E5" s="10">
        <v>1</v>
      </c>
      <c r="F5" s="12">
        <v>-134.09129333496094</v>
      </c>
      <c r="G5" s="13">
        <v>-57.885284423828125</v>
      </c>
    </row>
    <row r="6" spans="1:7" ht="14.25">
      <c r="A6">
        <v>2122</v>
      </c>
      <c r="B6" t="s">
        <v>86</v>
      </c>
      <c r="C6">
        <v>103</v>
      </c>
      <c r="D6" s="10">
        <v>0</v>
      </c>
      <c r="E6" s="10">
        <v>0</v>
      </c>
      <c r="F6" s="12">
        <v>-134.09129333496094</v>
      </c>
      <c r="G6" s="13">
        <v>-57.885284423828125</v>
      </c>
    </row>
    <row r="7" spans="1:7" ht="14.25">
      <c r="A7">
        <v>2122</v>
      </c>
      <c r="B7" t="s">
        <v>86</v>
      </c>
      <c r="C7">
        <v>103</v>
      </c>
      <c r="D7" s="10">
        <v>0.52499997615814209</v>
      </c>
      <c r="E7" s="10">
        <v>1</v>
      </c>
      <c r="F7" s="12">
        <v>-129.66160583496094</v>
      </c>
      <c r="G7" s="13">
        <v>-57.885284423828125</v>
      </c>
    </row>
    <row r="8" spans="1:7" ht="14.25">
      <c r="A8">
        <v>2122</v>
      </c>
      <c r="B8" t="s">
        <v>86</v>
      </c>
      <c r="C8">
        <v>104</v>
      </c>
      <c r="D8" s="10">
        <v>0</v>
      </c>
      <c r="E8" s="10">
        <v>0</v>
      </c>
      <c r="F8" s="12">
        <v>-129.66160583496094</v>
      </c>
      <c r="G8" s="13">
        <v>-57.885284423828125</v>
      </c>
    </row>
    <row r="9" spans="1:7" ht="14.25">
      <c r="A9">
        <v>2122</v>
      </c>
      <c r="B9" t="s">
        <v>86</v>
      </c>
      <c r="C9">
        <v>104</v>
      </c>
      <c r="D9" s="10">
        <v>0.52500009536743164</v>
      </c>
      <c r="E9" s="10">
        <v>1</v>
      </c>
      <c r="F9" s="12">
        <v>-125.23191833496094</v>
      </c>
      <c r="G9" s="13">
        <v>-57.885284423828125</v>
      </c>
    </row>
    <row r="10" spans="1:7" ht="14.25">
      <c r="A10">
        <v>2122</v>
      </c>
      <c r="B10" t="s">
        <v>86</v>
      </c>
      <c r="C10">
        <v>105</v>
      </c>
      <c r="D10" s="10">
        <v>0</v>
      </c>
      <c r="E10" s="10">
        <v>0</v>
      </c>
      <c r="F10" s="12">
        <v>-125.23191833496094</v>
      </c>
      <c r="G10" s="13">
        <v>-57.885284423828125</v>
      </c>
    </row>
    <row r="11" spans="1:7" ht="14.25">
      <c r="A11">
        <v>2122</v>
      </c>
      <c r="B11" t="s">
        <v>86</v>
      </c>
      <c r="C11">
        <v>105</v>
      </c>
      <c r="D11" s="10">
        <v>0.52499985694885254</v>
      </c>
      <c r="E11" s="10">
        <v>1</v>
      </c>
      <c r="F11" s="12">
        <v>-120.80223083496094</v>
      </c>
      <c r="G11" s="13">
        <v>-57.885284423828125</v>
      </c>
    </row>
    <row r="12" spans="1:7" ht="14.25">
      <c r="A12">
        <v>2122</v>
      </c>
      <c r="B12" t="s">
        <v>86</v>
      </c>
      <c r="C12">
        <v>106</v>
      </c>
      <c r="D12" s="10">
        <v>0</v>
      </c>
      <c r="E12" s="10">
        <v>0</v>
      </c>
      <c r="F12" s="12">
        <v>-120.80223083496094</v>
      </c>
      <c r="G12" s="13">
        <v>-57.885284423828125</v>
      </c>
    </row>
    <row r="13" spans="1:7" ht="14.25">
      <c r="A13">
        <v>2122</v>
      </c>
      <c r="B13" t="s">
        <v>86</v>
      </c>
      <c r="C13">
        <v>106</v>
      </c>
      <c r="D13" s="10">
        <v>0.52500009536743164</v>
      </c>
      <c r="E13" s="10">
        <v>1</v>
      </c>
      <c r="F13" s="12">
        <v>-116.37254333496094</v>
      </c>
      <c r="G13" s="13">
        <v>-57.885284423828125</v>
      </c>
    </row>
    <row r="14" spans="1:7" ht="14.25">
      <c r="A14">
        <v>2122</v>
      </c>
      <c r="B14" t="s">
        <v>86</v>
      </c>
      <c r="C14">
        <v>201</v>
      </c>
      <c r="D14" s="10">
        <v>0</v>
      </c>
      <c r="E14" s="10">
        <v>0</v>
      </c>
      <c r="F14" s="12">
        <v>0</v>
      </c>
      <c r="G14" s="13">
        <v>-12.208095550537109</v>
      </c>
    </row>
    <row r="15" spans="1:7" ht="14.25">
      <c r="A15">
        <v>2122</v>
      </c>
      <c r="B15" t="s">
        <v>86</v>
      </c>
      <c r="C15">
        <v>201</v>
      </c>
      <c r="D15" s="10">
        <v>0.5</v>
      </c>
      <c r="E15" s="10">
        <v>1</v>
      </c>
      <c r="F15" s="12">
        <v>0</v>
      </c>
      <c r="G15" s="13">
        <v>2.7311222553253174</v>
      </c>
    </row>
    <row r="16" spans="1:7" ht="14.25">
      <c r="A16">
        <v>2122</v>
      </c>
      <c r="B16" t="s">
        <v>86</v>
      </c>
      <c r="C16">
        <v>202</v>
      </c>
      <c r="D16" s="10">
        <v>0</v>
      </c>
      <c r="E16" s="10">
        <v>0</v>
      </c>
      <c r="F16" s="12">
        <v>0</v>
      </c>
      <c r="G16" s="13">
        <v>2.7311222553253174</v>
      </c>
    </row>
    <row r="17" spans="1:7" ht="14.25">
      <c r="A17">
        <v>2122</v>
      </c>
      <c r="B17" t="s">
        <v>86</v>
      </c>
      <c r="C17">
        <v>202</v>
      </c>
      <c r="D17" s="10">
        <v>0.5</v>
      </c>
      <c r="E17" s="10">
        <v>1</v>
      </c>
      <c r="F17" s="12">
        <v>0</v>
      </c>
      <c r="G17" s="13">
        <v>15.139089584350586</v>
      </c>
    </row>
    <row r="18" spans="1:7" ht="14.25">
      <c r="A18">
        <v>2122</v>
      </c>
      <c r="B18" t="s">
        <v>86</v>
      </c>
      <c r="C18">
        <v>203</v>
      </c>
      <c r="D18" s="10">
        <v>0</v>
      </c>
      <c r="E18" s="10">
        <v>0</v>
      </c>
      <c r="F18" s="12">
        <v>0</v>
      </c>
      <c r="G18" s="13">
        <v>15.139089584350586</v>
      </c>
    </row>
    <row r="19" spans="1:7" ht="14.25">
      <c r="A19">
        <v>2122</v>
      </c>
      <c r="B19" t="s">
        <v>86</v>
      </c>
      <c r="C19">
        <v>203</v>
      </c>
      <c r="D19" s="10">
        <v>0.5</v>
      </c>
      <c r="E19" s="10">
        <v>1</v>
      </c>
      <c r="F19" s="12">
        <v>0</v>
      </c>
      <c r="G19" s="13">
        <v>25.015804290771484</v>
      </c>
    </row>
    <row r="20" spans="1:7" ht="14.25">
      <c r="A20">
        <v>2122</v>
      </c>
      <c r="B20" t="s">
        <v>86</v>
      </c>
      <c r="C20">
        <v>204</v>
      </c>
      <c r="D20" s="10">
        <v>0</v>
      </c>
      <c r="E20" s="10">
        <v>0</v>
      </c>
      <c r="F20" s="12">
        <v>3.637978807091713E-12</v>
      </c>
      <c r="G20" s="13">
        <v>18.53022575378418</v>
      </c>
    </row>
    <row r="21" spans="1:7" ht="14.25">
      <c r="A21">
        <v>2122</v>
      </c>
      <c r="B21" t="s">
        <v>86</v>
      </c>
      <c r="C21">
        <v>204</v>
      </c>
      <c r="D21" s="10">
        <v>0.5</v>
      </c>
      <c r="E21" s="10">
        <v>1</v>
      </c>
      <c r="F21" s="12">
        <v>3.637978807091713E-12</v>
      </c>
      <c r="G21" s="13">
        <v>23.9713134765625</v>
      </c>
    </row>
    <row r="22" spans="1:7" ht="14.25">
      <c r="A22">
        <v>2122</v>
      </c>
      <c r="B22" t="s">
        <v>86</v>
      </c>
      <c r="C22">
        <v>205</v>
      </c>
      <c r="D22" s="10">
        <v>0</v>
      </c>
      <c r="E22" s="10">
        <v>0</v>
      </c>
      <c r="F22" s="12">
        <v>0</v>
      </c>
      <c r="G22" s="13">
        <v>32.361274719238281</v>
      </c>
    </row>
    <row r="23" spans="1:7" ht="14.25">
      <c r="A23">
        <v>2122</v>
      </c>
      <c r="B23" t="s">
        <v>86</v>
      </c>
      <c r="C23">
        <v>205</v>
      </c>
      <c r="D23" s="10">
        <v>0.5</v>
      </c>
      <c r="E23" s="10">
        <v>1</v>
      </c>
      <c r="F23" s="12">
        <v>0</v>
      </c>
      <c r="G23" s="13">
        <v>37.175491333007813</v>
      </c>
    </row>
    <row r="24" spans="1:7" ht="14.25">
      <c r="A24">
        <v>2122</v>
      </c>
      <c r="B24" t="s">
        <v>86</v>
      </c>
      <c r="C24">
        <v>206</v>
      </c>
      <c r="D24" s="10">
        <v>0</v>
      </c>
      <c r="E24" s="10">
        <v>0</v>
      </c>
      <c r="F24" s="12">
        <v>-4.9112714763099863E-12</v>
      </c>
      <c r="G24" s="13">
        <v>37.175491333007813</v>
      </c>
    </row>
    <row r="25" spans="1:7" ht="14.25">
      <c r="A25">
        <v>2122</v>
      </c>
      <c r="B25" t="s">
        <v>86</v>
      </c>
      <c r="C25">
        <v>206</v>
      </c>
      <c r="D25" s="10">
        <v>0.5</v>
      </c>
      <c r="E25" s="10">
        <v>1</v>
      </c>
      <c r="F25" s="12">
        <v>-4.9112714763099863E-12</v>
      </c>
      <c r="G25" s="13">
        <v>39.458454132080078</v>
      </c>
    </row>
    <row r="26" spans="1:7" ht="14.25">
      <c r="A26">
        <v>2122</v>
      </c>
      <c r="B26" t="s">
        <v>86</v>
      </c>
      <c r="C26">
        <v>207</v>
      </c>
      <c r="D26" s="10">
        <v>0</v>
      </c>
      <c r="E26" s="10">
        <v>0</v>
      </c>
      <c r="F26" s="12">
        <v>0</v>
      </c>
      <c r="G26" s="13">
        <v>39.458454132080078</v>
      </c>
    </row>
    <row r="27" spans="1:7" ht="14.25">
      <c r="A27">
        <v>2122</v>
      </c>
      <c r="B27" t="s">
        <v>86</v>
      </c>
      <c r="C27">
        <v>207</v>
      </c>
      <c r="D27" s="10">
        <v>0.5</v>
      </c>
      <c r="E27" s="10">
        <v>1</v>
      </c>
      <c r="F27" s="12">
        <v>0</v>
      </c>
      <c r="G27" s="13">
        <v>39.210170745849609</v>
      </c>
    </row>
    <row r="28" spans="1:7" ht="14.25">
      <c r="A28">
        <v>2122</v>
      </c>
      <c r="B28" t="s">
        <v>86</v>
      </c>
      <c r="C28">
        <v>208</v>
      </c>
      <c r="D28" s="10">
        <v>0</v>
      </c>
      <c r="E28" s="10">
        <v>0</v>
      </c>
      <c r="F28" s="12">
        <v>0</v>
      </c>
      <c r="G28" s="13">
        <v>39.210170745849609</v>
      </c>
    </row>
    <row r="29" spans="1:7" ht="14.25">
      <c r="A29">
        <v>2122</v>
      </c>
      <c r="B29" t="s">
        <v>86</v>
      </c>
      <c r="C29">
        <v>208</v>
      </c>
      <c r="D29" s="10">
        <v>0.5</v>
      </c>
      <c r="E29" s="10">
        <v>1</v>
      </c>
      <c r="F29" s="12">
        <v>0</v>
      </c>
      <c r="G29" s="13">
        <v>36.430637359619141</v>
      </c>
    </row>
    <row r="30" spans="1:7" ht="14.25">
      <c r="A30">
        <v>2122</v>
      </c>
      <c r="B30" t="s">
        <v>86</v>
      </c>
      <c r="C30">
        <v>209</v>
      </c>
      <c r="D30" s="10">
        <v>0</v>
      </c>
      <c r="E30" s="10">
        <v>0</v>
      </c>
      <c r="F30" s="12">
        <v>0</v>
      </c>
      <c r="G30" s="13">
        <v>36.430637359619141</v>
      </c>
    </row>
    <row r="31" spans="1:7" ht="14.25">
      <c r="A31">
        <v>2122</v>
      </c>
      <c r="B31" t="s">
        <v>86</v>
      </c>
      <c r="C31">
        <v>209</v>
      </c>
      <c r="D31" s="10">
        <v>0.5</v>
      </c>
      <c r="E31" s="10">
        <v>1</v>
      </c>
      <c r="F31" s="12">
        <v>0</v>
      </c>
      <c r="G31" s="13">
        <v>31.119852066040039</v>
      </c>
    </row>
    <row r="32" spans="1:7" ht="14.25">
      <c r="A32">
        <v>2122</v>
      </c>
      <c r="B32" t="s">
        <v>86</v>
      </c>
      <c r="C32">
        <v>210</v>
      </c>
      <c r="D32" s="10">
        <v>0</v>
      </c>
      <c r="E32" s="10">
        <v>0</v>
      </c>
      <c r="F32" s="12">
        <v>0</v>
      </c>
      <c r="G32" s="13">
        <v>31.119852066040039</v>
      </c>
    </row>
    <row r="33" spans="1:7" ht="14.25">
      <c r="A33">
        <v>2122</v>
      </c>
      <c r="B33" t="s">
        <v>86</v>
      </c>
      <c r="C33">
        <v>210</v>
      </c>
      <c r="D33" s="10">
        <v>0.5</v>
      </c>
      <c r="E33" s="10">
        <v>1</v>
      </c>
      <c r="F33" s="12">
        <v>0</v>
      </c>
      <c r="G33" s="13">
        <v>23.27781867980957</v>
      </c>
    </row>
    <row r="34" spans="1:7" ht="14.25">
      <c r="A34">
        <v>2122</v>
      </c>
      <c r="B34" t="s">
        <v>86</v>
      </c>
      <c r="C34">
        <v>211</v>
      </c>
      <c r="D34" s="10">
        <v>0</v>
      </c>
      <c r="E34" s="10">
        <v>0</v>
      </c>
      <c r="F34" s="12">
        <v>0</v>
      </c>
      <c r="G34" s="13">
        <v>23.27781867980957</v>
      </c>
    </row>
    <row r="35" spans="1:7" ht="14.25">
      <c r="A35">
        <v>2122</v>
      </c>
      <c r="B35" t="s">
        <v>86</v>
      </c>
      <c r="C35">
        <v>211</v>
      </c>
      <c r="D35" s="10">
        <v>0.5</v>
      </c>
      <c r="E35" s="10">
        <v>1</v>
      </c>
      <c r="F35" s="12">
        <v>0</v>
      </c>
      <c r="G35" s="13">
        <v>12.904534339904785</v>
      </c>
    </row>
    <row r="36" spans="1:7" ht="14.25">
      <c r="A36">
        <v>2122</v>
      </c>
      <c r="B36" t="s">
        <v>86</v>
      </c>
      <c r="C36">
        <v>212</v>
      </c>
      <c r="D36" s="10">
        <v>0</v>
      </c>
      <c r="E36" s="10">
        <v>0</v>
      </c>
      <c r="F36" s="12">
        <v>3.637978807091713E-12</v>
      </c>
      <c r="G36" s="13">
        <v>9.5589141845703125</v>
      </c>
    </row>
    <row r="37" spans="1:7" ht="14.25">
      <c r="A37">
        <v>2122</v>
      </c>
      <c r="B37" t="s">
        <v>86</v>
      </c>
      <c r="C37">
        <v>212</v>
      </c>
      <c r="D37" s="10">
        <v>0.5</v>
      </c>
      <c r="E37" s="10">
        <v>1</v>
      </c>
      <c r="F37" s="12">
        <v>3.637978807091713E-12</v>
      </c>
      <c r="G37" s="13">
        <v>4.9669970358934279E-09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C498E5B-71DC-4C5A-B77D-A6440F258AA3}">
  <dimension ref="A1:F37"/>
  <sheetViews>
    <sheetView workbookViewId="0" topLeftCell="A1"/>
  </sheetViews>
  <sheetFormatPr defaultRowHeight="14.25"/>
  <sheetData>
    <row r="1" spans="1:6" ht="14.25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85</v>
      </c>
    </row>
    <row r="2" spans="1:6" ht="14.25">
      <c r="A2">
        <v>1429</v>
      </c>
      <c r="B2" t="s">
        <v>87</v>
      </c>
      <c r="C2">
        <v>101</v>
      </c>
      <c r="D2" s="10">
        <v>0</v>
      </c>
      <c r="E2" s="10">
        <v>0</v>
      </c>
      <c r="F2" s="13">
        <v>-9.0430335998535156</v>
      </c>
    </row>
    <row r="3" spans="1:6" ht="14.25">
      <c r="A3">
        <v>1429</v>
      </c>
      <c r="B3" t="s">
        <v>87</v>
      </c>
      <c r="C3">
        <v>101</v>
      </c>
      <c r="D3" s="10">
        <v>0.52500003576278687</v>
      </c>
      <c r="E3" s="10">
        <v>1</v>
      </c>
      <c r="F3" s="13">
        <v>-9.0430335998535156</v>
      </c>
    </row>
    <row r="4" spans="1:6" ht="14.25">
      <c r="A4">
        <v>1429</v>
      </c>
      <c r="B4" t="s">
        <v>87</v>
      </c>
      <c r="C4">
        <v>102</v>
      </c>
      <c r="D4" s="10">
        <v>0</v>
      </c>
      <c r="E4" s="10">
        <v>0</v>
      </c>
      <c r="F4" s="13">
        <v>-9.0430335998535156</v>
      </c>
    </row>
    <row r="5" spans="1:6" ht="14.25">
      <c r="A5">
        <v>1429</v>
      </c>
      <c r="B5" t="s">
        <v>87</v>
      </c>
      <c r="C5">
        <v>102</v>
      </c>
      <c r="D5" s="10">
        <v>0.52500003576278687</v>
      </c>
      <c r="E5" s="10">
        <v>1</v>
      </c>
      <c r="F5" s="13">
        <v>-9.0430335998535156</v>
      </c>
    </row>
    <row r="6" spans="1:6" ht="14.25">
      <c r="A6">
        <v>1429</v>
      </c>
      <c r="B6" t="s">
        <v>87</v>
      </c>
      <c r="C6">
        <v>103</v>
      </c>
      <c r="D6" s="10">
        <v>0</v>
      </c>
      <c r="E6" s="10">
        <v>0</v>
      </c>
      <c r="F6" s="13">
        <v>-9.0430335998535156</v>
      </c>
    </row>
    <row r="7" spans="1:6" ht="14.25">
      <c r="A7">
        <v>1429</v>
      </c>
      <c r="B7" t="s">
        <v>87</v>
      </c>
      <c r="C7">
        <v>103</v>
      </c>
      <c r="D7" s="10">
        <v>0.52499997615814209</v>
      </c>
      <c r="E7" s="10">
        <v>1</v>
      </c>
      <c r="F7" s="13">
        <v>-9.0430335998535156</v>
      </c>
    </row>
    <row r="8" spans="1:6" ht="14.25">
      <c r="A8">
        <v>1429</v>
      </c>
      <c r="B8" t="s">
        <v>87</v>
      </c>
      <c r="C8">
        <v>104</v>
      </c>
      <c r="D8" s="10">
        <v>0</v>
      </c>
      <c r="E8" s="10">
        <v>0</v>
      </c>
      <c r="F8" s="13">
        <v>-9.0430335998535156</v>
      </c>
    </row>
    <row r="9" spans="1:6" ht="14.25">
      <c r="A9">
        <v>1429</v>
      </c>
      <c r="B9" t="s">
        <v>87</v>
      </c>
      <c r="C9">
        <v>104</v>
      </c>
      <c r="D9" s="10">
        <v>0.52500009536743164</v>
      </c>
      <c r="E9" s="10">
        <v>1</v>
      </c>
      <c r="F9" s="13">
        <v>-9.0430335998535156</v>
      </c>
    </row>
    <row r="10" spans="1:6" ht="14.25">
      <c r="A10">
        <v>1429</v>
      </c>
      <c r="B10" t="s">
        <v>87</v>
      </c>
      <c r="C10">
        <v>105</v>
      </c>
      <c r="D10" s="10">
        <v>0</v>
      </c>
      <c r="E10" s="10">
        <v>0</v>
      </c>
      <c r="F10" s="13">
        <v>-9.0430335998535156</v>
      </c>
    </row>
    <row r="11" spans="1:6" ht="14.25">
      <c r="A11">
        <v>1429</v>
      </c>
      <c r="B11" t="s">
        <v>87</v>
      </c>
      <c r="C11">
        <v>105</v>
      </c>
      <c r="D11" s="10">
        <v>0.52499985694885254</v>
      </c>
      <c r="E11" s="10">
        <v>1</v>
      </c>
      <c r="F11" s="13">
        <v>-9.0430335998535156</v>
      </c>
    </row>
    <row r="12" spans="1:6" ht="14.25">
      <c r="A12">
        <v>1429</v>
      </c>
      <c r="B12" t="s">
        <v>87</v>
      </c>
      <c r="C12">
        <v>106</v>
      </c>
      <c r="D12" s="10">
        <v>0</v>
      </c>
      <c r="E12" s="10">
        <v>0</v>
      </c>
      <c r="F12" s="13">
        <v>-9.0430335998535156</v>
      </c>
    </row>
    <row r="13" spans="1:6" ht="14.25">
      <c r="A13">
        <v>1429</v>
      </c>
      <c r="B13" t="s">
        <v>87</v>
      </c>
      <c r="C13">
        <v>106</v>
      </c>
      <c r="D13" s="10">
        <v>0.52500009536743164</v>
      </c>
      <c r="E13" s="10">
        <v>1</v>
      </c>
      <c r="F13" s="13">
        <v>-9.0430335998535156</v>
      </c>
    </row>
    <row r="14" spans="1:6" ht="14.25">
      <c r="A14">
        <v>1429</v>
      </c>
      <c r="B14" t="s">
        <v>87</v>
      </c>
      <c r="C14">
        <v>201</v>
      </c>
      <c r="D14" s="10">
        <v>0</v>
      </c>
      <c r="E14" s="10">
        <v>0</v>
      </c>
      <c r="F14" s="13">
        <v>-9.0430335998535156</v>
      </c>
    </row>
    <row r="15" spans="1:6" ht="14.25">
      <c r="A15">
        <v>1429</v>
      </c>
      <c r="B15" t="s">
        <v>87</v>
      </c>
      <c r="C15">
        <v>201</v>
      </c>
      <c r="D15" s="10">
        <v>0.5</v>
      </c>
      <c r="E15" s="10">
        <v>1</v>
      </c>
      <c r="F15" s="13">
        <v>2.0230534076690674</v>
      </c>
    </row>
    <row r="16" spans="1:6" ht="14.25">
      <c r="A16">
        <v>1429</v>
      </c>
      <c r="B16" t="s">
        <v>87</v>
      </c>
      <c r="C16">
        <v>202</v>
      </c>
      <c r="D16" s="10">
        <v>0</v>
      </c>
      <c r="E16" s="10">
        <v>0</v>
      </c>
      <c r="F16" s="13">
        <v>2.0230534076690674</v>
      </c>
    </row>
    <row r="17" spans="1:6" ht="14.25">
      <c r="A17">
        <v>1429</v>
      </c>
      <c r="B17" t="s">
        <v>87</v>
      </c>
      <c r="C17">
        <v>202</v>
      </c>
      <c r="D17" s="10">
        <v>0.5</v>
      </c>
      <c r="E17" s="10">
        <v>1</v>
      </c>
      <c r="F17" s="13">
        <v>18.669109344482422</v>
      </c>
    </row>
    <row r="18" spans="1:6" ht="14.25">
      <c r="A18">
        <v>1429</v>
      </c>
      <c r="B18" t="s">
        <v>87</v>
      </c>
      <c r="C18">
        <v>203</v>
      </c>
      <c r="D18" s="10">
        <v>0</v>
      </c>
      <c r="E18" s="10">
        <v>0</v>
      </c>
      <c r="F18" s="13">
        <v>18.669109344482422</v>
      </c>
    </row>
    <row r="19" spans="1:6" ht="14.25">
      <c r="A19">
        <v>1429</v>
      </c>
      <c r="B19" t="s">
        <v>87</v>
      </c>
      <c r="C19">
        <v>203</v>
      </c>
      <c r="D19" s="10">
        <v>0.5</v>
      </c>
      <c r="E19" s="10">
        <v>1</v>
      </c>
      <c r="F19" s="13">
        <v>34.239700317382813</v>
      </c>
    </row>
    <row r="20" spans="1:6" ht="14.25">
      <c r="A20">
        <v>1429</v>
      </c>
      <c r="B20" t="s">
        <v>87</v>
      </c>
      <c r="C20">
        <v>204</v>
      </c>
      <c r="D20" s="10">
        <v>0</v>
      </c>
      <c r="E20" s="10">
        <v>0</v>
      </c>
      <c r="F20" s="13">
        <v>34.239700317382813</v>
      </c>
    </row>
    <row r="21" spans="1:6" ht="14.25">
      <c r="A21">
        <v>1429</v>
      </c>
      <c r="B21" t="s">
        <v>87</v>
      </c>
      <c r="C21">
        <v>204</v>
      </c>
      <c r="D21" s="10">
        <v>0.5</v>
      </c>
      <c r="E21" s="10">
        <v>1</v>
      </c>
      <c r="F21" s="13">
        <v>47.935291290283203</v>
      </c>
    </row>
    <row r="22" spans="1:6" ht="14.25">
      <c r="A22">
        <v>1429</v>
      </c>
      <c r="B22" t="s">
        <v>87</v>
      </c>
      <c r="C22">
        <v>205</v>
      </c>
      <c r="D22" s="10">
        <v>0</v>
      </c>
      <c r="E22" s="10">
        <v>0</v>
      </c>
      <c r="F22" s="13">
        <v>47.935291290283203</v>
      </c>
    </row>
    <row r="23" spans="1:6" ht="14.25">
      <c r="A23">
        <v>1429</v>
      </c>
      <c r="B23" t="s">
        <v>87</v>
      </c>
      <c r="C23">
        <v>205</v>
      </c>
      <c r="D23" s="10">
        <v>0.5</v>
      </c>
      <c r="E23" s="10">
        <v>1</v>
      </c>
      <c r="F23" s="13">
        <v>59.755878448486328</v>
      </c>
    </row>
    <row r="24" spans="1:6" ht="14.25">
      <c r="A24">
        <v>1429</v>
      </c>
      <c r="B24" t="s">
        <v>87</v>
      </c>
      <c r="C24">
        <v>206</v>
      </c>
      <c r="D24" s="10">
        <v>0</v>
      </c>
      <c r="E24" s="10">
        <v>0</v>
      </c>
      <c r="F24" s="13">
        <v>59.755878448486328</v>
      </c>
    </row>
    <row r="25" spans="1:6" ht="14.25">
      <c r="A25">
        <v>1429</v>
      </c>
      <c r="B25" t="s">
        <v>87</v>
      </c>
      <c r="C25">
        <v>206</v>
      </c>
      <c r="D25" s="10">
        <v>0.5</v>
      </c>
      <c r="E25" s="10">
        <v>1</v>
      </c>
      <c r="F25" s="13">
        <v>69.701469421386719</v>
      </c>
    </row>
    <row r="26" spans="1:6" ht="14.25">
      <c r="A26">
        <v>1429</v>
      </c>
      <c r="B26" t="s">
        <v>87</v>
      </c>
      <c r="C26">
        <v>207</v>
      </c>
      <c r="D26" s="10">
        <v>0</v>
      </c>
      <c r="E26" s="10">
        <v>0</v>
      </c>
      <c r="F26" s="13">
        <v>69.701469421386719</v>
      </c>
    </row>
    <row r="27" spans="1:6" ht="14.25">
      <c r="A27">
        <v>1429</v>
      </c>
      <c r="B27" t="s">
        <v>87</v>
      </c>
      <c r="C27">
        <v>207</v>
      </c>
      <c r="D27" s="10">
        <v>0.5</v>
      </c>
      <c r="E27" s="10">
        <v>1</v>
      </c>
      <c r="F27" s="13">
        <v>62.772056579589844</v>
      </c>
    </row>
    <row r="28" spans="1:6" ht="14.25">
      <c r="A28">
        <v>1429</v>
      </c>
      <c r="B28" t="s">
        <v>87</v>
      </c>
      <c r="C28">
        <v>208</v>
      </c>
      <c r="D28" s="10">
        <v>0</v>
      </c>
      <c r="E28" s="10">
        <v>0</v>
      </c>
      <c r="F28" s="13">
        <v>62.772056579589844</v>
      </c>
    </row>
    <row r="29" spans="1:6" ht="14.25">
      <c r="A29">
        <v>1429</v>
      </c>
      <c r="B29" t="s">
        <v>87</v>
      </c>
      <c r="C29">
        <v>208</v>
      </c>
      <c r="D29" s="10">
        <v>0.5</v>
      </c>
      <c r="E29" s="10">
        <v>1</v>
      </c>
      <c r="F29" s="13">
        <v>53.967643737792969</v>
      </c>
    </row>
    <row r="30" spans="1:6" ht="14.25">
      <c r="A30">
        <v>1429</v>
      </c>
      <c r="B30" t="s">
        <v>87</v>
      </c>
      <c r="C30">
        <v>209</v>
      </c>
      <c r="D30" s="10">
        <v>0</v>
      </c>
      <c r="E30" s="10">
        <v>0</v>
      </c>
      <c r="F30" s="13">
        <v>53.967643737792969</v>
      </c>
    </row>
    <row r="31" spans="1:6" ht="14.25">
      <c r="A31">
        <v>1429</v>
      </c>
      <c r="B31" t="s">
        <v>87</v>
      </c>
      <c r="C31">
        <v>209</v>
      </c>
      <c r="D31" s="10">
        <v>0.5</v>
      </c>
      <c r="E31" s="10">
        <v>1</v>
      </c>
      <c r="F31" s="13">
        <v>43.288234710693359</v>
      </c>
    </row>
    <row r="32" spans="1:6" ht="14.25">
      <c r="A32">
        <v>1429</v>
      </c>
      <c r="B32" t="s">
        <v>87</v>
      </c>
      <c r="C32">
        <v>210</v>
      </c>
      <c r="D32" s="10">
        <v>0</v>
      </c>
      <c r="E32" s="10">
        <v>0</v>
      </c>
      <c r="F32" s="13">
        <v>43.288234710693359</v>
      </c>
    </row>
    <row r="33" spans="1:6" ht="14.25">
      <c r="A33">
        <v>1429</v>
      </c>
      <c r="B33" t="s">
        <v>87</v>
      </c>
      <c r="C33">
        <v>210</v>
      </c>
      <c r="D33" s="10">
        <v>0.5</v>
      </c>
      <c r="E33" s="10">
        <v>1</v>
      </c>
      <c r="F33" s="13">
        <v>30.733821868896484</v>
      </c>
    </row>
    <row r="34" spans="1:6" ht="14.25">
      <c r="A34">
        <v>1429</v>
      </c>
      <c r="B34" t="s">
        <v>87</v>
      </c>
      <c r="C34">
        <v>211</v>
      </c>
      <c r="D34" s="10">
        <v>0</v>
      </c>
      <c r="E34" s="10">
        <v>0</v>
      </c>
      <c r="F34" s="13">
        <v>30.733821868896484</v>
      </c>
    </row>
    <row r="35" spans="1:6" ht="14.25">
      <c r="A35">
        <v>1429</v>
      </c>
      <c r="B35" t="s">
        <v>87</v>
      </c>
      <c r="C35">
        <v>211</v>
      </c>
      <c r="D35" s="10">
        <v>0.5</v>
      </c>
      <c r="E35" s="10">
        <v>1</v>
      </c>
      <c r="F35" s="13">
        <v>16.304410934448242</v>
      </c>
    </row>
    <row r="36" spans="1:6" ht="14.25">
      <c r="A36">
        <v>1429</v>
      </c>
      <c r="B36" t="s">
        <v>87</v>
      </c>
      <c r="C36">
        <v>212</v>
      </c>
      <c r="D36" s="10">
        <v>0</v>
      </c>
      <c r="E36" s="10">
        <v>0</v>
      </c>
      <c r="F36" s="13">
        <v>16.304410934448242</v>
      </c>
    </row>
    <row r="37" spans="1:6" ht="14.25">
      <c r="A37">
        <v>1429</v>
      </c>
      <c r="B37" t="s">
        <v>87</v>
      </c>
      <c r="C37">
        <v>212</v>
      </c>
      <c r="D37" s="10">
        <v>0.5</v>
      </c>
      <c r="E37" s="10">
        <v>1</v>
      </c>
      <c r="F37" s="13">
        <v>4.9669970358934279E-09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Achse Y-Y</vt:lpstr>
      <vt:lpstr>SOFi_QS</vt:lpstr>
      <vt:lpstr>SOFi_Erg_GZT</vt:lpstr>
      <vt:lpstr>SOFi_Erg_GZG</vt:lpstr>
    </vt:vector>
  </TitlesOfParts>
  <Template/>
  <Manager/>
  <Company>FCP</Company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Iztok Arnuga</dc:creator>
  <cp:keywords/>
  <dc:description/>
  <cp:lastModifiedBy>Iztok Arnuga</cp:lastModifiedBy>
  <dcterms:created xsi:type="dcterms:W3CDTF">2014-03-05T16:52:41Z</dcterms:created>
  <dcterms:modified xsi:type="dcterms:W3CDTF">2023-10-08T10:37:35Z</dcterms:modified>
  <cp:category/>
</cp:coreProperties>
</file>