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D:\Dev\PTV-Investing\excel\"/>
    </mc:Choice>
  </mc:AlternateContent>
  <xr:revisionPtr revIDLastSave="0" documentId="13_ncr:1_{B130D95E-D9C5-4BBA-80F3-14A633D86E67}" xr6:coauthVersionLast="32" xr6:coauthVersionMax="32" xr10:uidLastSave="{00000000-0000-0000-0000-000000000000}"/>
  <bookViews>
    <workbookView xWindow="0" yWindow="0" windowWidth="28800" windowHeight="12435" activeTab="1" xr2:uid="{00000000-000D-0000-FFFF-FFFF00000000}"/>
  </bookViews>
  <sheets>
    <sheet name="Whatever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" i="1" l="1"/>
  <c r="AB5" i="1"/>
  <c r="AB4" i="1"/>
  <c r="V6" i="1"/>
  <c r="V5" i="1"/>
  <c r="V4" i="1"/>
  <c r="P6" i="1"/>
  <c r="P5" i="1"/>
  <c r="P4" i="1"/>
  <c r="J6" i="1"/>
  <c r="J5" i="1"/>
  <c r="J4" i="1"/>
  <c r="D6" i="1"/>
  <c r="D5" i="1"/>
  <c r="D4" i="1"/>
  <c r="AC1" i="1"/>
  <c r="W1" i="1"/>
  <c r="Q1" i="1"/>
  <c r="K1" i="1"/>
  <c r="B2" i="2" l="1"/>
  <c r="C2" i="2" s="1"/>
  <c r="D2" i="2" s="1"/>
  <c r="B3" i="2"/>
  <c r="C3" i="2"/>
  <c r="D3" i="2" s="1"/>
  <c r="E3" i="2"/>
  <c r="B4" i="2"/>
  <c r="B5" i="2"/>
  <c r="C5" i="2"/>
  <c r="E5" i="2" s="1"/>
  <c r="B6" i="2"/>
  <c r="D6" i="2" s="1"/>
  <c r="C6" i="2"/>
  <c r="B7" i="2"/>
  <c r="C7" i="2"/>
  <c r="D7" i="2" s="1"/>
  <c r="B8" i="2"/>
  <c r="B9" i="2"/>
  <c r="C9" i="2"/>
  <c r="B10" i="2"/>
  <c r="C10" i="2" s="1"/>
  <c r="D10" i="2" s="1"/>
  <c r="B11" i="2"/>
  <c r="C11" i="2" s="1"/>
  <c r="D11" i="2" s="1"/>
  <c r="B12" i="2"/>
  <c r="B13" i="2"/>
  <c r="O20" i="2"/>
  <c r="B20" i="2"/>
  <c r="O13" i="2"/>
  <c r="O12" i="2"/>
  <c r="O11" i="2"/>
  <c r="O10" i="2"/>
  <c r="O9" i="2"/>
  <c r="O8" i="2"/>
  <c r="O7" i="2"/>
  <c r="O6" i="2"/>
  <c r="O5" i="2"/>
  <c r="O4" i="2"/>
  <c r="O3" i="2"/>
  <c r="O2" i="2"/>
  <c r="E11" i="2" l="1"/>
  <c r="F3" i="2"/>
  <c r="I3" i="2" s="1"/>
  <c r="J3" i="2" s="1"/>
  <c r="D5" i="2"/>
  <c r="F5" i="2" s="1"/>
  <c r="I5" i="2" s="1"/>
  <c r="J5" i="2" s="1"/>
  <c r="F11" i="2"/>
  <c r="I11" i="2" s="1"/>
  <c r="J11" i="2" s="1"/>
  <c r="E9" i="2"/>
  <c r="E7" i="2"/>
  <c r="F7" i="2" s="1"/>
  <c r="I7" i="2" s="1"/>
  <c r="J7" i="2" s="1"/>
  <c r="E6" i="2"/>
  <c r="F6" i="2" s="1"/>
  <c r="I6" i="2" s="1"/>
  <c r="J6" i="2" s="1"/>
  <c r="F10" i="2"/>
  <c r="I10" i="2" s="1"/>
  <c r="J10" i="2" s="1"/>
  <c r="C12" i="2"/>
  <c r="D12" i="2" s="1"/>
  <c r="E10" i="2"/>
  <c r="D9" i="2"/>
  <c r="C8" i="2"/>
  <c r="E8" i="2" s="1"/>
  <c r="C4" i="2"/>
  <c r="D4" i="2" s="1"/>
  <c r="E2" i="2"/>
  <c r="F2" i="2" s="1"/>
  <c r="I2" i="2" s="1"/>
  <c r="J2" i="2" s="1"/>
  <c r="C13" i="2"/>
  <c r="D13" i="2" s="1"/>
  <c r="C20" i="2"/>
  <c r="E12" i="2" l="1"/>
  <c r="F9" i="2"/>
  <c r="I9" i="2" s="1"/>
  <c r="J9" i="2" s="1"/>
  <c r="E4" i="2"/>
  <c r="F4" i="2" s="1"/>
  <c r="I4" i="2" s="1"/>
  <c r="J4" i="2" s="1"/>
  <c r="E20" i="2"/>
  <c r="D20" i="2"/>
  <c r="F12" i="2"/>
  <c r="I12" i="2" s="1"/>
  <c r="J12" i="2" s="1"/>
  <c r="D8" i="2"/>
  <c r="F8" i="2" s="1"/>
  <c r="I8" i="2" s="1"/>
  <c r="J8" i="2" s="1"/>
  <c r="E13" i="2"/>
  <c r="F13" i="2" s="1"/>
  <c r="I13" i="2" s="1"/>
  <c r="J13" i="2" s="1"/>
  <c r="F20" i="2" l="1"/>
  <c r="I20" i="2" s="1"/>
  <c r="J20" i="2" s="1"/>
  <c r="A1" i="1" s="1"/>
  <c r="F12" i="1" l="1"/>
  <c r="F13" i="1"/>
  <c r="G13" i="1" s="1"/>
  <c r="F14" i="1"/>
  <c r="G14" i="1" s="1"/>
  <c r="G12" i="1" l="1"/>
  <c r="G15" i="1" s="1"/>
  <c r="F15" i="1"/>
  <c r="F16" i="1" s="1"/>
  <c r="F5" i="1" s="1"/>
  <c r="G5" i="1" s="1"/>
  <c r="F4" i="1" l="1"/>
  <c r="G4" i="1" s="1"/>
  <c r="F6" i="1"/>
  <c r="G6" i="1" s="1"/>
  <c r="G7" i="1" l="1"/>
  <c r="I1" i="1" s="1"/>
  <c r="L4" i="1" s="1"/>
  <c r="M4" i="1" s="1"/>
  <c r="F7" i="1"/>
  <c r="L5" i="1" l="1"/>
  <c r="M5" i="1" s="1"/>
  <c r="L6" i="1"/>
  <c r="M6" i="1" s="1"/>
  <c r="M7" i="1" l="1"/>
  <c r="L7" i="1"/>
  <c r="O1" i="1" l="1"/>
  <c r="R5" i="1" s="1"/>
  <c r="S5" i="1" s="1"/>
  <c r="R6" i="1" l="1"/>
  <c r="S6" i="1" s="1"/>
  <c r="R4" i="1"/>
  <c r="S4" i="1" s="1"/>
  <c r="S7" i="1" l="1"/>
  <c r="R7" i="1"/>
  <c r="U1" i="1" l="1"/>
  <c r="X4" i="1" s="1"/>
  <c r="Y4" i="1" s="1"/>
  <c r="X5" i="1" l="1"/>
  <c r="Y5" i="1" s="1"/>
  <c r="X6" i="1"/>
  <c r="Y6" i="1" s="1"/>
  <c r="Y7" i="1" l="1"/>
  <c r="X7" i="1"/>
  <c r="AA1" i="1" s="1"/>
  <c r="AD4" i="1" s="1"/>
  <c r="AE4" i="1" s="1"/>
  <c r="AD5" i="1" l="1"/>
  <c r="AE5" i="1" s="1"/>
  <c r="AD6" i="1"/>
  <c r="AE6" i="1" s="1"/>
  <c r="AE7" i="1" l="1"/>
  <c r="AD7" i="1"/>
  <c r="W7" i="1"/>
  <c r="AC7" i="1"/>
  <c r="E7" i="1"/>
  <c r="Q7" i="1"/>
  <c r="K7" i="1"/>
</calcChain>
</file>

<file path=xl/sharedStrings.xml><?xml version="1.0" encoding="utf-8"?>
<sst xmlns="http://schemas.openxmlformats.org/spreadsheetml/2006/main" count="29" uniqueCount="17">
  <si>
    <t>fed</t>
  </si>
  <si>
    <t>st</t>
  </si>
  <si>
    <t>tithe</t>
  </si>
  <si>
    <t>tax</t>
  </si>
  <si>
    <t>debt</t>
  </si>
  <si>
    <t>coll</t>
  </si>
  <si>
    <t>rem</t>
  </si>
  <si>
    <t>aja</t>
  </si>
  <si>
    <t>Fed</t>
  </si>
  <si>
    <t>State</t>
  </si>
  <si>
    <t>C</t>
  </si>
  <si>
    <t>3 mo</t>
  </si>
  <si>
    <t>1 yr</t>
  </si>
  <si>
    <t>10 yr</t>
  </si>
  <si>
    <t>30 yr</t>
  </si>
  <si>
    <t>1 mo</t>
  </si>
  <si>
    <t>5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</si>
</sst>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164" fontId="0" fillId="0" borderId="1" xfId="0" applyNumberForma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64" fontId="0" fillId="0" borderId="0" xfId="0" applyNumberFormat="1" applyFill="1" applyAlignment="1">
      <alignment horizontal="center"/>
    </xf>
    <xf numFmtId="0" fontId="0" fillId="0" borderId="0" xfId="0" applyFill="1"/>
    <xf numFmtId="10" fontId="0" fillId="0" borderId="0" xfId="0" applyNumberFormat="1" applyFill="1"/>
    <xf numFmtId="164" fontId="0" fillId="2" borderId="0" xfId="0" applyNumberFormat="1" applyFill="1" applyAlignment="1">
      <alignment horizontal="center"/>
    </xf>
    <xf numFmtId="3" fontId="0" fillId="2" borderId="0" xfId="0" applyNumberFormat="1" applyFill="1"/>
    <xf numFmtId="3" fontId="1" fillId="2" borderId="0" xfId="0" applyNumberFormat="1" applyFont="1" applyFill="1"/>
    <xf numFmtId="0" fontId="0" fillId="2" borderId="0" xfId="0" applyFill="1"/>
    <xf numFmtId="10" fontId="0" fillId="2" borderId="0" xfId="0" applyNumberFormat="1" applyFill="1"/>
    <xf numFmtId="3" fontId="0" fillId="3" borderId="0" xfId="0" applyNumberFormat="1" applyFill="1"/>
    <xf numFmtId="3" fontId="1" fillId="3" borderId="0" xfId="0" applyNumberFormat="1" applyFont="1" applyFill="1"/>
    <xf numFmtId="0" fontId="2" fillId="4" borderId="0" xfId="0" applyFont="1" applyFill="1" applyAlignment="1">
      <alignment horizontal="left" vertical="center" wrapText="1"/>
    </xf>
    <xf numFmtId="14" fontId="3" fillId="5" borderId="0" xfId="0" applyNumberFormat="1" applyFont="1" applyFill="1" applyAlignment="1">
      <alignment vertical="top" wrapText="1"/>
    </xf>
    <xf numFmtId="10" fontId="3" fillId="5" borderId="0" xfId="0" applyNumberFormat="1" applyFont="1" applyFill="1" applyAlignment="1">
      <alignment vertical="top" wrapText="1"/>
    </xf>
    <xf numFmtId="38" fontId="4" fillId="0" borderId="0" xfId="0" applyNumberFormat="1" applyFont="1"/>
    <xf numFmtId="38" fontId="4" fillId="0" borderId="2" xfId="0" applyNumberFormat="1" applyFont="1" applyBorder="1"/>
    <xf numFmtId="10" fontId="4" fillId="0" borderId="2" xfId="0" applyNumberFormat="1" applyFont="1" applyBorder="1"/>
    <xf numFmtId="1" fontId="0" fillId="0" borderId="0" xfId="0" applyNumberFormat="1"/>
    <xf numFmtId="3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1" sqref="A21"/>
    </sheetView>
  </sheetViews>
  <sheetFormatPr defaultRowHeight="15" x14ac:dyDescent="0.25"/>
  <cols>
    <col min="1" max="1" width="6.7109375" style="1" customWidth="1"/>
    <col min="2" max="2" width="11.42578125" customWidth="1"/>
    <col min="3" max="3" width="10.140625" bestFit="1" customWidth="1"/>
    <col min="4" max="4" width="11.140625" bestFit="1" customWidth="1"/>
    <col min="5" max="5" width="10.140625" bestFit="1" customWidth="1"/>
    <col min="6" max="6" width="11.28515625" customWidth="1"/>
    <col min="7" max="7" width="7.5703125" bestFit="1" customWidth="1"/>
    <col min="8" max="8" width="9.140625" bestFit="1" customWidth="1"/>
    <col min="9" max="9" width="12.28515625" customWidth="1"/>
    <col min="10" max="10" width="12.5703125" customWidth="1"/>
    <col min="11" max="11" width="12.7109375" bestFit="1" customWidth="1"/>
    <col min="12" max="12" width="11.140625" customWidth="1"/>
    <col min="13" max="14" width="11.140625" bestFit="1" customWidth="1"/>
    <col min="15" max="16" width="12.7109375" bestFit="1" customWidth="1"/>
  </cols>
  <sheetData>
    <row r="1" spans="1:15" s="2" customFormat="1" x14ac:dyDescent="0.25">
      <c r="A1" s="1"/>
      <c r="C1" s="2" t="s">
        <v>2</v>
      </c>
      <c r="D1" s="2" t="s">
        <v>0</v>
      </c>
      <c r="E1" s="2" t="s">
        <v>1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L1" s="2" t="s">
        <v>8</v>
      </c>
      <c r="M1" s="2" t="s">
        <v>9</v>
      </c>
      <c r="N1" s="2" t="s">
        <v>10</v>
      </c>
    </row>
    <row r="2" spans="1:15" x14ac:dyDescent="0.25">
      <c r="A2" s="1">
        <v>5</v>
      </c>
      <c r="B2" s="17">
        <f t="shared" ref="B2:B12" si="0">A2*1000000</f>
        <v>5000000</v>
      </c>
      <c r="C2" s="17">
        <f t="shared" ref="C2:C12" si="1">B2*N2</f>
        <v>500000</v>
      </c>
      <c r="D2" s="17">
        <f t="shared" ref="D2:D12" si="2">($B2-$C2)*L2</f>
        <v>1575000</v>
      </c>
      <c r="E2" s="17">
        <f t="shared" ref="E2:E12" si="3">($B2-$C2)*M2</f>
        <v>180000</v>
      </c>
      <c r="F2" s="18">
        <f t="shared" ref="F2:F12" si="4">SUM(D2:E2)</f>
        <v>1755000</v>
      </c>
      <c r="G2" s="18">
        <v>500000</v>
      </c>
      <c r="H2" s="18">
        <v>500000</v>
      </c>
      <c r="I2" s="17">
        <f t="shared" ref="I2:I12" si="5">B2-F2-G2-H2</f>
        <v>2245000</v>
      </c>
      <c r="J2" s="17">
        <f t="shared" ref="J2:J12" si="6">I2*0.5</f>
        <v>1122500</v>
      </c>
      <c r="L2" s="5">
        <v>0.35</v>
      </c>
      <c r="M2" s="5">
        <v>0.04</v>
      </c>
      <c r="N2" s="5">
        <v>0.1</v>
      </c>
      <c r="O2" s="5">
        <f>SUM(L2:N2)</f>
        <v>0.49</v>
      </c>
    </row>
    <row r="3" spans="1:15" x14ac:dyDescent="0.25">
      <c r="A3" s="1">
        <v>9.9</v>
      </c>
      <c r="B3" s="17">
        <f t="shared" si="0"/>
        <v>9900000</v>
      </c>
      <c r="C3" s="17">
        <f t="shared" si="1"/>
        <v>990000</v>
      </c>
      <c r="D3" s="17">
        <f t="shared" si="2"/>
        <v>3118500</v>
      </c>
      <c r="E3" s="17">
        <f t="shared" si="3"/>
        <v>356400</v>
      </c>
      <c r="F3" s="18">
        <f t="shared" si="4"/>
        <v>3474900</v>
      </c>
      <c r="G3" s="18">
        <v>500000</v>
      </c>
      <c r="H3" s="18">
        <v>500000</v>
      </c>
      <c r="I3" s="17">
        <f t="shared" si="5"/>
        <v>5425100</v>
      </c>
      <c r="J3" s="17">
        <f t="shared" si="6"/>
        <v>2712550</v>
      </c>
      <c r="L3" s="5">
        <v>0.35</v>
      </c>
      <c r="M3" s="5">
        <v>0.04</v>
      </c>
      <c r="N3" s="5">
        <v>0.1</v>
      </c>
      <c r="O3" s="5">
        <f t="shared" ref="O3:O12" si="7">SUM(L3:N3)</f>
        <v>0.49</v>
      </c>
    </row>
    <row r="4" spans="1:15" x14ac:dyDescent="0.25">
      <c r="A4" s="1">
        <v>15.2</v>
      </c>
      <c r="B4" s="17">
        <f t="shared" si="0"/>
        <v>15200000</v>
      </c>
      <c r="C4" s="17">
        <f t="shared" si="1"/>
        <v>1520000</v>
      </c>
      <c r="D4" s="17">
        <f t="shared" si="2"/>
        <v>4788000</v>
      </c>
      <c r="E4" s="17">
        <f t="shared" si="3"/>
        <v>547200</v>
      </c>
      <c r="F4" s="18">
        <f t="shared" si="4"/>
        <v>5335200</v>
      </c>
      <c r="G4" s="18">
        <v>500000</v>
      </c>
      <c r="H4" s="18">
        <v>500000</v>
      </c>
      <c r="I4" s="17">
        <f t="shared" si="5"/>
        <v>8864800</v>
      </c>
      <c r="J4" s="17">
        <f t="shared" si="6"/>
        <v>4432400</v>
      </c>
      <c r="L4" s="5">
        <v>0.35</v>
      </c>
      <c r="M4" s="5">
        <v>0.04</v>
      </c>
      <c r="N4" s="5">
        <v>0.1</v>
      </c>
      <c r="O4" s="5">
        <f t="shared" si="7"/>
        <v>0.49</v>
      </c>
    </row>
    <row r="5" spans="1:15" ht="15.75" thickBot="1" x14ac:dyDescent="0.3">
      <c r="A5" s="6">
        <v>19.8</v>
      </c>
      <c r="B5" s="17">
        <f t="shared" si="0"/>
        <v>19800000</v>
      </c>
      <c r="C5" s="17">
        <f t="shared" si="1"/>
        <v>1980000</v>
      </c>
      <c r="D5" s="17">
        <f t="shared" si="2"/>
        <v>6237000</v>
      </c>
      <c r="E5" s="17">
        <f t="shared" si="3"/>
        <v>712800</v>
      </c>
      <c r="F5" s="18">
        <f t="shared" si="4"/>
        <v>6949800</v>
      </c>
      <c r="G5" s="18">
        <v>500000</v>
      </c>
      <c r="H5" s="18">
        <v>500000</v>
      </c>
      <c r="I5" s="17">
        <f t="shared" si="5"/>
        <v>11850200</v>
      </c>
      <c r="J5" s="17">
        <f t="shared" si="6"/>
        <v>5925100</v>
      </c>
      <c r="K5" s="7"/>
      <c r="L5" s="8">
        <v>0.35</v>
      </c>
      <c r="M5" s="8">
        <v>0.04</v>
      </c>
      <c r="N5" s="8">
        <v>0.1</v>
      </c>
      <c r="O5" s="8">
        <f t="shared" si="7"/>
        <v>0.49</v>
      </c>
    </row>
    <row r="6" spans="1:15" x14ac:dyDescent="0.25">
      <c r="A6" s="1">
        <v>25</v>
      </c>
      <c r="B6" s="17">
        <f t="shared" si="0"/>
        <v>25000000</v>
      </c>
      <c r="C6" s="17">
        <f t="shared" si="1"/>
        <v>2500000</v>
      </c>
      <c r="D6" s="17">
        <f t="shared" si="2"/>
        <v>7874999.9999999991</v>
      </c>
      <c r="E6" s="17">
        <f t="shared" si="3"/>
        <v>900000</v>
      </c>
      <c r="F6" s="18">
        <f t="shared" si="4"/>
        <v>8775000</v>
      </c>
      <c r="G6" s="18">
        <v>500000</v>
      </c>
      <c r="H6" s="18">
        <v>500000</v>
      </c>
      <c r="I6" s="17">
        <f t="shared" si="5"/>
        <v>15225000</v>
      </c>
      <c r="J6" s="17">
        <f t="shared" si="6"/>
        <v>7612500</v>
      </c>
      <c r="L6" s="5">
        <v>0.35</v>
      </c>
      <c r="M6" s="5">
        <v>0.04</v>
      </c>
      <c r="N6" s="5">
        <v>0.1</v>
      </c>
      <c r="O6" s="5">
        <f t="shared" si="7"/>
        <v>0.49</v>
      </c>
    </row>
    <row r="7" spans="1:15" x14ac:dyDescent="0.25">
      <c r="A7" s="1">
        <v>31.1</v>
      </c>
      <c r="B7" s="17">
        <f t="shared" si="0"/>
        <v>31100000</v>
      </c>
      <c r="C7" s="17">
        <f t="shared" si="1"/>
        <v>3110000</v>
      </c>
      <c r="D7" s="17">
        <f t="shared" si="2"/>
        <v>9796500</v>
      </c>
      <c r="E7" s="17">
        <f t="shared" si="3"/>
        <v>1119600</v>
      </c>
      <c r="F7" s="18">
        <f t="shared" si="4"/>
        <v>10916100</v>
      </c>
      <c r="G7" s="18">
        <v>500000</v>
      </c>
      <c r="H7" s="18">
        <v>500000</v>
      </c>
      <c r="I7" s="17">
        <f t="shared" si="5"/>
        <v>19183900</v>
      </c>
      <c r="J7" s="17">
        <f t="shared" si="6"/>
        <v>9591950</v>
      </c>
      <c r="L7" s="5">
        <v>0.35</v>
      </c>
      <c r="M7" s="5">
        <v>0.04</v>
      </c>
      <c r="N7" s="5">
        <v>0.1</v>
      </c>
      <c r="O7" s="5">
        <f t="shared" si="7"/>
        <v>0.49</v>
      </c>
    </row>
    <row r="8" spans="1:15" s="10" customFormat="1" x14ac:dyDescent="0.25">
      <c r="A8" s="9">
        <v>40.1</v>
      </c>
      <c r="B8" s="17">
        <f t="shared" si="0"/>
        <v>40100000</v>
      </c>
      <c r="C8" s="17">
        <f t="shared" si="1"/>
        <v>4010000</v>
      </c>
      <c r="D8" s="17">
        <f t="shared" si="2"/>
        <v>12631500</v>
      </c>
      <c r="E8" s="17">
        <f t="shared" si="3"/>
        <v>1443600</v>
      </c>
      <c r="F8" s="18">
        <f t="shared" si="4"/>
        <v>14075100</v>
      </c>
      <c r="G8" s="18">
        <v>500000</v>
      </c>
      <c r="H8" s="18">
        <v>500000</v>
      </c>
      <c r="I8" s="17">
        <f t="shared" si="5"/>
        <v>25024900</v>
      </c>
      <c r="J8" s="17">
        <f t="shared" si="6"/>
        <v>12512450</v>
      </c>
      <c r="L8" s="11">
        <v>0.35</v>
      </c>
      <c r="M8" s="11">
        <v>0.04</v>
      </c>
      <c r="N8" s="5">
        <v>0.1</v>
      </c>
      <c r="O8" s="11">
        <f t="shared" si="7"/>
        <v>0.49</v>
      </c>
    </row>
    <row r="9" spans="1:15" s="15" customFormat="1" x14ac:dyDescent="0.25">
      <c r="A9" s="12">
        <v>44.9</v>
      </c>
      <c r="B9" s="13">
        <f t="shared" si="0"/>
        <v>44900000</v>
      </c>
      <c r="C9" s="13">
        <f t="shared" si="1"/>
        <v>4490000</v>
      </c>
      <c r="D9" s="13">
        <f t="shared" si="2"/>
        <v>14143500</v>
      </c>
      <c r="E9" s="13">
        <f t="shared" si="3"/>
        <v>1616400</v>
      </c>
      <c r="F9" s="14">
        <f t="shared" si="4"/>
        <v>15759900</v>
      </c>
      <c r="G9" s="14">
        <v>500000</v>
      </c>
      <c r="H9" s="14">
        <v>500000</v>
      </c>
      <c r="I9" s="13">
        <f t="shared" si="5"/>
        <v>28140100</v>
      </c>
      <c r="J9" s="13">
        <f t="shared" si="6"/>
        <v>14070050</v>
      </c>
      <c r="L9" s="16">
        <v>0.35</v>
      </c>
      <c r="M9" s="16">
        <v>0.04</v>
      </c>
      <c r="N9" s="16">
        <v>0.1</v>
      </c>
      <c r="O9" s="16">
        <f t="shared" si="7"/>
        <v>0.49</v>
      </c>
    </row>
    <row r="10" spans="1:15" x14ac:dyDescent="0.25">
      <c r="A10" s="1">
        <v>53.8</v>
      </c>
      <c r="B10" s="17">
        <f t="shared" si="0"/>
        <v>53800000</v>
      </c>
      <c r="C10" s="17">
        <f t="shared" si="1"/>
        <v>5380000</v>
      </c>
      <c r="D10" s="17">
        <f t="shared" si="2"/>
        <v>16947000</v>
      </c>
      <c r="E10" s="17">
        <f t="shared" si="3"/>
        <v>1936800</v>
      </c>
      <c r="F10" s="18">
        <f t="shared" si="4"/>
        <v>18883800</v>
      </c>
      <c r="G10" s="18">
        <v>500000</v>
      </c>
      <c r="H10" s="18">
        <v>500000</v>
      </c>
      <c r="I10" s="17">
        <f t="shared" si="5"/>
        <v>33916200</v>
      </c>
      <c r="J10" s="17">
        <f t="shared" si="6"/>
        <v>16958100</v>
      </c>
      <c r="L10" s="5">
        <v>0.35</v>
      </c>
      <c r="M10" s="5">
        <v>0.04</v>
      </c>
      <c r="N10" s="5">
        <v>0.1</v>
      </c>
      <c r="O10" s="5">
        <f t="shared" si="7"/>
        <v>0.49</v>
      </c>
    </row>
    <row r="11" spans="1:15" x14ac:dyDescent="0.25">
      <c r="A11" s="1">
        <v>59.7</v>
      </c>
      <c r="B11" s="17">
        <f t="shared" si="0"/>
        <v>59700000</v>
      </c>
      <c r="C11" s="17">
        <f t="shared" si="1"/>
        <v>5970000</v>
      </c>
      <c r="D11" s="17">
        <f t="shared" si="2"/>
        <v>18805500</v>
      </c>
      <c r="E11" s="17">
        <f t="shared" si="3"/>
        <v>2149200</v>
      </c>
      <c r="F11" s="18">
        <f t="shared" si="4"/>
        <v>20954700</v>
      </c>
      <c r="G11" s="18">
        <v>500000</v>
      </c>
      <c r="H11" s="18">
        <v>500000</v>
      </c>
      <c r="I11" s="17">
        <f t="shared" si="5"/>
        <v>37745300</v>
      </c>
      <c r="J11" s="17">
        <f t="shared" si="6"/>
        <v>18872650</v>
      </c>
      <c r="L11" s="5">
        <v>0.35</v>
      </c>
      <c r="M11" s="5">
        <v>0.04</v>
      </c>
      <c r="N11" s="5">
        <v>0.1</v>
      </c>
      <c r="O11" s="5">
        <f t="shared" si="7"/>
        <v>0.49</v>
      </c>
    </row>
    <row r="12" spans="1:15" x14ac:dyDescent="0.25">
      <c r="A12" s="1">
        <v>66.3</v>
      </c>
      <c r="B12" s="17">
        <f t="shared" si="0"/>
        <v>66300000</v>
      </c>
      <c r="C12" s="17">
        <f t="shared" si="1"/>
        <v>6630000</v>
      </c>
      <c r="D12" s="17">
        <f t="shared" si="2"/>
        <v>20884500</v>
      </c>
      <c r="E12" s="17">
        <f t="shared" si="3"/>
        <v>2386800</v>
      </c>
      <c r="F12" s="18">
        <f t="shared" si="4"/>
        <v>23271300</v>
      </c>
      <c r="G12" s="18">
        <v>500000</v>
      </c>
      <c r="H12" s="18">
        <v>500000</v>
      </c>
      <c r="I12" s="17">
        <f t="shared" si="5"/>
        <v>42028700</v>
      </c>
      <c r="J12" s="17">
        <f t="shared" si="6"/>
        <v>21014350</v>
      </c>
      <c r="L12" s="5">
        <v>0.35</v>
      </c>
      <c r="M12" s="5">
        <v>0.04</v>
      </c>
      <c r="N12" s="5">
        <v>0.1</v>
      </c>
      <c r="O12" s="5">
        <f t="shared" si="7"/>
        <v>0.49</v>
      </c>
    </row>
    <row r="13" spans="1:15" x14ac:dyDescent="0.25">
      <c r="A13" s="1">
        <v>158.5</v>
      </c>
      <c r="B13" s="17">
        <f t="shared" ref="B13" si="8">A13*1000000</f>
        <v>158500000</v>
      </c>
      <c r="C13" s="17">
        <f>B13*N13</f>
        <v>15850000</v>
      </c>
      <c r="D13" s="17">
        <f>($B13-$C13)*L13</f>
        <v>49927500</v>
      </c>
      <c r="E13" s="17">
        <f>($B13-$C13)*M13</f>
        <v>5706000</v>
      </c>
      <c r="F13" s="18">
        <f>SUM(D13:E13)</f>
        <v>55633500</v>
      </c>
      <c r="G13" s="18">
        <v>500000</v>
      </c>
      <c r="H13" s="18">
        <v>500000</v>
      </c>
      <c r="I13" s="17">
        <f>B13-F13-G13-H13</f>
        <v>101866500</v>
      </c>
      <c r="J13" s="17">
        <f>I13*0.5</f>
        <v>50933250</v>
      </c>
      <c r="L13" s="5">
        <v>0.35</v>
      </c>
      <c r="M13" s="5">
        <v>0.04</v>
      </c>
      <c r="N13" s="5">
        <v>0.1</v>
      </c>
      <c r="O13" s="5">
        <f t="shared" ref="O13" si="9">SUM(L13:N13)</f>
        <v>0.49</v>
      </c>
    </row>
    <row r="20" spans="1:16" x14ac:dyDescent="0.25">
      <c r="A20" s="12">
        <v>139.1</v>
      </c>
      <c r="B20" s="13">
        <f t="shared" ref="B20" si="10">A20*1000000</f>
        <v>139100000</v>
      </c>
      <c r="C20" s="13">
        <f>B20*N20</f>
        <v>13910000</v>
      </c>
      <c r="D20" s="13">
        <f>($B20-$C20)*L20</f>
        <v>43816500</v>
      </c>
      <c r="E20" s="13">
        <f>($B20-$C20)*M20</f>
        <v>5007600</v>
      </c>
      <c r="F20" s="14">
        <f>SUM(D20:E20)</f>
        <v>48824100</v>
      </c>
      <c r="G20" s="14">
        <v>500000</v>
      </c>
      <c r="H20" s="14">
        <v>500000</v>
      </c>
      <c r="I20" s="13">
        <f>B20-F20-G20-H20</f>
        <v>89275900</v>
      </c>
      <c r="J20" s="13">
        <f>I20*0.5</f>
        <v>44637950</v>
      </c>
      <c r="K20" s="15"/>
      <c r="L20" s="16">
        <v>0.35</v>
      </c>
      <c r="M20" s="16">
        <v>0.04</v>
      </c>
      <c r="N20" s="16">
        <v>0.1</v>
      </c>
      <c r="O20" s="16">
        <f t="shared" ref="O20" si="11">SUM(L20:N20)</f>
        <v>0.49</v>
      </c>
    </row>
    <row r="21" spans="1:16" x14ac:dyDescent="0.25">
      <c r="J21" s="3"/>
    </row>
    <row r="22" spans="1:16" x14ac:dyDescent="0.25">
      <c r="J22" s="3"/>
    </row>
    <row r="30" spans="1:16" x14ac:dyDescent="0.25">
      <c r="B30" s="3"/>
      <c r="C30" s="3"/>
      <c r="D30" s="3"/>
      <c r="E30" s="3"/>
      <c r="F30" s="4"/>
      <c r="G30" s="4"/>
      <c r="H30" s="4"/>
      <c r="I30" s="3"/>
      <c r="J30" s="3"/>
      <c r="L30" s="5"/>
      <c r="M30" s="5"/>
      <c r="N30" s="5"/>
      <c r="O30" s="5"/>
      <c r="P3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6"/>
  <sheetViews>
    <sheetView tabSelected="1" workbookViewId="0">
      <selection activeCell="M16" sqref="M16"/>
    </sheetView>
  </sheetViews>
  <sheetFormatPr defaultRowHeight="15" x14ac:dyDescent="0.25"/>
  <cols>
    <col min="1" max="1" width="10.140625" bestFit="1" customWidth="1"/>
    <col min="2" max="2" width="10.140625" customWidth="1"/>
    <col min="3" max="3" width="5.7109375" bestFit="1" customWidth="1"/>
    <col min="4" max="4" width="6.85546875" bestFit="1" customWidth="1"/>
    <col min="5" max="5" width="9" style="5" bestFit="1" customWidth="1"/>
    <col min="6" max="6" width="12.7109375" bestFit="1" customWidth="1"/>
    <col min="7" max="7" width="9.5703125" bestFit="1" customWidth="1"/>
    <col min="9" max="9" width="10.140625" bestFit="1" customWidth="1"/>
    <col min="10" max="10" width="6.85546875" bestFit="1" customWidth="1"/>
    <col min="11" max="11" width="9" bestFit="1" customWidth="1"/>
    <col min="12" max="12" width="12.7109375" bestFit="1" customWidth="1"/>
    <col min="13" max="13" width="9.5703125" bestFit="1" customWidth="1"/>
    <col min="15" max="15" width="10.140625" bestFit="1" customWidth="1"/>
    <col min="16" max="16" width="6.85546875" bestFit="1" customWidth="1"/>
    <col min="17" max="17" width="9" bestFit="1" customWidth="1"/>
    <col min="18" max="18" width="12.7109375" bestFit="1" customWidth="1"/>
    <col min="19" max="19" width="9.5703125" bestFit="1" customWidth="1"/>
    <col min="21" max="21" width="10.140625" bestFit="1" customWidth="1"/>
    <col min="22" max="22" width="6.85546875" bestFit="1" customWidth="1"/>
    <col min="23" max="23" width="9" bestFit="1" customWidth="1"/>
    <col min="24" max="24" width="12.7109375" bestFit="1" customWidth="1"/>
    <col min="25" max="25" width="9.5703125" bestFit="1" customWidth="1"/>
    <col min="27" max="27" width="10" customWidth="1"/>
    <col min="28" max="28" width="6.85546875" bestFit="1" customWidth="1"/>
    <col min="29" max="29" width="9" bestFit="1" customWidth="1"/>
    <col min="30" max="30" width="11.5703125" bestFit="1" customWidth="1"/>
    <col min="31" max="31" width="9.5703125" bestFit="1" customWidth="1"/>
  </cols>
  <sheetData>
    <row r="1" spans="1:31" x14ac:dyDescent="0.25">
      <c r="A1" s="3">
        <f>Whatever!J20-B1</f>
        <v>41637950</v>
      </c>
      <c r="B1" s="3">
        <v>3000000</v>
      </c>
      <c r="E1" s="25">
        <v>1</v>
      </c>
      <c r="I1" s="3">
        <f>F16-$A$2+G7</f>
        <v>10681285.074914999</v>
      </c>
      <c r="K1" s="25">
        <f>E1+1</f>
        <v>2</v>
      </c>
      <c r="O1" s="3">
        <f>L7-$A$2+M7</f>
        <v>9121245.5715089031</v>
      </c>
      <c r="Q1" s="25">
        <f>K1+1</f>
        <v>3</v>
      </c>
      <c r="U1" s="3">
        <f>R7-$A$2+S7</f>
        <v>7569975.0501514524</v>
      </c>
      <c r="W1" s="25">
        <f>Q1+1</f>
        <v>4</v>
      </c>
      <c r="AA1" s="3">
        <f>X7-$A$2+Y7</f>
        <v>6027424.2203945518</v>
      </c>
      <c r="AC1" s="25">
        <f>W1+1</f>
        <v>5</v>
      </c>
    </row>
    <row r="2" spans="1:31" x14ac:dyDescent="0.25">
      <c r="A2" s="3">
        <v>1500000</v>
      </c>
      <c r="K2" s="5"/>
      <c r="Q2" s="5"/>
      <c r="W2" s="5"/>
      <c r="AC2" s="5"/>
    </row>
    <row r="3" spans="1:31" x14ac:dyDescent="0.25">
      <c r="C3" s="19"/>
      <c r="D3" s="20"/>
      <c r="E3" s="21"/>
      <c r="I3" s="19"/>
      <c r="J3" s="20"/>
      <c r="K3" s="21"/>
      <c r="O3" s="19"/>
      <c r="P3" s="20"/>
      <c r="Q3" s="21"/>
      <c r="U3" s="19"/>
      <c r="V3" s="20"/>
      <c r="W3" s="21"/>
      <c r="AA3" s="19"/>
      <c r="AB3" s="20"/>
      <c r="AC3" s="21"/>
    </row>
    <row r="4" spans="1:31" ht="18" x14ac:dyDescent="0.35">
      <c r="A4" s="21">
        <v>1.67E-2</v>
      </c>
      <c r="C4" s="19" t="s">
        <v>15</v>
      </c>
      <c r="D4" s="21">
        <f>$A$4</f>
        <v>1.67E-2</v>
      </c>
      <c r="E4" s="21">
        <v>0.03</v>
      </c>
      <c r="F4" s="22">
        <f>E4*F$16</f>
        <v>356741.55</v>
      </c>
      <c r="G4" s="22">
        <f t="shared" ref="G4" si="0">D4*F4</f>
        <v>5957.583885</v>
      </c>
      <c r="I4" s="19" t="s">
        <v>15</v>
      </c>
      <c r="J4" s="21">
        <f>$A$4</f>
        <v>1.67E-2</v>
      </c>
      <c r="K4" s="21">
        <v>0.03</v>
      </c>
      <c r="L4" s="22">
        <f>I$1*K4</f>
        <v>320438.55224744999</v>
      </c>
      <c r="M4" s="22">
        <f t="shared" ref="M4:M6" si="1">J4*L4</f>
        <v>5351.3238225324149</v>
      </c>
      <c r="O4" s="19" t="s">
        <v>15</v>
      </c>
      <c r="P4" s="21">
        <f>$A$4</f>
        <v>1.67E-2</v>
      </c>
      <c r="Q4" s="21">
        <v>0.03</v>
      </c>
      <c r="R4" s="22">
        <f>O$1*Q4</f>
        <v>273637.36714526708</v>
      </c>
      <c r="S4" s="22">
        <f t="shared" ref="S4:S6" si="2">P4*R4</f>
        <v>4569.7440313259603</v>
      </c>
      <c r="U4" s="19" t="s">
        <v>15</v>
      </c>
      <c r="V4" s="21">
        <f>$A$4</f>
        <v>1.67E-2</v>
      </c>
      <c r="W4" s="21">
        <v>0.03</v>
      </c>
      <c r="X4" s="22">
        <f>U$1*W4</f>
        <v>227099.25150454356</v>
      </c>
      <c r="Y4" s="22">
        <f t="shared" ref="Y4:Y6" si="3">V4*X4</f>
        <v>3792.5575001258771</v>
      </c>
      <c r="AA4" s="19" t="s">
        <v>15</v>
      </c>
      <c r="AB4" s="21">
        <f>$A$4</f>
        <v>1.67E-2</v>
      </c>
      <c r="AC4" s="21">
        <v>0.03</v>
      </c>
      <c r="AD4" s="22">
        <f>AA$1*AC4</f>
        <v>180822.72661183655</v>
      </c>
      <c r="AE4" s="22">
        <f t="shared" ref="AE4:AE6" si="4">AB4*AD4</f>
        <v>3019.7395344176703</v>
      </c>
    </row>
    <row r="5" spans="1:31" ht="18" x14ac:dyDescent="0.35">
      <c r="A5" s="21">
        <v>1.84E-2</v>
      </c>
      <c r="C5" s="19" t="s">
        <v>11</v>
      </c>
      <c r="D5" s="21">
        <f>$A$5</f>
        <v>1.84E-2</v>
      </c>
      <c r="E5" s="21">
        <v>7.0000000000000007E-2</v>
      </c>
      <c r="F5" s="22">
        <f>E5*F$16</f>
        <v>832396.95000000007</v>
      </c>
      <c r="G5" s="22">
        <f t="shared" ref="G5:G6" si="5">D5*F5</f>
        <v>15316.103880000001</v>
      </c>
      <c r="I5" s="19" t="s">
        <v>11</v>
      </c>
      <c r="J5" s="21">
        <f>$A$5</f>
        <v>1.84E-2</v>
      </c>
      <c r="K5" s="21">
        <v>7.0000000000000007E-2</v>
      </c>
      <c r="L5" s="22">
        <f t="shared" ref="L5:L6" si="6">I$1*K5</f>
        <v>747689.95524405001</v>
      </c>
      <c r="M5" s="22">
        <f t="shared" si="1"/>
        <v>13757.49517649052</v>
      </c>
      <c r="O5" s="19" t="s">
        <v>11</v>
      </c>
      <c r="P5" s="21">
        <f>$A$5</f>
        <v>1.84E-2</v>
      </c>
      <c r="Q5" s="21">
        <v>7.0000000000000007E-2</v>
      </c>
      <c r="R5" s="22">
        <f t="shared" ref="R5:R6" si="7">O$1*Q5</f>
        <v>638487.19000562327</v>
      </c>
      <c r="S5" s="22">
        <f t="shared" si="2"/>
        <v>11748.164296103469</v>
      </c>
      <c r="U5" s="19" t="s">
        <v>11</v>
      </c>
      <c r="V5" s="21">
        <f>$A$5</f>
        <v>1.84E-2</v>
      </c>
      <c r="W5" s="21">
        <v>7.0000000000000007E-2</v>
      </c>
      <c r="X5" s="22">
        <f t="shared" ref="X5:X6" si="8">U$1*W5</f>
        <v>529898.2535106017</v>
      </c>
      <c r="Y5" s="22">
        <f t="shared" si="3"/>
        <v>9750.1278645950715</v>
      </c>
      <c r="AA5" s="19" t="s">
        <v>11</v>
      </c>
      <c r="AB5" s="21">
        <f>$A$5</f>
        <v>1.84E-2</v>
      </c>
      <c r="AC5" s="21">
        <v>7.0000000000000007E-2</v>
      </c>
      <c r="AD5" s="22">
        <f t="shared" ref="AD5:AD6" si="9">AA$1*AC5</f>
        <v>421919.69542761869</v>
      </c>
      <c r="AE5" s="22">
        <f t="shared" si="4"/>
        <v>7763.3223958681838</v>
      </c>
    </row>
    <row r="6" spans="1:31" ht="18.75" thickBot="1" x14ac:dyDescent="0.4">
      <c r="A6" s="21">
        <v>2.5100000000000001E-2</v>
      </c>
      <c r="C6" s="19" t="s">
        <v>12</v>
      </c>
      <c r="D6" s="21">
        <f>$A$6</f>
        <v>2.5100000000000001E-2</v>
      </c>
      <c r="E6" s="21">
        <v>0.9</v>
      </c>
      <c r="F6" s="22">
        <f>E6*F$16</f>
        <v>10702246.5</v>
      </c>
      <c r="G6" s="22">
        <f t="shared" si="5"/>
        <v>268626.38715000002</v>
      </c>
      <c r="I6" s="19" t="s">
        <v>12</v>
      </c>
      <c r="J6" s="21">
        <f>$A$6</f>
        <v>2.5100000000000001E-2</v>
      </c>
      <c r="K6" s="21">
        <v>0.9</v>
      </c>
      <c r="L6" s="22">
        <f t="shared" si="6"/>
        <v>9613156.5674235001</v>
      </c>
      <c r="M6" s="22">
        <f t="shared" si="1"/>
        <v>241290.22984232986</v>
      </c>
      <c r="O6" s="19" t="s">
        <v>12</v>
      </c>
      <c r="P6" s="21">
        <f>$A$6</f>
        <v>2.5100000000000001E-2</v>
      </c>
      <c r="Q6" s="21">
        <v>0.9</v>
      </c>
      <c r="R6" s="22">
        <f t="shared" si="7"/>
        <v>8209121.0143580129</v>
      </c>
      <c r="S6" s="22">
        <f t="shared" si="2"/>
        <v>206048.93746038614</v>
      </c>
      <c r="U6" s="19" t="s">
        <v>12</v>
      </c>
      <c r="V6" s="21">
        <f>$A$6</f>
        <v>2.5100000000000001E-2</v>
      </c>
      <c r="W6" s="21">
        <v>0.9</v>
      </c>
      <c r="X6" s="22">
        <f t="shared" si="8"/>
        <v>6812977.5451363074</v>
      </c>
      <c r="Y6" s="22">
        <f t="shared" si="3"/>
        <v>171005.73638292131</v>
      </c>
      <c r="AA6" s="19" t="s">
        <v>12</v>
      </c>
      <c r="AB6" s="21">
        <f>$A$6</f>
        <v>2.5100000000000001E-2</v>
      </c>
      <c r="AC6" s="21">
        <v>0.9</v>
      </c>
      <c r="AD6" s="22">
        <f t="shared" si="9"/>
        <v>5424681.798355097</v>
      </c>
      <c r="AE6" s="22">
        <f t="shared" si="4"/>
        <v>136159.51313871294</v>
      </c>
    </row>
    <row r="7" spans="1:31" ht="18.75" thickBot="1" x14ac:dyDescent="0.4">
      <c r="E7" s="24">
        <f ca="1">SUM(E5:E14)</f>
        <v>1</v>
      </c>
      <c r="F7" s="23">
        <f>SUM(F4:F6)</f>
        <v>11891385</v>
      </c>
      <c r="G7" s="23">
        <f>SUM(G4:G6)</f>
        <v>289900.074915</v>
      </c>
      <c r="K7" s="24">
        <f ca="1">SUM(K5:K14)</f>
        <v>1</v>
      </c>
      <c r="L7" s="23">
        <f>SUM(L5:L6)</f>
        <v>10360846.52266755</v>
      </c>
      <c r="M7" s="23">
        <f>SUM(M4:M6)</f>
        <v>260399.04884135281</v>
      </c>
      <c r="Q7" s="24">
        <f ca="1">SUM(Q5:Q14)</f>
        <v>1</v>
      </c>
      <c r="R7" s="23">
        <f>SUM(R5:R6)</f>
        <v>8847608.2043636367</v>
      </c>
      <c r="S7" s="23">
        <f>SUM(S4:S6)</f>
        <v>222366.84578781558</v>
      </c>
      <c r="W7" s="24">
        <f ca="1">SUM(W5:W14)</f>
        <v>1</v>
      </c>
      <c r="X7" s="23">
        <f>SUM(X5:X6)</f>
        <v>7342875.7986469092</v>
      </c>
      <c r="Y7" s="23">
        <f>SUM(Y4:Y6)</f>
        <v>184548.42174764225</v>
      </c>
      <c r="AC7" s="24">
        <f ca="1">SUM(AC5:AC14)</f>
        <v>1</v>
      </c>
      <c r="AD7" s="23">
        <f>SUM(AD5:AD6)</f>
        <v>5846601.4937827159</v>
      </c>
      <c r="AE7" s="23">
        <f>SUM(AE4:AE6)</f>
        <v>146942.57506899879</v>
      </c>
    </row>
    <row r="12" spans="1:31" ht="18" x14ac:dyDescent="0.35">
      <c r="C12" s="19" t="s">
        <v>16</v>
      </c>
      <c r="D12" s="21">
        <v>2.7799999999999998E-2</v>
      </c>
      <c r="E12" s="21">
        <v>0.05</v>
      </c>
      <c r="F12" s="22">
        <f>($A$1-$A$2)*E12</f>
        <v>2006897.5</v>
      </c>
      <c r="G12" s="22">
        <f>D12*F12</f>
        <v>55791.750499999995</v>
      </c>
    </row>
    <row r="13" spans="1:31" ht="18" x14ac:dyDescent="0.35">
      <c r="C13" s="19" t="s">
        <v>13</v>
      </c>
      <c r="D13" s="21">
        <v>2.9499999999999998E-2</v>
      </c>
      <c r="E13" s="21">
        <v>0.55000000000000004</v>
      </c>
      <c r="F13" s="22">
        <f>($A$1-$A$2)*E13</f>
        <v>22075872.5</v>
      </c>
      <c r="G13" s="22">
        <f>D13*F13</f>
        <v>651238.23875000002</v>
      </c>
    </row>
    <row r="14" spans="1:31" ht="18" x14ac:dyDescent="0.35">
      <c r="C14" s="19" t="s">
        <v>14</v>
      </c>
      <c r="D14" s="21">
        <v>3.1199999999999999E-2</v>
      </c>
      <c r="E14" s="21">
        <v>0.1</v>
      </c>
      <c r="F14" s="22">
        <f>($A$1-$A3)*E14</f>
        <v>4163795</v>
      </c>
      <c r="G14" s="22">
        <f>D14*F14</f>
        <v>129910.40399999999</v>
      </c>
    </row>
    <row r="15" spans="1:31" x14ac:dyDescent="0.25">
      <c r="F15" s="26">
        <f>SUM(F12:F14)</f>
        <v>28246565</v>
      </c>
      <c r="G15" s="26">
        <f>SUM(G12:G14)</f>
        <v>836940.39324999996</v>
      </c>
    </row>
    <row r="16" spans="1:31" x14ac:dyDescent="0.25">
      <c r="F16" s="3">
        <f>A1-F15-A2</f>
        <v>11891385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cde53ac1-bf5f-4aae-9cf1-07509e23a4b0" origin="defaultValue">
  <element uid="bba94c65-ac3d-4f34-b2e1-8de11ef6f01c" value=""/>
</sisl>
</file>

<file path=customXml/item2.xml><?xml version="1.0" encoding="utf-8"?>
<WrappedLabelHistory xmlns:xsi="http://www.w3.org/2001/XMLSchema-instance" xmlns:xsd="http://www.w3.org/2001/XMLSchema" xmlns="http://www.boldonjames.com/2016/02/Classifier/internal/wrappedLabelHistory">
  <Value>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JjZGU1M2FjMS1iZjVmLTRhYWUtOWNmMS0wNzUwOWUyM2E0YjAiIG9yaWdpbj0iZGVmYXVsdFZhbHVlIj48ZWxlbWVudCB1aWQ9ImJiYTk0YzY1LWFjM2QtNGYzNC1iMmUxLThkZTExZWY2ZjAxYyIgdmFsdWU9IiIgeG1sbnM9Imh0dHA6Ly93d3cuYm9sZG9uamFtZXMuY29tLzIwMDgvMDEvc2llL2ludGVybmFsL2xhYmVsIiAvPjwvc2lzbD48VXNlck5hbWU+VVNcYWphPC9Vc2VyTmFtZT48RGF0ZVRpbWU+NC82LzIwMTggODoyNTowNCBQTTwvRGF0ZVRpbWU+PExhYmVsU3RyaW5nPk9yaWdpbiBKdXJpc2RpY3Rpb246IFVTIDwvTGFiZWxTdHJpbmc+PC9pdGVtPjwvbGFiZWxIaXN0b3J5Pg==</Value>
</WrappedLabelHistory>
</file>

<file path=customXml/itemProps1.xml><?xml version="1.0" encoding="utf-8"?>
<ds:datastoreItem xmlns:ds="http://schemas.openxmlformats.org/officeDocument/2006/customXml" ds:itemID="{F28EFCB3-10C2-4551-8C8D-963853CC82DB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65E9778B-0230-4929-BE74-B4653834D2E8}">
  <ds:schemaRefs>
    <ds:schemaRef ds:uri="http://www.w3.org/2001/XMLSchema"/>
    <ds:schemaRef ds:uri="http://www.boldonjames.com/2016/02/Classifier/internal/wrappedLabelHistor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Whatever</vt:lpstr>
      <vt:lpstr>Sheet1</vt:lpstr>
    </vt:vector>
  </TitlesOfParts>
  <Company>Raytheon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[rtnipcontrolcode:rtnipcontrolcodenone||rtnexportcontrolcountry:usa|rtnexportcontrolcode:rtnexportcontrolcodenone||]</dc:subject>
  <dc:creator>Andy Askey</dc:creator>
  <cp:lastModifiedBy>Andy Askey</cp:lastModifiedBy>
  <dcterms:created xsi:type="dcterms:W3CDTF">2018-04-06T20:20:57Z</dcterms:created>
  <dcterms:modified xsi:type="dcterms:W3CDTF">2018-05-07T01:51:30Z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664dacc3-8813-4a85-85dd-66ac26c64311</vt:lpwstr>
  </property>
  <property fmtid="{D5CDD505-2E9C-101B-9397-08002B2CF9AE}" pid="3" name="bjDocumentLabelXML">
    <vt:lpwstr>&lt;?xml version="1.0" encoding="us-ascii"?&gt;&lt;sisl xmlns:xsi="http://www.w3.org/2001/XMLSchema-instance" xmlns:xsd="http://www.w3.org/2001/XMLSchema" sislVersion="0" policy="cde53ac1-bf5f-4aae-9cf1-07509e23a4b0" origin="defaultValue" xmlns="http://www.boldonj</vt:lpwstr>
  </property>
  <property fmtid="{D5CDD505-2E9C-101B-9397-08002B2CF9AE}" pid="4" name="bjDocumentLabelXML-0">
    <vt:lpwstr>ames.com/2008/01/sie/internal/label"&gt;&lt;element uid="bba94c65-ac3d-4f34-b2e1-8de11ef6f01c" value="" /&gt;&lt;/sisl&gt;</vt:lpwstr>
  </property>
  <property fmtid="{D5CDD505-2E9C-101B-9397-08002B2CF9AE}" pid="5" name="bjDocumentSecurityLabel">
    <vt:lpwstr>Origin Jurisdiction: US </vt:lpwstr>
  </property>
  <property fmtid="{D5CDD505-2E9C-101B-9397-08002B2CF9AE}" pid="6" name="rtnipcontrolcode">
    <vt:lpwstr>rtnipcontrolcodenone</vt:lpwstr>
  </property>
  <property fmtid="{D5CDD505-2E9C-101B-9397-08002B2CF9AE}" pid="7" name="rtnexportcontrolcountry">
    <vt:lpwstr>usa</vt:lpwstr>
  </property>
  <property fmtid="{D5CDD505-2E9C-101B-9397-08002B2CF9AE}" pid="8" name="rtnexportcontrolcode">
    <vt:lpwstr>rtnexportcontrolcodenone</vt:lpwstr>
  </property>
  <property fmtid="{D5CDD505-2E9C-101B-9397-08002B2CF9AE}" pid="9" name="bjSaver">
    <vt:lpwstr>6Q40sCipNx/rxHYrdWl9RobJ1f4o8kdI</vt:lpwstr>
  </property>
  <property fmtid="{D5CDD505-2E9C-101B-9397-08002B2CF9AE}" pid="10" name="bjLabelHistoryID">
    <vt:lpwstr>{65E9778B-0230-4929-BE74-B4653834D2E8}</vt:lpwstr>
  </property>
</Properties>
</file>