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A9CFD33-8937-40D4-8F7B-AD029270597D}" xr6:coauthVersionLast="45" xr6:coauthVersionMax="45" xr10:uidLastSave="{00000000-0000-0000-0000-000000000000}"/>
  <bookViews>
    <workbookView xWindow="-96" yWindow="-96" windowWidth="16608" windowHeight="10536" tabRatio="1000" xr2:uid="{00000000-000D-0000-FFFF-FFFF00000000}"/>
  </bookViews>
  <sheets>
    <sheet name="ObservedHarvestData" sheetId="1" r:id="rId1"/>
    <sheet name="Phenology" sheetId="10" r:id="rId2"/>
    <sheet name="Canopy" sheetId="12" r:id="rId3"/>
    <sheet name="CWP2010" sheetId="8" r:id="rId4"/>
    <sheet name="MekelleET" sheetId="9" r:id="rId5"/>
    <sheet name="Mekelle2008SW" sheetId="2" r:id="rId6"/>
    <sheet name="Mekelle2008Crop" sheetId="3" r:id="rId7"/>
    <sheet name="VanDelden" sheetId="4" r:id="rId8"/>
    <sheet name="ObservedLysimeter2" sheetId="5" r:id="rId9"/>
    <sheet name="ObservedLysimeter4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" l="1"/>
  <c r="F95" i="1" s="1"/>
  <c r="J95" i="1" s="1"/>
  <c r="E92" i="1"/>
  <c r="X92" i="1" s="1"/>
  <c r="E90" i="1"/>
  <c r="G90" i="1" s="1"/>
  <c r="D95" i="1"/>
  <c r="D94" i="1"/>
  <c r="E94" i="1" s="1"/>
  <c r="D93" i="1"/>
  <c r="D92" i="1"/>
  <c r="F92" i="1" s="1"/>
  <c r="J92" i="1" s="1"/>
  <c r="D91" i="1"/>
  <c r="E91" i="1" s="1"/>
  <c r="D90" i="1"/>
  <c r="F90" i="1" s="1"/>
  <c r="J90" i="1" s="1"/>
  <c r="E88" i="1"/>
  <c r="X88" i="1" s="1"/>
  <c r="E89" i="1"/>
  <c r="X89" i="1" s="1"/>
  <c r="D86" i="1"/>
  <c r="E86" i="1" s="1"/>
  <c r="D85" i="1"/>
  <c r="D84" i="1"/>
  <c r="D89" i="1"/>
  <c r="D88" i="1"/>
  <c r="F88" i="1" s="1"/>
  <c r="D87" i="1"/>
  <c r="E87" i="1" s="1"/>
  <c r="F86" i="1" l="1"/>
  <c r="G86" i="1"/>
  <c r="X86" i="1"/>
  <c r="F91" i="1"/>
  <c r="J91" i="1" s="1"/>
  <c r="I91" i="1" s="1"/>
  <c r="X91" i="1"/>
  <c r="G91" i="1"/>
  <c r="I92" i="1"/>
  <c r="F84" i="1"/>
  <c r="X87" i="1"/>
  <c r="G87" i="1"/>
  <c r="F85" i="1"/>
  <c r="I90" i="1"/>
  <c r="F94" i="1"/>
  <c r="J94" i="1" s="1"/>
  <c r="G94" i="1"/>
  <c r="X94" i="1"/>
  <c r="G95" i="1"/>
  <c r="I95" i="1" s="1"/>
  <c r="E84" i="1"/>
  <c r="E93" i="1"/>
  <c r="G88" i="1"/>
  <c r="G92" i="1"/>
  <c r="E85" i="1"/>
  <c r="F87" i="1"/>
  <c r="G89" i="1"/>
  <c r="X95" i="1"/>
  <c r="X90" i="1"/>
  <c r="F89" i="1"/>
  <c r="P67" i="1"/>
  <c r="P64" i="1"/>
  <c r="X93" i="1" l="1"/>
  <c r="G93" i="1"/>
  <c r="X85" i="1"/>
  <c r="G85" i="1"/>
  <c r="X84" i="1"/>
  <c r="G84" i="1"/>
  <c r="I94" i="1"/>
  <c r="F93" i="1"/>
  <c r="J93" i="1" s="1"/>
  <c r="I93" i="1" s="1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H3" i="1" l="1"/>
  <c r="H4" i="1"/>
  <c r="H5" i="1"/>
  <c r="H6" i="1"/>
  <c r="H7" i="1"/>
  <c r="H8" i="1"/>
  <c r="H9" i="1"/>
  <c r="H10" i="1"/>
  <c r="H11" i="1"/>
  <c r="H2" i="1"/>
  <c r="C15" i="9" l="1"/>
  <c r="C16" i="9"/>
  <c r="C17" i="9"/>
  <c r="C18" i="9"/>
  <c r="C19" i="9"/>
  <c r="C20" i="9"/>
  <c r="C21" i="9"/>
  <c r="C22" i="9"/>
  <c r="C23" i="9"/>
  <c r="C24" i="9"/>
  <c r="C25" i="9"/>
  <c r="C14" i="9"/>
  <c r="C3" i="9"/>
  <c r="C4" i="9"/>
  <c r="C5" i="9"/>
  <c r="C6" i="9"/>
  <c r="C7" i="9"/>
  <c r="C8" i="9"/>
  <c r="C9" i="9"/>
  <c r="C10" i="9"/>
  <c r="C11" i="9"/>
  <c r="C12" i="9"/>
  <c r="C13" i="9"/>
  <c r="C2" i="9"/>
  <c r="E45" i="8" l="1"/>
  <c r="E44" i="8"/>
  <c r="E43" i="8"/>
  <c r="E42" i="8"/>
  <c r="E41" i="8"/>
  <c r="E40" i="8"/>
  <c r="E39" i="8"/>
  <c r="E38" i="8"/>
  <c r="E37" i="8"/>
  <c r="E36" i="8"/>
  <c r="E35" i="8"/>
  <c r="E34" i="8"/>
  <c r="C45" i="8"/>
  <c r="C44" i="8"/>
  <c r="C43" i="8"/>
  <c r="C42" i="8"/>
  <c r="C41" i="8"/>
  <c r="C40" i="8"/>
  <c r="C39" i="8"/>
  <c r="C38" i="8"/>
  <c r="C37" i="8"/>
  <c r="C36" i="8"/>
  <c r="C35" i="8"/>
  <c r="C34" i="8"/>
  <c r="E31" i="8"/>
  <c r="E32" i="8"/>
  <c r="E33" i="8"/>
  <c r="E30" i="8"/>
  <c r="C33" i="8"/>
  <c r="C32" i="8"/>
  <c r="C31" i="8"/>
  <c r="C30" i="8"/>
  <c r="H23" i="8" l="1"/>
  <c r="H24" i="8"/>
  <c r="H25" i="8"/>
  <c r="H26" i="8"/>
  <c r="H27" i="8"/>
  <c r="H28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H16" i="8"/>
  <c r="H17" i="8"/>
  <c r="H18" i="8"/>
  <c r="H19" i="8"/>
  <c r="H20" i="8"/>
  <c r="H21" i="8"/>
  <c r="H22" i="8"/>
  <c r="H9" i="8"/>
  <c r="H10" i="8"/>
  <c r="H11" i="8"/>
  <c r="H12" i="8"/>
  <c r="H13" i="8"/>
  <c r="H14" i="8"/>
  <c r="H15" i="8"/>
  <c r="H3" i="8"/>
  <c r="H4" i="8"/>
  <c r="H5" i="8"/>
  <c r="H6" i="8"/>
  <c r="H7" i="8"/>
  <c r="H8" i="8"/>
  <c r="H2" i="8"/>
  <c r="C3" i="8"/>
  <c r="C4" i="8"/>
  <c r="C5" i="8"/>
  <c r="C6" i="8"/>
  <c r="C7" i="8"/>
  <c r="C8" i="8"/>
  <c r="C2" i="8"/>
  <c r="H22" i="3" l="1"/>
  <c r="H23" i="3"/>
  <c r="H24" i="3"/>
  <c r="H25" i="3"/>
  <c r="H26" i="3"/>
  <c r="H21" i="3"/>
  <c r="H20" i="3"/>
  <c r="H19" i="3"/>
  <c r="H18" i="3"/>
  <c r="H17" i="3"/>
  <c r="H16" i="3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C21" i="3"/>
  <c r="C22" i="3"/>
  <c r="C23" i="3"/>
  <c r="C24" i="3"/>
  <c r="C25" i="3"/>
  <c r="C26" i="3"/>
  <c r="C16" i="3"/>
  <c r="C17" i="3"/>
  <c r="C18" i="3"/>
  <c r="C19" i="3"/>
  <c r="C20" i="3"/>
  <c r="E3" i="3"/>
  <c r="E4" i="3"/>
  <c r="E5" i="3"/>
  <c r="E6" i="3"/>
  <c r="E7" i="3"/>
  <c r="E9" i="3"/>
  <c r="E10" i="3"/>
  <c r="E11" i="3"/>
  <c r="E12" i="3"/>
  <c r="E13" i="3"/>
  <c r="E14" i="3"/>
  <c r="E2" i="3"/>
  <c r="C9" i="3"/>
  <c r="C10" i="3"/>
  <c r="C11" i="3"/>
  <c r="C12" i="3"/>
  <c r="C13" i="3"/>
  <c r="C14" i="3"/>
  <c r="B15" i="3" s="1"/>
  <c r="C3" i="3"/>
  <c r="C4" i="3"/>
  <c r="C5" i="3"/>
  <c r="C6" i="3"/>
  <c r="C7" i="3"/>
  <c r="B8" i="3" s="1"/>
  <c r="C2" i="3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68" i="1"/>
  <c r="J3" i="1"/>
  <c r="J4" i="1"/>
  <c r="J5" i="1"/>
  <c r="J6" i="1"/>
  <c r="J7" i="1"/>
  <c r="J8" i="1"/>
  <c r="J9" i="1"/>
  <c r="J10" i="1"/>
  <c r="J11" i="1"/>
  <c r="J2" i="1"/>
  <c r="M68" i="1"/>
  <c r="M8" i="1"/>
  <c r="M9" i="1"/>
  <c r="M10" i="1"/>
  <c r="M11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27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P6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P6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 so add 8 days which is the duration of flowering suggested in the paper</t>
        </r>
      </text>
    </comment>
    <comment ref="K9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These N concentrations may have been measured at Flowering!!!!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7" authorId="0" shapeId="0" xr:uid="{00000000-0006-0000-0100-000001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8" authorId="0" shapeId="0" xr:uid="{00000000-0006-0000-0100-000002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  <comment ref="B9" authorId="0" shapeId="0" xr:uid="{00000000-0006-0000-0100-000003000000}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Added 8 days because this is half the length of the flowering period</t>
        </r>
      </text>
    </comment>
  </commentList>
</comments>
</file>

<file path=xl/sharedStrings.xml><?xml version="1.0" encoding="utf-8"?>
<sst xmlns="http://schemas.openxmlformats.org/spreadsheetml/2006/main" count="622" uniqueCount="167">
  <si>
    <t>SimulationName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</si>
  <si>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</si>
  <si>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</si>
  <si>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</si>
  <si>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</si>
  <si>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</si>
  <si>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</si>
  <si>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</si>
  <si>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</si>
  <si>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</si>
  <si>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</si>
  <si>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</si>
  <si>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</si>
  <si>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</si>
  <si>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</si>
  <si>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</si>
  <si>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</si>
  <si>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</si>
  <si>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</si>
  <si>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</si>
  <si>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</si>
  <si>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</si>
  <si>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</si>
  <si>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</si>
  <si>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</si>
  <si>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</si>
  <si>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</si>
  <si>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</si>
  <si>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</si>
  <si>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</si>
  <si>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</si>
  <si>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</si>
  <si>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</si>
  <si>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</si>
  <si>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</si>
  <si>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</si>
  <si>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</si>
  <si>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</si>
  <si>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</si>
  <si>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</si>
  <si>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</si>
  <si>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</si>
  <si>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</si>
  <si>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</si>
  <si>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</si>
  <si>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</si>
  <si>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</si>
  <si>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</si>
  <si>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</si>
  <si>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</si>
  <si>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</si>
  <si>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</si>
  <si>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</si>
  <si>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</si>
  <si>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</si>
  <si>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</si>
  <si>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</si>
  <si>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</si>
  <si>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</si>
  <si>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</si>
  <si>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</si>
  <si>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</si>
  <si>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</si>
  <si>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</si>
  <si>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</si>
  <si>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</si>
  <si>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</si>
  <si>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</si>
  <si>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</si>
  <si>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</si>
  <si>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</si>
  <si>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</si>
  <si>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</si>
  <si>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</si>
  <si>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</si>
  <si>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</si>
  <si>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</si>
  <si>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</si>
  <si>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</si>
  <si>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</si>
  <si>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</si>
  <si>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</si>
  <si>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</si>
  <si>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</si>
  <si>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</si>
  <si>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</si>
  <si>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</si>
  <si>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</si>
  <si>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</si>
  <si>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</si>
  <si>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</si>
  <si>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</si>
  <si>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</si>
  <si>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</si>
  <si>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</si>
  <si>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</si>
  <si>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</si>
  <si>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</si>
  <si>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</si>
  <si>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</si>
  <si>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</si>
  <si>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</si>
  <si>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</si>
  <si>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</si>
  <si>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</si>
  <si>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</si>
  <si>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</si>
  <si>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</si>
  <si>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</si>
  <si>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</si>
  <si>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</si>
  <si>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</si>
  <si>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</si>
  <si>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</si>
  <si>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</si>
  <si>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</si>
  <si>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</si>
  <si>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</si>
  <si>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</si>
  <si>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</si>
  <si>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</si>
  <si>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</si>
  <si>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</si>
  <si>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</si>
  <si>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</si>
  <si>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</si>
  <si>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</si>
  <si>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</si>
  <si>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</si>
  <si>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</si>
  <si>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</si>
  <si>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</si>
  <si>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</si>
  <si>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</si>
  <si>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</si>
  <si>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</si>
  <si>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</si>
  <si>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</si>
  <si>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</si>
  <si>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</si>
  <si>
    <t>LAI</t>
  </si>
  <si>
    <t>Zadok</t>
  </si>
  <si>
    <t>GrainNConc</t>
  </si>
  <si>
    <t>Clock.Today</t>
  </si>
  <si>
    <t>Teff.Leaf.CoverGreen</t>
  </si>
  <si>
    <t>Teff.Leaf.LAI</t>
  </si>
  <si>
    <t>Mekelle2004N0</t>
  </si>
  <si>
    <t>Mekelle2004N1</t>
  </si>
  <si>
    <t>Mekelle2004N2</t>
  </si>
  <si>
    <t>HI</t>
  </si>
  <si>
    <t>Mekelle2004N0Split</t>
  </si>
  <si>
    <t>Mekelle2004N1Split</t>
  </si>
  <si>
    <t>Mekelle2004N2Split</t>
  </si>
  <si>
    <t>Mekelle2005N0</t>
  </si>
  <si>
    <t>Mekelle2005N1</t>
  </si>
  <si>
    <t>Mekelle2005N2</t>
  </si>
  <si>
    <t>Mekelle2005N0Split</t>
  </si>
  <si>
    <t>Mekelle2005N1Split</t>
  </si>
  <si>
    <t>Mekelle2005N2Split</t>
  </si>
  <si>
    <t>StrawNConc</t>
  </si>
  <si>
    <t>GrainPerPanicle</t>
  </si>
  <si>
    <t>PPSM</t>
  </si>
  <si>
    <t>Teff.Phenology.CurrentStageName</t>
  </si>
  <si>
    <t>Teff.AboveGround.Wt</t>
  </si>
  <si>
    <t>Teff.Grain.Wt</t>
  </si>
  <si>
    <t>Teff.AboveGround.N</t>
  </si>
  <si>
    <t>Teff.Grain.N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</si>
</sst>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 applyAlignment="1">
      <alignment wrapText="1"/>
    </xf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F0A-9058-01DADB7C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5560"/>
        <c:axId val="225434672"/>
      </c:scatterChart>
      <c:valAx>
        <c:axId val="13221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434672"/>
        <c:crosses val="autoZero"/>
        <c:crossBetween val="midCat"/>
      </c:valAx>
      <c:valAx>
        <c:axId val="22543467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15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F-49BD-934F-BB4BAECC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1312"/>
        <c:axId val="424377936"/>
      </c:scatterChart>
      <c:valAx>
        <c:axId val="4243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377936"/>
        <c:crosses val="autoZero"/>
        <c:crossBetween val="midCat"/>
      </c:valAx>
      <c:valAx>
        <c:axId val="42437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4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5"/>
  <sheetViews>
    <sheetView tabSelected="1" workbookViewId="0">
      <selection activeCell="G2" sqref="G2"/>
    </sheetView>
  </sheetViews>
  <sheetFormatPr defaultRowHeight="14.4"/>
  <cols>
    <col min="1" max="1" width="26.5234375" bestFit="1" customWidth="1"/>
    <col min="2" max="2" width="28.20703125" bestFit="1" customWidth="1"/>
    <col min="16" max="16" width="12.1015625" bestFit="1" customWidth="1"/>
    <col min="17" max="17" width="11.3125" bestFit="1" customWidth="1"/>
    <col min="18" max="18" width="13.3125" bestFit="1" customWidth="1"/>
    <col min="19" max="19" width="15.5234375" bestFit="1" customWidth="1"/>
    <col min="20" max="20" width="10.3125" bestFit="1" customWidth="1"/>
  </cols>
  <sheetData>
    <row r="1" spans="1:24">
      <c r="A1" t="s">
        <v>0</v>
      </c>
      <c r="B1" s="8" t="s">
        <v>162</v>
      </c>
      <c r="C1" t="s">
        <v>1</v>
      </c>
      <c r="D1" s="7" t="s">
        <v>163</v>
      </c>
      <c r="E1" t="s">
        <v>164</v>
      </c>
      <c r="F1" t="s">
        <v>81</v>
      </c>
      <c r="G1" t="s">
        <v>166</v>
      </c>
      <c r="H1" t="s">
        <v>142</v>
      </c>
      <c r="I1" t="s">
        <v>165</v>
      </c>
      <c r="J1" t="s">
        <v>82</v>
      </c>
      <c r="K1" t="s">
        <v>159</v>
      </c>
      <c r="L1" t="s">
        <v>4</v>
      </c>
      <c r="M1" t="s">
        <v>5</v>
      </c>
      <c r="N1" t="s">
        <v>6</v>
      </c>
      <c r="O1" t="s">
        <v>60</v>
      </c>
      <c r="P1" t="s">
        <v>7</v>
      </c>
      <c r="Q1" t="s">
        <v>8</v>
      </c>
      <c r="R1" t="s">
        <v>77</v>
      </c>
      <c r="S1" t="s">
        <v>78</v>
      </c>
      <c r="T1" t="s">
        <v>79</v>
      </c>
      <c r="U1" t="s">
        <v>80</v>
      </c>
      <c r="V1" t="s">
        <v>149</v>
      </c>
      <c r="W1" t="s">
        <v>160</v>
      </c>
      <c r="X1" t="s">
        <v>161</v>
      </c>
    </row>
    <row r="2" spans="1:24">
      <c r="A2" s="2" t="s">
        <v>10</v>
      </c>
      <c r="B2" t="s">
        <v>9</v>
      </c>
      <c r="C2" s="1"/>
      <c r="D2">
        <v>219.7</v>
      </c>
      <c r="E2">
        <v>76</v>
      </c>
      <c r="F2">
        <v>143.69999999999999</v>
      </c>
      <c r="G2">
        <v>1.5</v>
      </c>
      <c r="H2">
        <f>G2/(E2)</f>
        <v>1.9736842105263157E-2</v>
      </c>
      <c r="I2">
        <v>2.02</v>
      </c>
      <c r="J2">
        <f>I2-G2</f>
        <v>0.52</v>
      </c>
      <c r="O2">
        <v>68.7</v>
      </c>
      <c r="P2">
        <v>76.7</v>
      </c>
      <c r="Q2">
        <v>139</v>
      </c>
    </row>
    <row r="3" spans="1:24">
      <c r="A3" s="2" t="s">
        <v>11</v>
      </c>
      <c r="B3" t="s">
        <v>9</v>
      </c>
      <c r="D3">
        <v>317</v>
      </c>
      <c r="E3">
        <v>115.8</v>
      </c>
      <c r="F3">
        <v>201.2</v>
      </c>
      <c r="G3">
        <v>3.17</v>
      </c>
      <c r="H3">
        <f t="shared" ref="H3:H11" si="0">G3/(E3)</f>
        <v>2.7374784110535406E-2</v>
      </c>
      <c r="I3">
        <v>4.1399999999999997</v>
      </c>
      <c r="J3">
        <f t="shared" ref="J3:J11" si="1">I3-G3</f>
        <v>0.96999999999999975</v>
      </c>
      <c r="O3">
        <v>72</v>
      </c>
      <c r="P3">
        <v>81.3</v>
      </c>
      <c r="Q3">
        <v>142.30000000000001</v>
      </c>
    </row>
    <row r="4" spans="1:24">
      <c r="A4" s="2" t="s">
        <v>12</v>
      </c>
      <c r="B4" t="s">
        <v>9</v>
      </c>
      <c r="D4">
        <v>500.8</v>
      </c>
      <c r="E4">
        <v>196.3</v>
      </c>
      <c r="F4">
        <v>304.5</v>
      </c>
      <c r="G4">
        <v>4.83</v>
      </c>
      <c r="H4">
        <f t="shared" si="0"/>
        <v>2.4605196128374935E-2</v>
      </c>
      <c r="I4">
        <v>6.2</v>
      </c>
      <c r="J4">
        <f t="shared" si="1"/>
        <v>1.37</v>
      </c>
      <c r="O4">
        <v>76</v>
      </c>
      <c r="P4">
        <v>85</v>
      </c>
      <c r="Q4">
        <v>146.30000000000001</v>
      </c>
    </row>
    <row r="5" spans="1:24">
      <c r="A5" s="2" t="s">
        <v>13</v>
      </c>
      <c r="B5" t="s">
        <v>9</v>
      </c>
      <c r="D5">
        <v>689.4</v>
      </c>
      <c r="E5">
        <v>253.9</v>
      </c>
      <c r="F5">
        <v>435.5</v>
      </c>
      <c r="G5">
        <v>6.25</v>
      </c>
      <c r="H5">
        <f t="shared" si="0"/>
        <v>2.461599054745963E-2</v>
      </c>
      <c r="I5">
        <v>8.1199999999999992</v>
      </c>
      <c r="J5">
        <f t="shared" si="1"/>
        <v>1.8699999999999992</v>
      </c>
      <c r="O5">
        <v>80.7</v>
      </c>
      <c r="P5">
        <v>90</v>
      </c>
      <c r="Q5">
        <v>150</v>
      </c>
    </row>
    <row r="6" spans="1:24">
      <c r="A6" s="2" t="s">
        <v>14</v>
      </c>
      <c r="B6" t="s">
        <v>9</v>
      </c>
      <c r="D6">
        <v>517.70000000000005</v>
      </c>
      <c r="E6">
        <v>211.8</v>
      </c>
      <c r="F6">
        <v>305.89999999999998</v>
      </c>
      <c r="G6">
        <v>4.66</v>
      </c>
      <c r="H6">
        <f t="shared" si="0"/>
        <v>2.2001888574126535E-2</v>
      </c>
      <c r="I6">
        <v>6.16</v>
      </c>
      <c r="J6">
        <f t="shared" si="1"/>
        <v>1.5</v>
      </c>
      <c r="O6">
        <v>74</v>
      </c>
      <c r="P6">
        <v>83.3</v>
      </c>
      <c r="Q6">
        <v>145</v>
      </c>
    </row>
    <row r="7" spans="1:24">
      <c r="A7" s="2" t="s">
        <v>15</v>
      </c>
      <c r="B7" t="s">
        <v>9</v>
      </c>
      <c r="D7">
        <v>571.9</v>
      </c>
      <c r="E7">
        <v>211.1</v>
      </c>
      <c r="F7">
        <v>360.8</v>
      </c>
      <c r="G7">
        <v>2.4700000000000002</v>
      </c>
      <c r="H7">
        <f t="shared" si="0"/>
        <v>1.1700615821885363E-2</v>
      </c>
      <c r="I7">
        <v>7.05</v>
      </c>
      <c r="J7">
        <f t="shared" si="1"/>
        <v>4.58</v>
      </c>
      <c r="M7">
        <f>E7/10/N7</f>
        <v>84440</v>
      </c>
      <c r="N7">
        <v>2.5000000000000001E-4</v>
      </c>
      <c r="O7">
        <v>56.3</v>
      </c>
      <c r="Q7">
        <v>85.7</v>
      </c>
    </row>
    <row r="8" spans="1:24">
      <c r="A8" s="2" t="s">
        <v>16</v>
      </c>
      <c r="B8" t="s">
        <v>9</v>
      </c>
      <c r="D8">
        <v>790.4</v>
      </c>
      <c r="E8">
        <v>283.10000000000002</v>
      </c>
      <c r="F8">
        <v>507.3</v>
      </c>
      <c r="G8">
        <v>6.3689999999999998</v>
      </c>
      <c r="H8">
        <f t="shared" si="0"/>
        <v>2.2497350759448954E-2</v>
      </c>
      <c r="I8">
        <v>11.949</v>
      </c>
      <c r="J8">
        <f t="shared" si="1"/>
        <v>5.58</v>
      </c>
      <c r="M8">
        <f>E8/10/N8</f>
        <v>104851.85185185185</v>
      </c>
      <c r="N8">
        <v>2.7E-4</v>
      </c>
      <c r="O8">
        <v>58</v>
      </c>
      <c r="Q8">
        <v>88.3</v>
      </c>
    </row>
    <row r="9" spans="1:24">
      <c r="A9" s="2" t="s">
        <v>17</v>
      </c>
      <c r="B9" t="s">
        <v>9</v>
      </c>
      <c r="D9">
        <v>939.2</v>
      </c>
      <c r="E9">
        <v>338</v>
      </c>
      <c r="F9">
        <v>601.20000000000005</v>
      </c>
      <c r="G9">
        <v>8.7189999999999994</v>
      </c>
      <c r="H9">
        <f t="shared" si="0"/>
        <v>2.579585798816568E-2</v>
      </c>
      <c r="I9">
        <v>16.719000000000001</v>
      </c>
      <c r="J9">
        <f t="shared" si="1"/>
        <v>8.0000000000000018</v>
      </c>
      <c r="M9">
        <f>E9/10/N9</f>
        <v>109032.25806451612</v>
      </c>
      <c r="N9">
        <v>3.1E-4</v>
      </c>
      <c r="O9">
        <v>60.7</v>
      </c>
      <c r="Q9">
        <v>91</v>
      </c>
    </row>
    <row r="10" spans="1:24">
      <c r="A10" s="2" t="s">
        <v>18</v>
      </c>
      <c r="B10" t="s">
        <v>9</v>
      </c>
      <c r="D10">
        <v>965.2</v>
      </c>
      <c r="E10">
        <v>344.4</v>
      </c>
      <c r="F10">
        <v>620.79999999999995</v>
      </c>
      <c r="G10">
        <v>9.2289999999999992</v>
      </c>
      <c r="H10">
        <f t="shared" si="0"/>
        <v>2.6797328687572588E-2</v>
      </c>
      <c r="I10">
        <v>20.588999999999999</v>
      </c>
      <c r="J10">
        <f t="shared" si="1"/>
        <v>11.36</v>
      </c>
      <c r="M10">
        <f>E10/10/N10</f>
        <v>98400</v>
      </c>
      <c r="N10">
        <v>3.5E-4</v>
      </c>
      <c r="O10">
        <v>61.7</v>
      </c>
      <c r="Q10">
        <v>91.7</v>
      </c>
    </row>
    <row r="11" spans="1:24">
      <c r="A11" s="2" t="s">
        <v>19</v>
      </c>
      <c r="B11" t="s">
        <v>9</v>
      </c>
      <c r="D11">
        <v>803.8</v>
      </c>
      <c r="E11">
        <v>291.8</v>
      </c>
      <c r="F11">
        <v>512</v>
      </c>
      <c r="G11">
        <v>7.06</v>
      </c>
      <c r="H11">
        <f t="shared" si="0"/>
        <v>2.4194653872515418E-2</v>
      </c>
      <c r="I11">
        <v>13.15</v>
      </c>
      <c r="J11">
        <f t="shared" si="1"/>
        <v>6.0900000000000007</v>
      </c>
      <c r="M11">
        <f>E11/10/N11</f>
        <v>104214.28571428572</v>
      </c>
      <c r="N11">
        <v>2.7999999999999998E-4</v>
      </c>
      <c r="O11">
        <v>57.3</v>
      </c>
      <c r="Q11">
        <v>88.7</v>
      </c>
    </row>
    <row r="12" spans="1:24">
      <c r="A12" s="2" t="s">
        <v>20</v>
      </c>
      <c r="B12" t="s">
        <v>9</v>
      </c>
      <c r="E12">
        <v>291</v>
      </c>
    </row>
    <row r="13" spans="1:24">
      <c r="A13" s="2" t="s">
        <v>22</v>
      </c>
      <c r="B13" t="s">
        <v>9</v>
      </c>
      <c r="E13">
        <v>227</v>
      </c>
    </row>
    <row r="14" spans="1:24">
      <c r="A14" s="2" t="s">
        <v>24</v>
      </c>
      <c r="B14" t="s">
        <v>9</v>
      </c>
      <c r="E14">
        <v>96</v>
      </c>
    </row>
    <row r="15" spans="1:24">
      <c r="A15" s="2" t="s">
        <v>26</v>
      </c>
      <c r="B15" t="s">
        <v>9</v>
      </c>
      <c r="E15">
        <v>45</v>
      </c>
    </row>
    <row r="16" spans="1:24">
      <c r="A16" s="2" t="s">
        <v>28</v>
      </c>
      <c r="B16" t="s">
        <v>9</v>
      </c>
      <c r="E16">
        <v>162</v>
      </c>
    </row>
    <row r="17" spans="1:17">
      <c r="A17" s="2" t="s">
        <v>30</v>
      </c>
      <c r="B17" t="s">
        <v>9</v>
      </c>
      <c r="E17">
        <v>178</v>
      </c>
    </row>
    <row r="18" spans="1:17">
      <c r="A18" s="2" t="s">
        <v>32</v>
      </c>
      <c r="B18" t="s">
        <v>9</v>
      </c>
      <c r="E18">
        <v>110</v>
      </c>
    </row>
    <row r="19" spans="1:17">
      <c r="A19" s="2" t="s">
        <v>34</v>
      </c>
      <c r="B19" t="s">
        <v>9</v>
      </c>
      <c r="E19">
        <v>210</v>
      </c>
    </row>
    <row r="20" spans="1:17">
      <c r="A20" s="2" t="s">
        <v>36</v>
      </c>
      <c r="B20" t="s">
        <v>9</v>
      </c>
      <c r="E20">
        <v>252</v>
      </c>
    </row>
    <row r="21" spans="1:17">
      <c r="A21" s="2" t="s">
        <v>38</v>
      </c>
      <c r="B21" t="s">
        <v>9</v>
      </c>
      <c r="E21">
        <v>199</v>
      </c>
    </row>
    <row r="22" spans="1:17">
      <c r="A22" s="2" t="s">
        <v>40</v>
      </c>
      <c r="B22" t="s">
        <v>9</v>
      </c>
      <c r="E22">
        <v>149</v>
      </c>
    </row>
    <row r="23" spans="1:17">
      <c r="A23" s="2" t="s">
        <v>42</v>
      </c>
      <c r="B23" t="s">
        <v>9</v>
      </c>
      <c r="E23">
        <v>236</v>
      </c>
    </row>
    <row r="24" spans="1:17">
      <c r="A24" s="2" t="s">
        <v>44</v>
      </c>
      <c r="B24" t="s">
        <v>9</v>
      </c>
      <c r="E24">
        <v>281</v>
      </c>
    </row>
    <row r="25" spans="1:17">
      <c r="A25" s="2" t="s">
        <v>46</v>
      </c>
      <c r="B25" t="s">
        <v>9</v>
      </c>
      <c r="E25">
        <v>249</v>
      </c>
    </row>
    <row r="26" spans="1:17">
      <c r="A26" s="2" t="s">
        <v>48</v>
      </c>
      <c r="B26" t="s">
        <v>9</v>
      </c>
      <c r="E26">
        <v>193</v>
      </c>
    </row>
    <row r="27" spans="1:17">
      <c r="A27" s="2" t="s">
        <v>50</v>
      </c>
      <c r="B27" t="s">
        <v>9</v>
      </c>
      <c r="E27">
        <v>285</v>
      </c>
      <c r="P27">
        <v>56</v>
      </c>
      <c r="Q27">
        <v>90</v>
      </c>
    </row>
    <row r="28" spans="1:17">
      <c r="A28" s="2" t="s">
        <v>21</v>
      </c>
      <c r="B28" t="s">
        <v>9</v>
      </c>
      <c r="E28">
        <v>312</v>
      </c>
    </row>
    <row r="29" spans="1:17">
      <c r="A29" s="2" t="s">
        <v>23</v>
      </c>
      <c r="B29" t="s">
        <v>9</v>
      </c>
      <c r="E29">
        <v>245</v>
      </c>
    </row>
    <row r="30" spans="1:17">
      <c r="A30" s="2" t="s">
        <v>25</v>
      </c>
      <c r="B30" t="s">
        <v>9</v>
      </c>
      <c r="E30">
        <v>151</v>
      </c>
    </row>
    <row r="31" spans="1:17">
      <c r="A31" s="2" t="s">
        <v>27</v>
      </c>
      <c r="B31" t="s">
        <v>9</v>
      </c>
      <c r="E31">
        <v>69</v>
      </c>
    </row>
    <row r="32" spans="1:17">
      <c r="A32" s="2" t="s">
        <v>29</v>
      </c>
      <c r="B32" t="s">
        <v>9</v>
      </c>
      <c r="E32">
        <v>202</v>
      </c>
    </row>
    <row r="33" spans="1:6">
      <c r="A33" s="2" t="s">
        <v>31</v>
      </c>
      <c r="B33" t="s">
        <v>9</v>
      </c>
      <c r="E33">
        <v>220</v>
      </c>
    </row>
    <row r="34" spans="1:6">
      <c r="A34" s="2" t="s">
        <v>33</v>
      </c>
      <c r="B34" t="s">
        <v>9</v>
      </c>
      <c r="E34">
        <v>152</v>
      </c>
    </row>
    <row r="35" spans="1:6">
      <c r="A35" s="2" t="s">
        <v>35</v>
      </c>
      <c r="B35" t="s">
        <v>9</v>
      </c>
      <c r="E35">
        <v>243</v>
      </c>
    </row>
    <row r="36" spans="1:6">
      <c r="A36" s="2" t="s">
        <v>37</v>
      </c>
      <c r="B36" t="s">
        <v>9</v>
      </c>
      <c r="E36">
        <v>298</v>
      </c>
    </row>
    <row r="37" spans="1:6">
      <c r="A37" s="2" t="s">
        <v>39</v>
      </c>
      <c r="B37" t="s">
        <v>9</v>
      </c>
      <c r="E37">
        <v>242</v>
      </c>
    </row>
    <row r="38" spans="1:6">
      <c r="A38" s="2" t="s">
        <v>41</v>
      </c>
      <c r="B38" t="s">
        <v>9</v>
      </c>
      <c r="E38">
        <v>195</v>
      </c>
    </row>
    <row r="39" spans="1:6">
      <c r="A39" s="2" t="s">
        <v>43</v>
      </c>
      <c r="B39" t="s">
        <v>9</v>
      </c>
      <c r="E39">
        <v>275</v>
      </c>
    </row>
    <row r="40" spans="1:6">
      <c r="A40" s="2" t="s">
        <v>45</v>
      </c>
      <c r="B40" t="s">
        <v>9</v>
      </c>
      <c r="E40">
        <v>309</v>
      </c>
    </row>
    <row r="41" spans="1:6">
      <c r="A41" s="2" t="s">
        <v>47</v>
      </c>
      <c r="B41" t="s">
        <v>9</v>
      </c>
      <c r="E41">
        <v>280</v>
      </c>
    </row>
    <row r="42" spans="1:6">
      <c r="A42" s="2" t="s">
        <v>49</v>
      </c>
      <c r="B42" t="s">
        <v>9</v>
      </c>
      <c r="E42">
        <v>235</v>
      </c>
    </row>
    <row r="43" spans="1:6">
      <c r="A43" s="2" t="s">
        <v>51</v>
      </c>
      <c r="B43" t="s">
        <v>9</v>
      </c>
      <c r="E43">
        <v>300</v>
      </c>
    </row>
    <row r="44" spans="1:6">
      <c r="A44" s="2" t="s">
        <v>83</v>
      </c>
      <c r="B44" t="s">
        <v>9</v>
      </c>
      <c r="D44">
        <v>1400</v>
      </c>
      <c r="E44">
        <v>330</v>
      </c>
      <c r="F44">
        <v>1070</v>
      </c>
    </row>
    <row r="45" spans="1:6">
      <c r="A45" s="2" t="s">
        <v>84</v>
      </c>
      <c r="B45" t="s">
        <v>9</v>
      </c>
      <c r="D45">
        <v>1120</v>
      </c>
      <c r="E45">
        <v>318</v>
      </c>
      <c r="F45">
        <v>802</v>
      </c>
    </row>
    <row r="46" spans="1:6">
      <c r="A46" s="2" t="s">
        <v>85</v>
      </c>
      <c r="B46" t="s">
        <v>9</v>
      </c>
      <c r="D46">
        <v>670</v>
      </c>
      <c r="E46">
        <v>252</v>
      </c>
      <c r="F46">
        <v>418</v>
      </c>
    </row>
    <row r="47" spans="1:6">
      <c r="A47" s="2" t="s">
        <v>86</v>
      </c>
      <c r="B47" t="s">
        <v>9</v>
      </c>
      <c r="D47">
        <v>450</v>
      </c>
      <c r="E47">
        <v>66</v>
      </c>
      <c r="F47">
        <v>384</v>
      </c>
    </row>
    <row r="48" spans="1:6">
      <c r="A48" s="2" t="s">
        <v>87</v>
      </c>
      <c r="B48" t="s">
        <v>9</v>
      </c>
      <c r="D48">
        <v>620</v>
      </c>
      <c r="E48">
        <v>286</v>
      </c>
      <c r="F48">
        <v>334</v>
      </c>
    </row>
    <row r="49" spans="1:17">
      <c r="A49" s="2" t="s">
        <v>88</v>
      </c>
      <c r="B49" t="s">
        <v>9</v>
      </c>
      <c r="D49">
        <v>820</v>
      </c>
      <c r="E49">
        <v>273</v>
      </c>
      <c r="F49">
        <v>547</v>
      </c>
    </row>
    <row r="50" spans="1:17">
      <c r="A50" s="2" t="s">
        <v>89</v>
      </c>
      <c r="B50" t="s">
        <v>9</v>
      </c>
      <c r="D50">
        <v>800</v>
      </c>
      <c r="E50">
        <v>232</v>
      </c>
      <c r="F50">
        <v>568</v>
      </c>
    </row>
    <row r="51" spans="1:17">
      <c r="A51" s="2" t="s">
        <v>90</v>
      </c>
      <c r="B51" t="s">
        <v>9</v>
      </c>
      <c r="D51">
        <v>1100</v>
      </c>
      <c r="E51">
        <v>317</v>
      </c>
      <c r="F51">
        <v>783</v>
      </c>
    </row>
    <row r="52" spans="1:17">
      <c r="A52" s="2" t="s">
        <v>91</v>
      </c>
      <c r="B52" t="s">
        <v>9</v>
      </c>
      <c r="D52">
        <v>670</v>
      </c>
      <c r="E52">
        <v>297</v>
      </c>
      <c r="F52">
        <v>373</v>
      </c>
    </row>
    <row r="53" spans="1:17">
      <c r="A53" s="2" t="s">
        <v>92</v>
      </c>
      <c r="B53" t="s">
        <v>9</v>
      </c>
      <c r="D53">
        <v>900</v>
      </c>
      <c r="E53">
        <v>274</v>
      </c>
      <c r="F53">
        <v>626</v>
      </c>
    </row>
    <row r="54" spans="1:17">
      <c r="A54" s="2" t="s">
        <v>93</v>
      </c>
      <c r="B54" t="s">
        <v>9</v>
      </c>
      <c r="D54">
        <v>1200</v>
      </c>
      <c r="E54">
        <v>254</v>
      </c>
      <c r="F54">
        <v>946</v>
      </c>
    </row>
    <row r="55" spans="1:17">
      <c r="A55" s="2" t="s">
        <v>94</v>
      </c>
      <c r="B55" t="s">
        <v>9</v>
      </c>
      <c r="D55">
        <v>1130</v>
      </c>
      <c r="E55">
        <v>313</v>
      </c>
      <c r="F55">
        <v>817</v>
      </c>
    </row>
    <row r="56" spans="1:17">
      <c r="A56" s="2" t="s">
        <v>95</v>
      </c>
      <c r="B56" t="s">
        <v>9</v>
      </c>
      <c r="D56">
        <v>880</v>
      </c>
      <c r="E56">
        <v>311</v>
      </c>
      <c r="F56">
        <v>569</v>
      </c>
    </row>
    <row r="57" spans="1:17">
      <c r="A57" s="2" t="s">
        <v>96</v>
      </c>
      <c r="B57" t="s">
        <v>9</v>
      </c>
      <c r="D57">
        <v>1000</v>
      </c>
      <c r="E57">
        <v>277</v>
      </c>
      <c r="F57">
        <v>723</v>
      </c>
    </row>
    <row r="58" spans="1:17">
      <c r="A58" s="2" t="s">
        <v>97</v>
      </c>
      <c r="B58" t="s">
        <v>9</v>
      </c>
      <c r="D58">
        <v>1150</v>
      </c>
      <c r="E58">
        <v>255</v>
      </c>
      <c r="F58">
        <v>895</v>
      </c>
    </row>
    <row r="59" spans="1:17">
      <c r="A59" s="2" t="s">
        <v>98</v>
      </c>
      <c r="B59" t="s">
        <v>9</v>
      </c>
      <c r="D59">
        <v>1170</v>
      </c>
      <c r="E59">
        <v>294</v>
      </c>
      <c r="F59">
        <v>876</v>
      </c>
    </row>
    <row r="60" spans="1:17">
      <c r="A60" s="2" t="s">
        <v>52</v>
      </c>
      <c r="B60" t="s">
        <v>9</v>
      </c>
      <c r="D60">
        <v>393</v>
      </c>
      <c r="E60">
        <v>64</v>
      </c>
      <c r="F60">
        <v>329</v>
      </c>
    </row>
    <row r="61" spans="1:17">
      <c r="A61" s="2" t="s">
        <v>53</v>
      </c>
      <c r="B61" t="s">
        <v>9</v>
      </c>
      <c r="D61">
        <v>463</v>
      </c>
      <c r="E61">
        <v>73</v>
      </c>
      <c r="F61">
        <v>390</v>
      </c>
    </row>
    <row r="62" spans="1:17">
      <c r="A62" s="2" t="s">
        <v>54</v>
      </c>
      <c r="B62" t="s">
        <v>9</v>
      </c>
      <c r="D62">
        <v>540</v>
      </c>
      <c r="E62">
        <v>97</v>
      </c>
      <c r="F62">
        <v>443</v>
      </c>
    </row>
    <row r="63" spans="1:17">
      <c r="A63" s="2" t="s">
        <v>55</v>
      </c>
      <c r="B63" t="s">
        <v>9</v>
      </c>
      <c r="D63">
        <v>622</v>
      </c>
      <c r="E63">
        <v>117</v>
      </c>
      <c r="F63">
        <v>505</v>
      </c>
    </row>
    <row r="64" spans="1:17">
      <c r="A64" s="2" t="s">
        <v>56</v>
      </c>
      <c r="B64" t="s">
        <v>9</v>
      </c>
      <c r="D64">
        <v>762</v>
      </c>
      <c r="E64">
        <v>195</v>
      </c>
      <c r="F64">
        <v>567</v>
      </c>
      <c r="P64">
        <f>46+8</f>
        <v>54</v>
      </c>
      <c r="Q64">
        <v>87</v>
      </c>
    </row>
    <row r="65" spans="1:21">
      <c r="A65" s="2" t="s">
        <v>57</v>
      </c>
      <c r="B65" t="s">
        <v>9</v>
      </c>
      <c r="D65">
        <v>348</v>
      </c>
      <c r="E65">
        <v>37</v>
      </c>
      <c r="F65">
        <v>311</v>
      </c>
    </row>
    <row r="66" spans="1:21">
      <c r="A66" s="2" t="s">
        <v>58</v>
      </c>
      <c r="B66" t="s">
        <v>9</v>
      </c>
      <c r="D66">
        <v>453</v>
      </c>
      <c r="E66">
        <v>61</v>
      </c>
      <c r="F66">
        <v>392</v>
      </c>
    </row>
    <row r="67" spans="1:21">
      <c r="A67" s="2" t="s">
        <v>59</v>
      </c>
      <c r="B67" t="s">
        <v>9</v>
      </c>
      <c r="D67">
        <v>580</v>
      </c>
      <c r="E67">
        <v>140</v>
      </c>
      <c r="F67">
        <v>440</v>
      </c>
      <c r="P67">
        <f>44+8</f>
        <v>52</v>
      </c>
      <c r="Q67">
        <v>89</v>
      </c>
    </row>
    <row r="68" spans="1:21">
      <c r="A68" s="2" t="s">
        <v>61</v>
      </c>
      <c r="B68" t="s">
        <v>9</v>
      </c>
      <c r="D68">
        <v>485.7</v>
      </c>
      <c r="E68">
        <v>160.583</v>
      </c>
      <c r="F68">
        <v>325.11700000000002</v>
      </c>
      <c r="G68">
        <v>18.3</v>
      </c>
      <c r="I68">
        <v>31.5</v>
      </c>
      <c r="J68">
        <f t="shared" ref="J68:J83" si="2">I68-G68</f>
        <v>13.2</v>
      </c>
      <c r="M68">
        <f>E12/10/N68</f>
        <v>100831.60083160082</v>
      </c>
      <c r="N68">
        <v>2.8860000000000002E-4</v>
      </c>
      <c r="O68">
        <v>48</v>
      </c>
      <c r="Q68">
        <v>84.8</v>
      </c>
      <c r="R68">
        <v>5.47</v>
      </c>
      <c r="S68">
        <v>7.73</v>
      </c>
      <c r="T68">
        <v>95.75</v>
      </c>
      <c r="U68">
        <v>28.85</v>
      </c>
    </row>
    <row r="69" spans="1:21">
      <c r="A69" s="2" t="s">
        <v>62</v>
      </c>
      <c r="B69" t="s">
        <v>9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/>
      <c r="I69" s="3">
        <v>46.24</v>
      </c>
      <c r="J69">
        <f t="shared" si="2"/>
        <v>21.71</v>
      </c>
      <c r="O69" s="3">
        <v>49.33</v>
      </c>
      <c r="R69" s="3">
        <v>4.67</v>
      </c>
      <c r="S69" s="3">
        <v>11.33</v>
      </c>
      <c r="T69" s="3">
        <v>112.58</v>
      </c>
      <c r="U69" s="3">
        <v>34.43</v>
      </c>
    </row>
    <row r="70" spans="1:21">
      <c r="A70" s="2" t="s">
        <v>63</v>
      </c>
      <c r="B70" t="s">
        <v>9</v>
      </c>
      <c r="C70" s="3"/>
      <c r="D70" s="3">
        <v>652</v>
      </c>
      <c r="E70" s="3">
        <v>202.3</v>
      </c>
      <c r="F70">
        <v>449.7</v>
      </c>
      <c r="G70" s="3">
        <v>25.24</v>
      </c>
      <c r="H70" s="3"/>
      <c r="I70" s="3">
        <v>45.94</v>
      </c>
      <c r="J70">
        <f t="shared" si="2"/>
        <v>20.7</v>
      </c>
      <c r="O70" s="3">
        <v>53.33</v>
      </c>
      <c r="R70" s="3">
        <v>5.33</v>
      </c>
      <c r="S70" s="3">
        <v>17.329999999999998</v>
      </c>
      <c r="T70" s="3">
        <v>113.25</v>
      </c>
      <c r="U70" s="3">
        <v>36.44</v>
      </c>
    </row>
    <row r="71" spans="1:21">
      <c r="A71" s="2" t="s">
        <v>64</v>
      </c>
      <c r="B71" t="s">
        <v>9</v>
      </c>
      <c r="C71" s="3"/>
      <c r="D71" s="3">
        <v>670.8</v>
      </c>
      <c r="E71" s="3">
        <v>181.8</v>
      </c>
      <c r="F71">
        <v>489</v>
      </c>
      <c r="G71" s="3">
        <v>27.2</v>
      </c>
      <c r="H71" s="3"/>
      <c r="I71" s="3">
        <v>57.84</v>
      </c>
      <c r="J71">
        <f t="shared" si="2"/>
        <v>30.640000000000004</v>
      </c>
      <c r="O71" s="3">
        <v>52</v>
      </c>
      <c r="R71" s="3">
        <v>7.33</v>
      </c>
      <c r="S71" s="3">
        <v>17</v>
      </c>
      <c r="T71" s="3">
        <v>112.22</v>
      </c>
      <c r="U71" s="3">
        <v>47.88</v>
      </c>
    </row>
    <row r="72" spans="1:21">
      <c r="A72" s="2" t="s">
        <v>65</v>
      </c>
      <c r="B72" t="s">
        <v>9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/>
      <c r="I72" s="3">
        <v>50.72</v>
      </c>
      <c r="J72">
        <f t="shared" si="2"/>
        <v>23.11</v>
      </c>
      <c r="O72" s="3">
        <v>52.67</v>
      </c>
      <c r="R72" s="3">
        <v>6</v>
      </c>
      <c r="S72" s="3">
        <v>15</v>
      </c>
      <c r="T72" s="3">
        <v>113.41</v>
      </c>
      <c r="U72" s="3">
        <v>41.15</v>
      </c>
    </row>
    <row r="73" spans="1:21">
      <c r="A73" s="2" t="s">
        <v>66</v>
      </c>
      <c r="B73" t="s">
        <v>9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/>
      <c r="I73" s="3">
        <v>59.99</v>
      </c>
      <c r="J73">
        <f t="shared" si="2"/>
        <v>30.71</v>
      </c>
      <c r="O73" s="3">
        <v>54</v>
      </c>
      <c r="R73" s="3">
        <v>8</v>
      </c>
      <c r="S73" s="3">
        <v>16.670000000000002</v>
      </c>
      <c r="T73" s="3">
        <v>116.7</v>
      </c>
      <c r="U73" s="3">
        <v>45</v>
      </c>
    </row>
    <row r="74" spans="1:21">
      <c r="A74" s="2" t="s">
        <v>67</v>
      </c>
      <c r="B74" t="s">
        <v>9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/>
      <c r="I74" s="3">
        <v>65.22</v>
      </c>
      <c r="J74">
        <f t="shared" si="2"/>
        <v>32.949999999999996</v>
      </c>
      <c r="O74" s="3">
        <v>54</v>
      </c>
      <c r="R74" s="3">
        <v>6.33</v>
      </c>
      <c r="S74" s="3">
        <v>19.670000000000002</v>
      </c>
      <c r="T74" s="3">
        <v>117.53</v>
      </c>
      <c r="U74" s="3">
        <v>50.79</v>
      </c>
    </row>
    <row r="75" spans="1:21">
      <c r="A75" s="2" t="s">
        <v>68</v>
      </c>
      <c r="B75" t="s">
        <v>9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/>
      <c r="I75" s="3">
        <v>49.24</v>
      </c>
      <c r="J75">
        <f t="shared" si="2"/>
        <v>22.12</v>
      </c>
      <c r="O75" s="3">
        <v>51.67</v>
      </c>
      <c r="R75" s="3">
        <v>7</v>
      </c>
      <c r="S75" s="3">
        <v>13</v>
      </c>
      <c r="T75" s="3">
        <v>116.8</v>
      </c>
      <c r="U75" s="3">
        <v>45.96</v>
      </c>
    </row>
    <row r="76" spans="1:21">
      <c r="A76" s="2" t="s">
        <v>69</v>
      </c>
      <c r="B76" t="s">
        <v>9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/>
      <c r="I76" s="3">
        <v>65.78</v>
      </c>
      <c r="J76">
        <f t="shared" si="2"/>
        <v>31.800000000000004</v>
      </c>
      <c r="O76" s="3">
        <v>51.33</v>
      </c>
      <c r="R76" s="3">
        <v>8.67</v>
      </c>
      <c r="S76" s="3">
        <v>20.67</v>
      </c>
      <c r="T76" s="3">
        <v>120.95</v>
      </c>
      <c r="U76" s="3">
        <v>46.91</v>
      </c>
    </row>
    <row r="77" spans="1:21">
      <c r="A77" s="2" t="s">
        <v>70</v>
      </c>
      <c r="B77" t="s">
        <v>9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/>
      <c r="I77" s="3">
        <v>60.02</v>
      </c>
      <c r="J77">
        <f t="shared" si="2"/>
        <v>28.640000000000004</v>
      </c>
      <c r="O77" s="3">
        <v>51</v>
      </c>
      <c r="R77" s="3">
        <v>6</v>
      </c>
      <c r="S77" s="3">
        <v>16</v>
      </c>
      <c r="T77" s="3">
        <v>119.07</v>
      </c>
      <c r="U77" s="3">
        <v>46.91</v>
      </c>
    </row>
    <row r="78" spans="1:21">
      <c r="A78" s="2" t="s">
        <v>71</v>
      </c>
      <c r="B78" t="s">
        <v>9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/>
      <c r="I78" s="3">
        <v>41.72</v>
      </c>
      <c r="J78">
        <f t="shared" si="2"/>
        <v>19.09</v>
      </c>
      <c r="O78" s="3">
        <v>52.33</v>
      </c>
      <c r="R78" s="3">
        <v>9</v>
      </c>
      <c r="S78" s="3">
        <v>14.33</v>
      </c>
      <c r="T78" s="3">
        <v>116.23</v>
      </c>
      <c r="U78" s="3">
        <v>37.659999999999997</v>
      </c>
    </row>
    <row r="79" spans="1:21">
      <c r="A79" s="2" t="s">
        <v>72</v>
      </c>
      <c r="B79" t="s">
        <v>9</v>
      </c>
      <c r="C79" s="3"/>
      <c r="D79" s="3">
        <v>829.6</v>
      </c>
      <c r="E79" s="3">
        <v>226.6</v>
      </c>
      <c r="F79">
        <v>603</v>
      </c>
      <c r="G79" s="3">
        <v>32.58</v>
      </c>
      <c r="H79" s="3"/>
      <c r="I79" s="3">
        <v>64.73</v>
      </c>
      <c r="J79">
        <f t="shared" si="2"/>
        <v>32.150000000000006</v>
      </c>
      <c r="O79" s="3">
        <v>51.67</v>
      </c>
      <c r="R79" s="3">
        <v>8.67</v>
      </c>
      <c r="S79" s="3">
        <v>13</v>
      </c>
      <c r="T79" s="3">
        <v>117.1</v>
      </c>
      <c r="U79" s="3">
        <v>45</v>
      </c>
    </row>
    <row r="80" spans="1:21">
      <c r="A80" s="2" t="s">
        <v>73</v>
      </c>
      <c r="B80" t="s">
        <v>9</v>
      </c>
      <c r="C80" s="3"/>
      <c r="D80" s="3">
        <v>591.4</v>
      </c>
      <c r="E80" s="3">
        <v>185</v>
      </c>
      <c r="F80">
        <v>406.4</v>
      </c>
      <c r="G80" s="3">
        <v>27</v>
      </c>
      <c r="H80" s="3"/>
      <c r="I80" s="3">
        <v>51.83</v>
      </c>
      <c r="J80">
        <f t="shared" si="2"/>
        <v>24.83</v>
      </c>
      <c r="O80" s="3">
        <v>54</v>
      </c>
      <c r="R80" s="3">
        <v>5.67</v>
      </c>
      <c r="S80" s="3">
        <v>16</v>
      </c>
      <c r="T80" s="3">
        <v>119</v>
      </c>
      <c r="U80" s="3">
        <v>42.12</v>
      </c>
    </row>
    <row r="81" spans="1:24">
      <c r="A81" s="2" t="s">
        <v>74</v>
      </c>
      <c r="B81" t="s">
        <v>9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/>
      <c r="I81" s="3">
        <v>43.4</v>
      </c>
      <c r="J81">
        <f t="shared" si="2"/>
        <v>19.709999999999997</v>
      </c>
      <c r="O81" s="3">
        <v>53.67</v>
      </c>
      <c r="R81" s="3">
        <v>6</v>
      </c>
      <c r="S81" s="3">
        <v>9</v>
      </c>
      <c r="T81" s="3">
        <v>114.92</v>
      </c>
      <c r="U81" s="3">
        <v>38.44</v>
      </c>
    </row>
    <row r="82" spans="1:24">
      <c r="A82" s="2" t="s">
        <v>75</v>
      </c>
      <c r="B82" t="s">
        <v>9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/>
      <c r="I82" s="3">
        <v>54.95</v>
      </c>
      <c r="J82">
        <f t="shared" si="2"/>
        <v>21.690000000000005</v>
      </c>
      <c r="O82" s="3">
        <v>50.67</v>
      </c>
      <c r="R82" s="3">
        <v>9</v>
      </c>
      <c r="S82" s="3">
        <v>12.67</v>
      </c>
      <c r="T82" s="3">
        <v>117.8</v>
      </c>
      <c r="U82" s="3">
        <v>43.09</v>
      </c>
    </row>
    <row r="83" spans="1:24">
      <c r="A83" s="2" t="s">
        <v>76</v>
      </c>
      <c r="B83" t="s">
        <v>9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/>
      <c r="I83" s="3">
        <v>52.77</v>
      </c>
      <c r="J83">
        <f t="shared" si="2"/>
        <v>23.310000000000002</v>
      </c>
      <c r="O83" s="3">
        <v>54.67</v>
      </c>
      <c r="R83" s="3">
        <v>6</v>
      </c>
      <c r="S83" s="3">
        <v>18.329999999999998</v>
      </c>
      <c r="T83" s="3">
        <v>118.27</v>
      </c>
      <c r="U83" s="3">
        <v>41.16</v>
      </c>
    </row>
    <row r="84" spans="1:24">
      <c r="A84" s="2" t="s">
        <v>146</v>
      </c>
      <c r="B84" t="s">
        <v>9</v>
      </c>
      <c r="D84">
        <f>5*5.8/13.3*100</f>
        <v>218.04511278195488</v>
      </c>
      <c r="E84">
        <f>D84*V84</f>
        <v>43.172932330827066</v>
      </c>
      <c r="F84">
        <f>D84-E84</f>
        <v>174.8721804511278</v>
      </c>
      <c r="G84">
        <f t="shared" ref="G84:G95" si="3">H84*E84*10</f>
        <v>6.2169022556390976</v>
      </c>
      <c r="H84">
        <v>1.44E-2</v>
      </c>
      <c r="V84">
        <v>0.19800000000000001</v>
      </c>
      <c r="W84">
        <v>2.7400000000000001E-2</v>
      </c>
      <c r="X84">
        <f>E84/W84</f>
        <v>1575.654464628725</v>
      </c>
    </row>
    <row r="85" spans="1:24">
      <c r="A85" s="2" t="s">
        <v>147</v>
      </c>
      <c r="B85" t="s">
        <v>9</v>
      </c>
      <c r="D85">
        <f>5*9.4/13.3*100</f>
        <v>353.38345864661653</v>
      </c>
      <c r="E85">
        <f t="shared" ref="E85:E95" si="4">D85*V85</f>
        <v>72.090225563909769</v>
      </c>
      <c r="F85">
        <f t="shared" ref="F85:F95" si="5">D85-E85</f>
        <v>281.29323308270676</v>
      </c>
      <c r="G85">
        <f t="shared" si="3"/>
        <v>15.06685714285714</v>
      </c>
      <c r="H85">
        <v>2.0899999999999998E-2</v>
      </c>
      <c r="V85">
        <v>0.20399999999999999</v>
      </c>
      <c r="W85">
        <v>5.8200000000000002E-2</v>
      </c>
      <c r="X85">
        <f t="shared" ref="X85:X95" si="6">E85/W85</f>
        <v>1238.6636694829856</v>
      </c>
    </row>
    <row r="86" spans="1:24">
      <c r="A86" s="2" t="s">
        <v>148</v>
      </c>
      <c r="B86" t="s">
        <v>9</v>
      </c>
      <c r="D86">
        <f>5*9.5/13.3*100</f>
        <v>357.14285714285711</v>
      </c>
      <c r="E86">
        <f t="shared" si="4"/>
        <v>83.214285714285708</v>
      </c>
      <c r="F86">
        <f t="shared" si="5"/>
        <v>273.92857142857139</v>
      </c>
      <c r="G86">
        <f t="shared" si="3"/>
        <v>18.723214285714285</v>
      </c>
      <c r="H86">
        <v>2.2499999999999999E-2</v>
      </c>
      <c r="V86">
        <v>0.23300000000000001</v>
      </c>
      <c r="W86">
        <v>7.2999999999999995E-2</v>
      </c>
      <c r="X86">
        <f t="shared" si="6"/>
        <v>1139.9217221135029</v>
      </c>
    </row>
    <row r="87" spans="1:24">
      <c r="A87" s="2" t="s">
        <v>150</v>
      </c>
      <c r="B87" t="s">
        <v>9</v>
      </c>
      <c r="D87">
        <f>5*6.5/13.3*100</f>
        <v>244.36090225563908</v>
      </c>
      <c r="E87">
        <f t="shared" si="4"/>
        <v>51.804511278195484</v>
      </c>
      <c r="F87">
        <f t="shared" si="5"/>
        <v>192.55639097744358</v>
      </c>
      <c r="G87">
        <f t="shared" si="3"/>
        <v>9.1175939849624061</v>
      </c>
      <c r="H87">
        <v>1.7600000000000001E-2</v>
      </c>
      <c r="V87">
        <v>0.21199999999999999</v>
      </c>
      <c r="W87">
        <v>4.2299999999999997E-2</v>
      </c>
      <c r="X87">
        <f t="shared" si="6"/>
        <v>1224.6929380188058</v>
      </c>
    </row>
    <row r="88" spans="1:24">
      <c r="A88" s="2" t="s">
        <v>151</v>
      </c>
      <c r="B88" t="s">
        <v>9</v>
      </c>
      <c r="D88">
        <f>5*10.6/13.3*100</f>
        <v>398.49624060150376</v>
      </c>
      <c r="E88">
        <f t="shared" si="4"/>
        <v>98.428571428571431</v>
      </c>
      <c r="F88">
        <f t="shared" si="5"/>
        <v>300.06766917293231</v>
      </c>
      <c r="G88">
        <f t="shared" si="3"/>
        <v>21.457428571428572</v>
      </c>
      <c r="H88">
        <v>2.18E-2</v>
      </c>
      <c r="V88">
        <v>0.247</v>
      </c>
      <c r="W88">
        <v>9.8100000000000007E-2</v>
      </c>
      <c r="X88">
        <f t="shared" si="6"/>
        <v>1003.3493519732051</v>
      </c>
    </row>
    <row r="89" spans="1:24">
      <c r="A89" s="2" t="s">
        <v>152</v>
      </c>
      <c r="B89" t="s">
        <v>9</v>
      </c>
      <c r="D89">
        <f>5*10.3/13.3*100</f>
        <v>387.21804511278191</v>
      </c>
      <c r="E89">
        <f t="shared" si="4"/>
        <v>95.642857142857125</v>
      </c>
      <c r="F89">
        <f t="shared" si="5"/>
        <v>291.5751879699248</v>
      </c>
      <c r="G89">
        <f t="shared" si="3"/>
        <v>23.049928571428566</v>
      </c>
      <c r="H89">
        <v>2.41E-2</v>
      </c>
      <c r="V89">
        <v>0.247</v>
      </c>
      <c r="W89">
        <v>0.1123</v>
      </c>
      <c r="X89">
        <f t="shared" si="6"/>
        <v>851.67281516346509</v>
      </c>
    </row>
    <row r="90" spans="1:24">
      <c r="A90" s="2" t="s">
        <v>153</v>
      </c>
      <c r="B90" t="s">
        <v>9</v>
      </c>
      <c r="D90">
        <f>9*6.1/11*100</f>
        <v>499.09090909090912</v>
      </c>
      <c r="E90">
        <f t="shared" si="4"/>
        <v>97.821818181818188</v>
      </c>
      <c r="F90">
        <f t="shared" si="5"/>
        <v>401.26909090909095</v>
      </c>
      <c r="G90">
        <f t="shared" si="3"/>
        <v>15.553669090909093</v>
      </c>
      <c r="H90">
        <v>1.5900000000000001E-2</v>
      </c>
      <c r="I90">
        <f>J90+G90</f>
        <v>56.884385454545466</v>
      </c>
      <c r="J90">
        <f t="shared" ref="J90:J95" si="7">K90*F90*10</f>
        <v>41.33071636363637</v>
      </c>
      <c r="K90">
        <v>1.03E-2</v>
      </c>
      <c r="V90">
        <v>0.19600000000000001</v>
      </c>
      <c r="W90">
        <v>8.09E-2</v>
      </c>
      <c r="X90">
        <f t="shared" si="6"/>
        <v>1209.1695696145634</v>
      </c>
    </row>
    <row r="91" spans="1:24">
      <c r="A91" s="2" t="s">
        <v>154</v>
      </c>
      <c r="B91" t="s">
        <v>9</v>
      </c>
      <c r="D91">
        <f>9*8.3/11*100</f>
        <v>679.09090909090912</v>
      </c>
      <c r="E91">
        <f t="shared" si="4"/>
        <v>147.36272727272728</v>
      </c>
      <c r="F91">
        <f t="shared" si="5"/>
        <v>531.72818181818184</v>
      </c>
      <c r="G91">
        <f t="shared" si="3"/>
        <v>26.377928181818184</v>
      </c>
      <c r="H91">
        <v>1.7899999999999999E-2</v>
      </c>
      <c r="I91">
        <f t="shared" ref="I91:I95" si="8">J91+G91</f>
        <v>117.30344727272728</v>
      </c>
      <c r="J91">
        <f t="shared" si="7"/>
        <v>90.925519090909091</v>
      </c>
      <c r="K91">
        <v>1.7100000000000001E-2</v>
      </c>
      <c r="V91">
        <v>0.217</v>
      </c>
      <c r="W91">
        <v>0.1195</v>
      </c>
      <c r="X91">
        <f t="shared" si="6"/>
        <v>1233.1608976797263</v>
      </c>
    </row>
    <row r="92" spans="1:24">
      <c r="A92" s="2" t="s">
        <v>155</v>
      </c>
      <c r="B92" t="s">
        <v>9</v>
      </c>
      <c r="D92">
        <f>9*10/11*100</f>
        <v>818.18181818181813</v>
      </c>
      <c r="E92">
        <f t="shared" si="4"/>
        <v>170.18181818181816</v>
      </c>
      <c r="F92">
        <f t="shared" si="5"/>
        <v>648</v>
      </c>
      <c r="G92">
        <f t="shared" si="3"/>
        <v>31.994181818181815</v>
      </c>
      <c r="H92">
        <v>1.8800000000000001E-2</v>
      </c>
      <c r="I92">
        <f t="shared" si="8"/>
        <v>143.45018181818182</v>
      </c>
      <c r="J92">
        <f t="shared" si="7"/>
        <v>111.456</v>
      </c>
      <c r="K92">
        <v>1.72E-2</v>
      </c>
      <c r="V92">
        <v>0.20799999999999999</v>
      </c>
      <c r="W92">
        <v>0.1095</v>
      </c>
      <c r="X92">
        <f t="shared" si="6"/>
        <v>1554.1718555417183</v>
      </c>
    </row>
    <row r="93" spans="1:24">
      <c r="A93" s="2" t="s">
        <v>156</v>
      </c>
      <c r="B93" t="s">
        <v>9</v>
      </c>
      <c r="D93">
        <f>9*5.9/11*100</f>
        <v>482.72727272727269</v>
      </c>
      <c r="E93">
        <f t="shared" si="4"/>
        <v>97.993636363636369</v>
      </c>
      <c r="F93">
        <f t="shared" si="5"/>
        <v>384.73363636363632</v>
      </c>
      <c r="G93">
        <f t="shared" si="3"/>
        <v>14.699045454545454</v>
      </c>
      <c r="H93">
        <v>1.4999999999999999E-2</v>
      </c>
      <c r="I93">
        <f t="shared" si="8"/>
        <v>54.326610000000002</v>
      </c>
      <c r="J93">
        <f t="shared" si="7"/>
        <v>39.627564545454547</v>
      </c>
      <c r="K93">
        <v>1.03E-2</v>
      </c>
      <c r="V93">
        <v>0.20300000000000001</v>
      </c>
      <c r="W93">
        <v>0.1023</v>
      </c>
      <c r="X93">
        <f t="shared" si="6"/>
        <v>957.90455878432419</v>
      </c>
    </row>
    <row r="94" spans="1:24">
      <c r="A94" s="2" t="s">
        <v>157</v>
      </c>
      <c r="B94" t="s">
        <v>9</v>
      </c>
      <c r="D94">
        <f>9*6.7/11*100</f>
        <v>548.18181818181824</v>
      </c>
      <c r="E94">
        <f t="shared" si="4"/>
        <v>115.66636363636364</v>
      </c>
      <c r="F94">
        <f t="shared" si="5"/>
        <v>432.51545454545459</v>
      </c>
      <c r="G94">
        <f t="shared" si="3"/>
        <v>25.677932727272726</v>
      </c>
      <c r="H94">
        <v>2.2200000000000001E-2</v>
      </c>
      <c r="I94">
        <f t="shared" si="8"/>
        <v>129.91415727272727</v>
      </c>
      <c r="J94">
        <f t="shared" si="7"/>
        <v>104.23622454545455</v>
      </c>
      <c r="K94">
        <v>2.41E-2</v>
      </c>
      <c r="V94">
        <v>0.21099999999999999</v>
      </c>
      <c r="W94">
        <v>0.15709999999999999</v>
      </c>
      <c r="X94">
        <f t="shared" si="6"/>
        <v>736.25947572478458</v>
      </c>
    </row>
    <row r="95" spans="1:24">
      <c r="A95" s="2" t="s">
        <v>158</v>
      </c>
      <c r="B95" t="s">
        <v>9</v>
      </c>
      <c r="D95">
        <f>9*6.6/11*100</f>
        <v>540</v>
      </c>
      <c r="E95">
        <f t="shared" si="4"/>
        <v>88.56</v>
      </c>
      <c r="F95">
        <f t="shared" si="5"/>
        <v>451.44</v>
      </c>
      <c r="G95">
        <f t="shared" si="3"/>
        <v>21.077280000000002</v>
      </c>
      <c r="H95">
        <v>2.3800000000000002E-2</v>
      </c>
      <c r="I95">
        <f t="shared" si="8"/>
        <v>191.7216</v>
      </c>
      <c r="J95">
        <f t="shared" si="7"/>
        <v>170.64431999999999</v>
      </c>
      <c r="K95">
        <v>3.78E-2</v>
      </c>
      <c r="V95">
        <v>0.16400000000000001</v>
      </c>
      <c r="W95">
        <v>0.14630000000000001</v>
      </c>
      <c r="X95">
        <f t="shared" si="6"/>
        <v>605.33151059466843</v>
      </c>
    </row>
  </sheetData>
  <sortState xmlns:xlrd2="http://schemas.microsoft.com/office/spreadsheetml/2017/richdata2" ref="A2:A67">
    <sortCondition ref="A2:A67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workbookViewId="0">
      <selection activeCell="A14" sqref="A2:A14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139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>
      <c r="A3" t="s">
        <v>139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>
      <c r="A4" t="s">
        <v>139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>
      <c r="A5" t="s">
        <v>139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>
      <c r="A6" t="s">
        <v>139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>
      <c r="A7" t="s">
        <v>139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>
      <c r="A8" t="s">
        <v>139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>
      <c r="A9" t="s">
        <v>139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>
      <c r="A10" t="s">
        <v>139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>
      <c r="A11" t="s">
        <v>139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>
      <c r="A12" t="s">
        <v>139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>
      <c r="A13" t="s">
        <v>139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>
      <c r="A14" t="s">
        <v>139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>
      <c r="B15" s="1"/>
    </row>
    <row r="16" spans="1:10">
      <c r="B16" s="1"/>
    </row>
    <row r="17" spans="2:2">
      <c r="B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B20" sqref="B20"/>
    </sheetView>
  </sheetViews>
  <sheetFormatPr defaultRowHeight="14.4"/>
  <cols>
    <col min="1" max="1" width="28.41796875" bestFit="1" customWidth="1"/>
    <col min="2" max="2" width="12.1015625" bestFit="1" customWidth="1"/>
    <col min="3" max="3" width="11.3125" bestFit="1" customWidth="1"/>
    <col min="7" max="8" width="9.3125" bestFit="1" customWidth="1"/>
  </cols>
  <sheetData>
    <row r="1" spans="1:8">
      <c r="A1" t="s">
        <v>0</v>
      </c>
      <c r="B1" t="s">
        <v>7</v>
      </c>
      <c r="C1" t="s">
        <v>8</v>
      </c>
    </row>
    <row r="2" spans="1:8">
      <c r="A2" t="s">
        <v>10</v>
      </c>
      <c r="B2">
        <v>77</v>
      </c>
      <c r="C2">
        <v>139</v>
      </c>
    </row>
    <row r="3" spans="1:8">
      <c r="A3" t="s">
        <v>11</v>
      </c>
      <c r="B3">
        <v>81</v>
      </c>
      <c r="C3">
        <v>142</v>
      </c>
    </row>
    <row r="4" spans="1:8">
      <c r="A4" t="s">
        <v>12</v>
      </c>
      <c r="B4">
        <v>85</v>
      </c>
      <c r="C4">
        <v>146</v>
      </c>
    </row>
    <row r="5" spans="1:8">
      <c r="A5" t="s">
        <v>13</v>
      </c>
      <c r="B5">
        <v>90</v>
      </c>
      <c r="C5">
        <v>150</v>
      </c>
    </row>
    <row r="6" spans="1:8">
      <c r="A6" t="s">
        <v>14</v>
      </c>
      <c r="B6">
        <v>83</v>
      </c>
      <c r="C6">
        <v>145</v>
      </c>
      <c r="F6" s="4"/>
      <c r="G6" s="4"/>
      <c r="H6" s="4"/>
    </row>
    <row r="7" spans="1:8">
      <c r="A7" t="s">
        <v>50</v>
      </c>
      <c r="B7">
        <v>56</v>
      </c>
      <c r="C7">
        <v>90</v>
      </c>
      <c r="F7" s="4"/>
      <c r="G7" s="4"/>
      <c r="H7" s="4"/>
    </row>
    <row r="8" spans="1:8">
      <c r="A8" t="s">
        <v>56</v>
      </c>
      <c r="B8">
        <v>54</v>
      </c>
      <c r="C8">
        <v>87</v>
      </c>
    </row>
    <row r="9" spans="1:8">
      <c r="A9" t="s">
        <v>59</v>
      </c>
      <c r="B9">
        <v>52</v>
      </c>
      <c r="C9">
        <v>89</v>
      </c>
    </row>
    <row r="10" spans="1:8">
      <c r="A10" t="s">
        <v>15</v>
      </c>
      <c r="B10">
        <v>56</v>
      </c>
      <c r="C10">
        <v>86</v>
      </c>
    </row>
    <row r="11" spans="1:8">
      <c r="A11" t="s">
        <v>16</v>
      </c>
      <c r="B11">
        <v>58</v>
      </c>
      <c r="C11">
        <v>88</v>
      </c>
    </row>
    <row r="12" spans="1:8">
      <c r="A12" t="s">
        <v>17</v>
      </c>
      <c r="B12">
        <v>61</v>
      </c>
      <c r="C12">
        <v>91</v>
      </c>
    </row>
    <row r="13" spans="1:8">
      <c r="A13" t="s">
        <v>18</v>
      </c>
      <c r="B13">
        <v>62</v>
      </c>
      <c r="C13">
        <v>92</v>
      </c>
    </row>
    <row r="14" spans="1:8">
      <c r="A14" t="s">
        <v>19</v>
      </c>
      <c r="B14">
        <v>57</v>
      </c>
      <c r="C14">
        <v>87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5"/>
  <sheetViews>
    <sheetView workbookViewId="0"/>
  </sheetViews>
  <sheetFormatPr defaultRowHeight="14.4"/>
  <cols>
    <col min="1" max="2" width="29" customWidth="1"/>
    <col min="3" max="3" width="18.89453125" bestFit="1" customWidth="1"/>
    <col min="4" max="4" width="12" bestFit="1" customWidth="1"/>
  </cols>
  <sheetData>
    <row r="1" spans="1:4">
      <c r="A1" t="s">
        <v>0</v>
      </c>
      <c r="B1" t="s">
        <v>143</v>
      </c>
      <c r="C1" t="s">
        <v>144</v>
      </c>
      <c r="D1" t="s">
        <v>145</v>
      </c>
    </row>
    <row r="2" spans="1:4">
      <c r="A2" s="2" t="s">
        <v>20</v>
      </c>
      <c r="B2" s="1">
        <v>40531</v>
      </c>
      <c r="C2">
        <v>0.100411</v>
      </c>
      <c r="D2">
        <f t="shared" ref="D2:D39" si="0">LN(1-C2)/-0.65</f>
        <v>0.16279582558226338</v>
      </c>
    </row>
    <row r="3" spans="1:4">
      <c r="A3" s="2" t="s">
        <v>20</v>
      </c>
      <c r="B3" s="1">
        <v>40543</v>
      </c>
      <c r="C3">
        <v>0.49978700000000004</v>
      </c>
      <c r="D3">
        <f t="shared" si="0"/>
        <v>1.0657250327264367</v>
      </c>
    </row>
    <row r="4" spans="1:4">
      <c r="A4" s="2" t="s">
        <v>20</v>
      </c>
      <c r="B4" s="1">
        <v>40554</v>
      </c>
      <c r="C4">
        <v>0.80300700000000003</v>
      </c>
      <c r="D4">
        <f t="shared" si="0"/>
        <v>2.4993647444159759</v>
      </c>
    </row>
    <row r="5" spans="1:4">
      <c r="A5" s="2" t="s">
        <v>20</v>
      </c>
      <c r="B5" s="1">
        <v>40564</v>
      </c>
      <c r="C5">
        <v>0.90274399999999999</v>
      </c>
      <c r="D5">
        <f t="shared" si="0"/>
        <v>3.5852440026594521</v>
      </c>
    </row>
    <row r="6" spans="1:4">
      <c r="A6" s="2" t="s">
        <v>20</v>
      </c>
      <c r="B6" s="1">
        <v>40574</v>
      </c>
      <c r="C6">
        <v>0.95303899999999997</v>
      </c>
      <c r="D6">
        <f t="shared" si="0"/>
        <v>4.7052889368770998</v>
      </c>
    </row>
    <row r="7" spans="1:4">
      <c r="A7" s="2" t="s">
        <v>20</v>
      </c>
      <c r="B7" s="1">
        <v>40584</v>
      </c>
      <c r="C7">
        <v>0.95683200000000002</v>
      </c>
      <c r="D7">
        <f t="shared" si="0"/>
        <v>4.8348550753181421</v>
      </c>
    </row>
    <row r="8" spans="1:4">
      <c r="A8" s="2" t="s">
        <v>20</v>
      </c>
      <c r="B8" s="1">
        <v>40594</v>
      </c>
      <c r="C8">
        <v>0.60590699999999997</v>
      </c>
      <c r="D8">
        <f t="shared" si="0"/>
        <v>1.4325667029665659</v>
      </c>
    </row>
    <row r="9" spans="1:4">
      <c r="A9" s="2" t="s">
        <v>22</v>
      </c>
      <c r="B9" s="1">
        <v>40531</v>
      </c>
      <c r="C9">
        <v>0.10197300000000001</v>
      </c>
      <c r="D9">
        <f t="shared" si="0"/>
        <v>0.16546945279506198</v>
      </c>
    </row>
    <row r="10" spans="1:4">
      <c r="A10" s="2" t="s">
        <v>22</v>
      </c>
      <c r="B10" s="1">
        <v>40543</v>
      </c>
      <c r="C10">
        <v>0.50231199999999998</v>
      </c>
      <c r="D10">
        <f t="shared" si="0"/>
        <v>1.0735106220284432</v>
      </c>
    </row>
    <row r="11" spans="1:4">
      <c r="A11" s="2" t="s">
        <v>22</v>
      </c>
      <c r="B11" s="1">
        <v>40554</v>
      </c>
      <c r="C11">
        <v>0.80115599999999998</v>
      </c>
      <c r="D11">
        <f t="shared" si="0"/>
        <v>2.4849764327404271</v>
      </c>
    </row>
    <row r="12" spans="1:4">
      <c r="A12" s="2" t="s">
        <v>22</v>
      </c>
      <c r="B12" s="1">
        <v>40564</v>
      </c>
      <c r="C12">
        <v>0.89999499999999999</v>
      </c>
      <c r="D12">
        <f t="shared" si="0"/>
        <v>3.5423616834523135</v>
      </c>
    </row>
    <row r="13" spans="1:4">
      <c r="A13" s="2" t="s">
        <v>22</v>
      </c>
      <c r="B13" s="1">
        <v>40574</v>
      </c>
      <c r="C13">
        <v>0.90608599999999995</v>
      </c>
      <c r="D13">
        <f t="shared" si="0"/>
        <v>3.6390397063073214</v>
      </c>
    </row>
    <row r="14" spans="1:4">
      <c r="A14" s="2" t="s">
        <v>22</v>
      </c>
      <c r="B14" s="1">
        <v>40584</v>
      </c>
      <c r="C14">
        <v>0.90347100000000002</v>
      </c>
      <c r="D14">
        <f t="shared" si="0"/>
        <v>3.5967873809984794</v>
      </c>
    </row>
    <row r="15" spans="1:4">
      <c r="A15" s="2" t="s">
        <v>22</v>
      </c>
      <c r="B15" s="1">
        <v>40594</v>
      </c>
      <c r="C15">
        <v>0.60232399999999997</v>
      </c>
      <c r="D15">
        <f t="shared" si="0"/>
        <v>1.4186425778225658</v>
      </c>
    </row>
    <row r="16" spans="1:4">
      <c r="A16" s="2" t="s">
        <v>24</v>
      </c>
      <c r="B16" s="1">
        <v>40531</v>
      </c>
      <c r="C16">
        <v>0.100436</v>
      </c>
      <c r="D16">
        <f t="shared" si="0"/>
        <v>0.16283858074367979</v>
      </c>
    </row>
    <row r="17" spans="1:4">
      <c r="A17" s="2" t="s">
        <v>24</v>
      </c>
      <c r="B17" s="1">
        <v>40543</v>
      </c>
      <c r="C17">
        <v>0.45323200000000002</v>
      </c>
      <c r="D17">
        <f t="shared" si="0"/>
        <v>0.92881645870226348</v>
      </c>
    </row>
    <row r="18" spans="1:4">
      <c r="A18" s="2" t="s">
        <v>24</v>
      </c>
      <c r="B18" s="1">
        <v>40554</v>
      </c>
      <c r="C18">
        <v>0.70411600000000008</v>
      </c>
      <c r="D18">
        <f t="shared" si="0"/>
        <v>1.8735196820917912</v>
      </c>
    </row>
    <row r="19" spans="1:4">
      <c r="A19" s="2" t="s">
        <v>24</v>
      </c>
      <c r="B19" s="1">
        <v>40564</v>
      </c>
      <c r="C19">
        <v>0.80382699999999996</v>
      </c>
      <c r="D19">
        <f t="shared" si="0"/>
        <v>2.5057820861531415</v>
      </c>
    </row>
    <row r="20" spans="1:4">
      <c r="A20" s="2" t="s">
        <v>24</v>
      </c>
      <c r="B20" s="1">
        <v>40574</v>
      </c>
      <c r="C20">
        <v>0.85994799999999993</v>
      </c>
      <c r="D20">
        <f t="shared" si="0"/>
        <v>3.0242176873291071</v>
      </c>
    </row>
    <row r="21" spans="1:4">
      <c r="A21" s="2" t="s">
        <v>24</v>
      </c>
      <c r="B21" s="1">
        <v>40584</v>
      </c>
      <c r="C21">
        <v>0.80850300000000008</v>
      </c>
      <c r="D21">
        <f t="shared" si="0"/>
        <v>2.5428971327392174</v>
      </c>
    </row>
    <row r="22" spans="1:4">
      <c r="A22" s="2" t="s">
        <v>24</v>
      </c>
      <c r="B22" s="1">
        <v>40594</v>
      </c>
      <c r="C22">
        <v>0.55935299999999999</v>
      </c>
      <c r="D22">
        <f t="shared" si="0"/>
        <v>1.2607864270523148</v>
      </c>
    </row>
    <row r="23" spans="1:4">
      <c r="A23" s="2" t="s">
        <v>26</v>
      </c>
      <c r="B23" s="1">
        <v>40531</v>
      </c>
      <c r="C23">
        <v>0.10513400000000001</v>
      </c>
      <c r="D23">
        <f t="shared" si="0"/>
        <v>0.17089429628758651</v>
      </c>
    </row>
    <row r="24" spans="1:4">
      <c r="A24" s="2" t="s">
        <v>26</v>
      </c>
      <c r="B24" s="1">
        <v>40543</v>
      </c>
      <c r="C24">
        <v>0.40342300000000003</v>
      </c>
      <c r="D24">
        <f t="shared" si="0"/>
        <v>0.79468762990480768</v>
      </c>
    </row>
    <row r="25" spans="1:4">
      <c r="A25" s="2" t="s">
        <v>26</v>
      </c>
      <c r="B25" s="1">
        <v>40554</v>
      </c>
      <c r="C25">
        <v>0.60146699999999997</v>
      </c>
      <c r="D25">
        <f t="shared" si="0"/>
        <v>1.4153307286783807</v>
      </c>
    </row>
    <row r="26" spans="1:4">
      <c r="A26" s="2" t="s">
        <v>26</v>
      </c>
      <c r="B26" s="1">
        <v>40564</v>
      </c>
      <c r="C26">
        <v>0.704156</v>
      </c>
      <c r="D26">
        <f t="shared" si="0"/>
        <v>1.8737276778656335</v>
      </c>
    </row>
    <row r="27" spans="1:4">
      <c r="A27" s="2" t="s">
        <v>26</v>
      </c>
      <c r="B27" s="1">
        <v>40574</v>
      </c>
      <c r="C27">
        <v>0.70171099999999997</v>
      </c>
      <c r="D27">
        <f t="shared" si="0"/>
        <v>1.861065328876798</v>
      </c>
    </row>
    <row r="28" spans="1:4">
      <c r="A28" s="2" t="s">
        <v>26</v>
      </c>
      <c r="B28" s="1">
        <v>40584</v>
      </c>
      <c r="C28">
        <v>0.400978</v>
      </c>
      <c r="D28">
        <f t="shared" si="0"/>
        <v>0.78839531332513868</v>
      </c>
    </row>
    <row r="29" spans="1:4">
      <c r="A29" s="2" t="s">
        <v>52</v>
      </c>
      <c r="B29" s="6">
        <v>39692</v>
      </c>
      <c r="C29">
        <v>0.32997599999999999</v>
      </c>
      <c r="D29">
        <f t="shared" si="0"/>
        <v>0.61606422514331682</v>
      </c>
    </row>
    <row r="30" spans="1:4">
      <c r="A30" s="2" t="s">
        <v>52</v>
      </c>
      <c r="B30" s="6">
        <v>39702</v>
      </c>
      <c r="C30">
        <v>0.61774600000000002</v>
      </c>
      <c r="D30">
        <f t="shared" si="0"/>
        <v>1.4794922613414281</v>
      </c>
    </row>
    <row r="31" spans="1:4">
      <c r="A31" s="2" t="s">
        <v>52</v>
      </c>
      <c r="B31" s="6">
        <v>39712</v>
      </c>
      <c r="C31">
        <v>0.69256600000000001</v>
      </c>
      <c r="D31">
        <f t="shared" si="0"/>
        <v>1.8146074598755551</v>
      </c>
    </row>
    <row r="32" spans="1:4">
      <c r="A32" s="2" t="s">
        <v>52</v>
      </c>
      <c r="B32" s="6">
        <v>39722</v>
      </c>
      <c r="C32">
        <v>0.57362099999999994</v>
      </c>
      <c r="D32">
        <f t="shared" si="0"/>
        <v>1.3114256259603951</v>
      </c>
    </row>
    <row r="33" spans="1:4">
      <c r="A33" s="2" t="s">
        <v>52</v>
      </c>
      <c r="B33" s="6">
        <v>39732</v>
      </c>
      <c r="C33">
        <v>0</v>
      </c>
      <c r="D33">
        <f t="shared" si="0"/>
        <v>0</v>
      </c>
    </row>
    <row r="34" spans="1:4">
      <c r="A34" s="2" t="s">
        <v>56</v>
      </c>
      <c r="B34" s="6">
        <v>39692</v>
      </c>
      <c r="C34">
        <v>0.37985599999999997</v>
      </c>
      <c r="D34">
        <f t="shared" si="0"/>
        <v>0.73508241514801897</v>
      </c>
    </row>
    <row r="35" spans="1:4">
      <c r="A35" s="2" t="s">
        <v>56</v>
      </c>
      <c r="B35" s="6">
        <v>39702</v>
      </c>
      <c r="C35">
        <v>0.58896900000000008</v>
      </c>
      <c r="D35">
        <f t="shared" si="0"/>
        <v>1.367825602368508</v>
      </c>
    </row>
    <row r="36" spans="1:4">
      <c r="A36" s="2" t="s">
        <v>56</v>
      </c>
      <c r="B36" s="6">
        <v>39712</v>
      </c>
      <c r="C36">
        <v>0.65995199999999998</v>
      </c>
      <c r="D36">
        <f t="shared" si="0"/>
        <v>1.6594899921012336</v>
      </c>
    </row>
    <row r="37" spans="1:4">
      <c r="A37" s="2" t="s">
        <v>56</v>
      </c>
      <c r="B37" s="6">
        <v>39722</v>
      </c>
      <c r="C37">
        <v>0.70599500000000004</v>
      </c>
      <c r="D37">
        <f t="shared" si="0"/>
        <v>1.883320776900536</v>
      </c>
    </row>
    <row r="38" spans="1:4">
      <c r="A38" s="2" t="s">
        <v>56</v>
      </c>
      <c r="B38" s="6">
        <v>39732</v>
      </c>
      <c r="C38">
        <v>0.72134299999999996</v>
      </c>
      <c r="D38">
        <f t="shared" si="0"/>
        <v>1.9658056064037499</v>
      </c>
    </row>
    <row r="39" spans="1:4">
      <c r="A39" s="2" t="s">
        <v>56</v>
      </c>
      <c r="B39" s="6">
        <v>39742</v>
      </c>
      <c r="C39">
        <v>0.68489199999999995</v>
      </c>
      <c r="D39">
        <f t="shared" si="0"/>
        <v>1.7766766796549629</v>
      </c>
    </row>
    <row r="40" spans="1:4">
      <c r="A40" s="2"/>
      <c r="B40" s="2"/>
    </row>
    <row r="41" spans="1:4">
      <c r="A41" s="2"/>
      <c r="B41" s="2"/>
    </row>
    <row r="42" spans="1:4">
      <c r="A42" s="2"/>
      <c r="B42" s="2"/>
    </row>
    <row r="43" spans="1:4">
      <c r="A43" s="2"/>
      <c r="B43" s="2"/>
    </row>
    <row r="44" spans="1:4">
      <c r="A44" s="2"/>
      <c r="B44" s="2"/>
    </row>
    <row r="45" spans="1:4">
      <c r="A45" s="2"/>
      <c r="B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G1" sqref="G1"/>
    </sheetView>
  </sheetViews>
  <sheetFormatPr defaultRowHeight="14.4"/>
  <cols>
    <col min="1" max="1" width="25.41796875" bestFit="1" customWidth="1"/>
    <col min="3" max="3" width="10.5234375" bestFit="1" customWidth="1"/>
  </cols>
  <sheetData>
    <row r="1" spans="1:8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</row>
    <row r="2" spans="1:8">
      <c r="A2" s="2" t="s">
        <v>20</v>
      </c>
      <c r="B2">
        <v>18</v>
      </c>
      <c r="C2" s="1">
        <f>DATE(2010,12,1)+B2</f>
        <v>40531</v>
      </c>
      <c r="G2">
        <v>0.100411</v>
      </c>
      <c r="H2">
        <f t="shared" ref="H2:H28" si="0">LN(1-G2)/-0.65</f>
        <v>0.16279582558226338</v>
      </c>
    </row>
    <row r="3" spans="1:8">
      <c r="A3" s="2" t="s">
        <v>20</v>
      </c>
      <c r="B3">
        <v>30</v>
      </c>
      <c r="C3" s="1">
        <f t="shared" ref="C3:C33" si="1">DATE(2010,12,1)+B3</f>
        <v>40543</v>
      </c>
      <c r="G3">
        <v>0.49978700000000004</v>
      </c>
      <c r="H3">
        <f t="shared" si="0"/>
        <v>1.0657250327264367</v>
      </c>
    </row>
    <row r="4" spans="1:8">
      <c r="A4" s="2" t="s">
        <v>20</v>
      </c>
      <c r="B4">
        <v>41</v>
      </c>
      <c r="C4" s="1">
        <f t="shared" si="1"/>
        <v>40554</v>
      </c>
      <c r="G4">
        <v>0.80300700000000003</v>
      </c>
      <c r="H4">
        <f t="shared" si="0"/>
        <v>2.4993647444159759</v>
      </c>
    </row>
    <row r="5" spans="1:8">
      <c r="A5" s="2" t="s">
        <v>20</v>
      </c>
      <c r="B5">
        <v>51</v>
      </c>
      <c r="C5" s="1">
        <f t="shared" si="1"/>
        <v>40564</v>
      </c>
      <c r="G5">
        <v>0.90274399999999999</v>
      </c>
      <c r="H5">
        <f t="shared" si="0"/>
        <v>3.5852440026594521</v>
      </c>
    </row>
    <row r="6" spans="1:8">
      <c r="A6" s="2" t="s">
        <v>20</v>
      </c>
      <c r="B6">
        <v>61</v>
      </c>
      <c r="C6" s="1">
        <f t="shared" si="1"/>
        <v>40574</v>
      </c>
      <c r="G6">
        <v>0.95303899999999997</v>
      </c>
      <c r="H6">
        <f t="shared" si="0"/>
        <v>4.7052889368770998</v>
      </c>
    </row>
    <row r="7" spans="1:8">
      <c r="A7" s="2" t="s">
        <v>20</v>
      </c>
      <c r="B7">
        <v>71</v>
      </c>
      <c r="C7" s="1">
        <f t="shared" si="1"/>
        <v>40584</v>
      </c>
      <c r="G7">
        <v>0.95683200000000002</v>
      </c>
      <c r="H7">
        <f t="shared" si="0"/>
        <v>4.8348550753181421</v>
      </c>
    </row>
    <row r="8" spans="1:8">
      <c r="A8" s="2" t="s">
        <v>20</v>
      </c>
      <c r="B8">
        <v>81</v>
      </c>
      <c r="C8" s="1">
        <f t="shared" si="1"/>
        <v>40594</v>
      </c>
      <c r="G8">
        <v>0.60590699999999997</v>
      </c>
      <c r="H8">
        <f t="shared" si="0"/>
        <v>1.4325667029665659</v>
      </c>
    </row>
    <row r="9" spans="1:8">
      <c r="A9" s="2" t="s">
        <v>22</v>
      </c>
      <c r="B9">
        <v>18</v>
      </c>
      <c r="C9" s="1">
        <f>DATE(2010,12,1)+B9</f>
        <v>40531</v>
      </c>
      <c r="G9">
        <v>0.10197300000000001</v>
      </c>
      <c r="H9">
        <f t="shared" si="0"/>
        <v>0.16546945279506198</v>
      </c>
    </row>
    <row r="10" spans="1:8">
      <c r="A10" s="2" t="s">
        <v>22</v>
      </c>
      <c r="B10">
        <v>30</v>
      </c>
      <c r="C10" s="1">
        <f t="shared" si="1"/>
        <v>40543</v>
      </c>
      <c r="G10">
        <v>0.50231199999999998</v>
      </c>
      <c r="H10">
        <f t="shared" si="0"/>
        <v>1.0735106220284432</v>
      </c>
    </row>
    <row r="11" spans="1:8">
      <c r="A11" s="2" t="s">
        <v>22</v>
      </c>
      <c r="B11">
        <v>41</v>
      </c>
      <c r="C11" s="1">
        <f t="shared" si="1"/>
        <v>40554</v>
      </c>
      <c r="G11">
        <v>0.80115599999999998</v>
      </c>
      <c r="H11">
        <f t="shared" si="0"/>
        <v>2.4849764327404271</v>
      </c>
    </row>
    <row r="12" spans="1:8">
      <c r="A12" s="2" t="s">
        <v>22</v>
      </c>
      <c r="B12">
        <v>51</v>
      </c>
      <c r="C12" s="1">
        <f t="shared" si="1"/>
        <v>40564</v>
      </c>
      <c r="G12">
        <v>0.89999499999999999</v>
      </c>
      <c r="H12">
        <f t="shared" si="0"/>
        <v>3.5423616834523135</v>
      </c>
    </row>
    <row r="13" spans="1:8">
      <c r="A13" s="2" t="s">
        <v>22</v>
      </c>
      <c r="B13">
        <v>61</v>
      </c>
      <c r="C13" s="1">
        <f t="shared" si="1"/>
        <v>40574</v>
      </c>
      <c r="G13">
        <v>0.90608599999999995</v>
      </c>
      <c r="H13">
        <f t="shared" si="0"/>
        <v>3.6390397063073214</v>
      </c>
    </row>
    <row r="14" spans="1:8">
      <c r="A14" s="2" t="s">
        <v>22</v>
      </c>
      <c r="B14">
        <v>71</v>
      </c>
      <c r="C14" s="1">
        <f t="shared" si="1"/>
        <v>40584</v>
      </c>
      <c r="G14">
        <v>0.90347100000000002</v>
      </c>
      <c r="H14">
        <f t="shared" si="0"/>
        <v>3.5967873809984794</v>
      </c>
    </row>
    <row r="15" spans="1:8">
      <c r="A15" s="2" t="s">
        <v>22</v>
      </c>
      <c r="B15">
        <v>81</v>
      </c>
      <c r="C15" s="1">
        <f t="shared" si="1"/>
        <v>40594</v>
      </c>
      <c r="G15">
        <v>0.60232399999999997</v>
      </c>
      <c r="H15">
        <f t="shared" si="0"/>
        <v>1.4186425778225658</v>
      </c>
    </row>
    <row r="16" spans="1:8">
      <c r="A16" s="2" t="s">
        <v>24</v>
      </c>
      <c r="B16">
        <v>18</v>
      </c>
      <c r="C16" s="1">
        <f>DATE(2010,12,1)+B16</f>
        <v>40531</v>
      </c>
      <c r="G16">
        <v>0.100436</v>
      </c>
      <c r="H16">
        <f t="shared" si="0"/>
        <v>0.16283858074367979</v>
      </c>
    </row>
    <row r="17" spans="1:8">
      <c r="A17" s="2" t="s">
        <v>24</v>
      </c>
      <c r="B17">
        <v>30</v>
      </c>
      <c r="C17" s="1">
        <f t="shared" si="1"/>
        <v>40543</v>
      </c>
      <c r="G17">
        <v>0.45323200000000002</v>
      </c>
      <c r="H17">
        <f t="shared" si="0"/>
        <v>0.92881645870226348</v>
      </c>
    </row>
    <row r="18" spans="1:8">
      <c r="A18" s="2" t="s">
        <v>24</v>
      </c>
      <c r="B18">
        <v>41</v>
      </c>
      <c r="C18" s="1">
        <f t="shared" si="1"/>
        <v>40554</v>
      </c>
      <c r="G18">
        <v>0.70411600000000008</v>
      </c>
      <c r="H18">
        <f t="shared" si="0"/>
        <v>1.8735196820917912</v>
      </c>
    </row>
    <row r="19" spans="1:8">
      <c r="A19" s="2" t="s">
        <v>24</v>
      </c>
      <c r="B19">
        <v>51</v>
      </c>
      <c r="C19" s="1">
        <f t="shared" si="1"/>
        <v>40564</v>
      </c>
      <c r="G19">
        <v>0.80382699999999996</v>
      </c>
      <c r="H19">
        <f t="shared" si="0"/>
        <v>2.5057820861531415</v>
      </c>
    </row>
    <row r="20" spans="1:8">
      <c r="A20" s="2" t="s">
        <v>24</v>
      </c>
      <c r="B20">
        <v>61</v>
      </c>
      <c r="C20" s="1">
        <f t="shared" si="1"/>
        <v>40574</v>
      </c>
      <c r="G20">
        <v>0.85994799999999993</v>
      </c>
      <c r="H20">
        <f t="shared" si="0"/>
        <v>3.0242176873291071</v>
      </c>
    </row>
    <row r="21" spans="1:8">
      <c r="A21" s="2" t="s">
        <v>24</v>
      </c>
      <c r="B21">
        <v>71</v>
      </c>
      <c r="C21" s="1">
        <f t="shared" si="1"/>
        <v>40584</v>
      </c>
      <c r="G21">
        <v>0.80850300000000008</v>
      </c>
      <c r="H21">
        <f t="shared" si="0"/>
        <v>2.5428971327392174</v>
      </c>
    </row>
    <row r="22" spans="1:8">
      <c r="A22" s="2" t="s">
        <v>24</v>
      </c>
      <c r="B22">
        <v>81</v>
      </c>
      <c r="C22" s="1">
        <f t="shared" si="1"/>
        <v>40594</v>
      </c>
      <c r="G22">
        <v>0.55935299999999999</v>
      </c>
      <c r="H22">
        <f t="shared" si="0"/>
        <v>1.2607864270523148</v>
      </c>
    </row>
    <row r="23" spans="1:8">
      <c r="A23" s="2" t="s">
        <v>26</v>
      </c>
      <c r="B23">
        <v>18</v>
      </c>
      <c r="C23" s="1">
        <f>DATE(2010,12,1)+B23</f>
        <v>40531</v>
      </c>
      <c r="G23">
        <v>0.10513400000000001</v>
      </c>
      <c r="H23">
        <f t="shared" si="0"/>
        <v>0.17089429628758651</v>
      </c>
    </row>
    <row r="24" spans="1:8">
      <c r="A24" s="2" t="s">
        <v>26</v>
      </c>
      <c r="B24">
        <v>30</v>
      </c>
      <c r="C24" s="1">
        <f t="shared" si="1"/>
        <v>40543</v>
      </c>
      <c r="G24">
        <v>0.40342300000000003</v>
      </c>
      <c r="H24">
        <f t="shared" si="0"/>
        <v>0.79468762990480768</v>
      </c>
    </row>
    <row r="25" spans="1:8">
      <c r="A25" s="2" t="s">
        <v>26</v>
      </c>
      <c r="B25">
        <v>41</v>
      </c>
      <c r="C25" s="1">
        <f t="shared" si="1"/>
        <v>40554</v>
      </c>
      <c r="G25">
        <v>0.60146699999999997</v>
      </c>
      <c r="H25">
        <f t="shared" si="0"/>
        <v>1.4153307286783807</v>
      </c>
    </row>
    <row r="26" spans="1:8">
      <c r="A26" s="2" t="s">
        <v>26</v>
      </c>
      <c r="B26">
        <v>51</v>
      </c>
      <c r="C26" s="1">
        <f t="shared" si="1"/>
        <v>40564</v>
      </c>
      <c r="G26">
        <v>0.704156</v>
      </c>
      <c r="H26">
        <f t="shared" si="0"/>
        <v>1.8737276778656335</v>
      </c>
    </row>
    <row r="27" spans="1:8">
      <c r="A27" s="2" t="s">
        <v>26</v>
      </c>
      <c r="B27">
        <v>61</v>
      </c>
      <c r="C27" s="1">
        <f t="shared" si="1"/>
        <v>40574</v>
      </c>
      <c r="G27">
        <v>0.70171099999999997</v>
      </c>
      <c r="H27">
        <f t="shared" si="0"/>
        <v>1.861065328876798</v>
      </c>
    </row>
    <row r="28" spans="1:8">
      <c r="A28" s="2" t="s">
        <v>26</v>
      </c>
      <c r="B28">
        <v>71</v>
      </c>
      <c r="C28" s="1">
        <f t="shared" si="1"/>
        <v>40584</v>
      </c>
      <c r="G28">
        <v>0.400978</v>
      </c>
      <c r="H28">
        <f t="shared" si="0"/>
        <v>0.78839531332513868</v>
      </c>
    </row>
    <row r="29" spans="1:8">
      <c r="A29" s="2" t="s">
        <v>26</v>
      </c>
      <c r="B29">
        <v>81</v>
      </c>
      <c r="C29" s="1">
        <f t="shared" si="1"/>
        <v>40594</v>
      </c>
    </row>
    <row r="30" spans="1:8">
      <c r="A30" s="2" t="s">
        <v>20</v>
      </c>
      <c r="B30">
        <v>30</v>
      </c>
      <c r="C30" s="1">
        <f t="shared" si="1"/>
        <v>40543</v>
      </c>
      <c r="D30">
        <v>1.4170700000000001</v>
      </c>
      <c r="E30">
        <f t="shared" ref="E30:E45" si="2">D30*1000/10</f>
        <v>141.70700000000002</v>
      </c>
    </row>
    <row r="31" spans="1:8">
      <c r="A31" s="2" t="s">
        <v>20</v>
      </c>
      <c r="B31">
        <v>50</v>
      </c>
      <c r="C31" s="1">
        <f t="shared" si="1"/>
        <v>40563</v>
      </c>
      <c r="D31">
        <v>3.6139299999999999</v>
      </c>
      <c r="E31">
        <f t="shared" si="2"/>
        <v>361.39299999999997</v>
      </c>
    </row>
    <row r="32" spans="1:8">
      <c r="A32" s="2" t="s">
        <v>20</v>
      </c>
      <c r="B32">
        <v>60</v>
      </c>
      <c r="C32" s="1">
        <f t="shared" si="1"/>
        <v>40573</v>
      </c>
      <c r="D32">
        <v>3.7926299999999999</v>
      </c>
      <c r="E32">
        <f t="shared" si="2"/>
        <v>379.26300000000003</v>
      </c>
    </row>
    <row r="33" spans="1:5">
      <c r="A33" s="2" t="s">
        <v>20</v>
      </c>
      <c r="B33">
        <v>70</v>
      </c>
      <c r="C33" s="1">
        <f t="shared" si="1"/>
        <v>40583</v>
      </c>
      <c r="D33">
        <v>4.6190899999999999</v>
      </c>
      <c r="E33">
        <f t="shared" si="2"/>
        <v>461.90899999999999</v>
      </c>
    </row>
    <row r="34" spans="1:5">
      <c r="A34" s="2" t="s">
        <v>22</v>
      </c>
      <c r="B34">
        <v>30</v>
      </c>
      <c r="C34" s="1">
        <f t="shared" ref="C34:C37" si="3">DATE(2010,12,1)+B34</f>
        <v>40543</v>
      </c>
      <c r="D34">
        <v>1.44414</v>
      </c>
      <c r="E34">
        <f t="shared" si="2"/>
        <v>144.41399999999999</v>
      </c>
    </row>
    <row r="35" spans="1:5">
      <c r="A35" s="2" t="s">
        <v>22</v>
      </c>
      <c r="B35">
        <v>50</v>
      </c>
      <c r="C35" s="1">
        <f t="shared" si="3"/>
        <v>40563</v>
      </c>
      <c r="D35">
        <v>3.59673</v>
      </c>
      <c r="E35">
        <f t="shared" si="2"/>
        <v>359.673</v>
      </c>
    </row>
    <row r="36" spans="1:5">
      <c r="A36" s="2" t="s">
        <v>22</v>
      </c>
      <c r="B36">
        <v>60</v>
      </c>
      <c r="C36" s="1">
        <f t="shared" si="3"/>
        <v>40573</v>
      </c>
      <c r="D36">
        <v>3.7874699999999999</v>
      </c>
      <c r="E36">
        <f t="shared" si="2"/>
        <v>378.74699999999996</v>
      </c>
    </row>
    <row r="37" spans="1:5">
      <c r="A37" s="2" t="s">
        <v>22</v>
      </c>
      <c r="B37">
        <v>70</v>
      </c>
      <c r="C37" s="1">
        <f t="shared" si="3"/>
        <v>40583</v>
      </c>
      <c r="D37">
        <v>4.5776599999999998</v>
      </c>
      <c r="E37">
        <f t="shared" si="2"/>
        <v>457.76599999999996</v>
      </c>
    </row>
    <row r="38" spans="1:5">
      <c r="A38" s="2" t="s">
        <v>24</v>
      </c>
      <c r="B38">
        <v>30</v>
      </c>
      <c r="C38" s="1">
        <f t="shared" ref="C38:C45" si="4">DATE(2010,12,1)+B38</f>
        <v>40543</v>
      </c>
      <c r="D38">
        <v>1.3342000000000001</v>
      </c>
      <c r="E38">
        <f t="shared" si="2"/>
        <v>133.42000000000002</v>
      </c>
    </row>
    <row r="39" spans="1:5">
      <c r="A39" s="2" t="s">
        <v>24</v>
      </c>
      <c r="B39">
        <v>50</v>
      </c>
      <c r="C39" s="1">
        <f t="shared" si="4"/>
        <v>40563</v>
      </c>
      <c r="D39">
        <v>3.1973600000000002</v>
      </c>
      <c r="E39">
        <f t="shared" si="2"/>
        <v>319.73599999999999</v>
      </c>
    </row>
    <row r="40" spans="1:5">
      <c r="A40" s="2" t="s">
        <v>24</v>
      </c>
      <c r="B40">
        <v>60</v>
      </c>
      <c r="C40" s="1">
        <f t="shared" si="4"/>
        <v>40573</v>
      </c>
      <c r="D40">
        <v>3.1684000000000001</v>
      </c>
      <c r="E40">
        <f t="shared" si="2"/>
        <v>316.84000000000003</v>
      </c>
    </row>
    <row r="41" spans="1:5">
      <c r="A41" s="2" t="s">
        <v>24</v>
      </c>
      <c r="B41">
        <v>70</v>
      </c>
      <c r="C41" s="1">
        <f t="shared" si="4"/>
        <v>40583</v>
      </c>
      <c r="D41">
        <v>4.0340999999999996</v>
      </c>
      <c r="E41">
        <f t="shared" si="2"/>
        <v>403.40999999999997</v>
      </c>
    </row>
    <row r="42" spans="1:5">
      <c r="A42" s="2" t="s">
        <v>26</v>
      </c>
      <c r="B42">
        <v>30</v>
      </c>
      <c r="C42" s="1">
        <f t="shared" si="4"/>
        <v>40543</v>
      </c>
      <c r="D42">
        <v>1.2139200000000001</v>
      </c>
      <c r="E42">
        <f t="shared" si="2"/>
        <v>121.39200000000001</v>
      </c>
    </row>
    <row r="43" spans="1:5">
      <c r="A43" s="2" t="s">
        <v>26</v>
      </c>
      <c r="B43">
        <v>50</v>
      </c>
      <c r="C43" s="1">
        <f t="shared" si="4"/>
        <v>40563</v>
      </c>
      <c r="D43">
        <v>2.4078400000000002</v>
      </c>
      <c r="E43">
        <f t="shared" si="2"/>
        <v>240.78400000000002</v>
      </c>
    </row>
    <row r="44" spans="1:5">
      <c r="A44" s="2" t="s">
        <v>26</v>
      </c>
      <c r="B44">
        <v>60</v>
      </c>
      <c r="C44" s="1">
        <f t="shared" si="4"/>
        <v>40573</v>
      </c>
      <c r="D44">
        <v>2.8452000000000002</v>
      </c>
      <c r="E44">
        <f t="shared" si="2"/>
        <v>284.52000000000004</v>
      </c>
    </row>
    <row r="45" spans="1:5">
      <c r="A45" s="2" t="s">
        <v>26</v>
      </c>
      <c r="B45">
        <v>70</v>
      </c>
      <c r="C45" s="1">
        <f t="shared" si="4"/>
        <v>40583</v>
      </c>
      <c r="D45">
        <v>3.2087599999999998</v>
      </c>
      <c r="E45">
        <f t="shared" si="2"/>
        <v>320.87599999999998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opLeftCell="A4" workbookViewId="0">
      <selection activeCell="A14" sqref="A14:A25"/>
    </sheetView>
  </sheetViews>
  <sheetFormatPr defaultRowHeight="14.4"/>
  <cols>
    <col min="1" max="1" width="20.1015625" customWidth="1"/>
    <col min="3" max="3" width="10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136</v>
      </c>
    </row>
    <row r="2" spans="1:4">
      <c r="A2" s="2" t="s">
        <v>56</v>
      </c>
      <c r="B2">
        <v>7</v>
      </c>
      <c r="C2" s="1">
        <f>DATE(2008,8,2)+B2</f>
        <v>39669</v>
      </c>
      <c r="D2">
        <v>2.508</v>
      </c>
    </row>
    <row r="3" spans="1:4">
      <c r="A3" s="2" t="s">
        <v>56</v>
      </c>
      <c r="B3">
        <v>14</v>
      </c>
      <c r="C3" s="1">
        <f t="shared" ref="C3:C13" si="0">DATE(2008,8,2)+B3</f>
        <v>39676</v>
      </c>
      <c r="D3">
        <v>2.76</v>
      </c>
    </row>
    <row r="4" spans="1:4">
      <c r="A4" s="2" t="s">
        <v>56</v>
      </c>
      <c r="B4">
        <v>21</v>
      </c>
      <c r="C4" s="1">
        <f t="shared" si="0"/>
        <v>39683</v>
      </c>
      <c r="D4">
        <v>2.82</v>
      </c>
    </row>
    <row r="5" spans="1:4">
      <c r="A5" s="2" t="s">
        <v>56</v>
      </c>
      <c r="B5">
        <v>28</v>
      </c>
      <c r="C5" s="1">
        <f t="shared" si="0"/>
        <v>39690</v>
      </c>
      <c r="D5">
        <v>3.2280000000000002</v>
      </c>
    </row>
    <row r="6" spans="1:4">
      <c r="A6" s="2" t="s">
        <v>56</v>
      </c>
      <c r="B6">
        <v>35</v>
      </c>
      <c r="C6" s="1">
        <f t="shared" si="0"/>
        <v>39697</v>
      </c>
      <c r="D6">
        <v>3.48</v>
      </c>
    </row>
    <row r="7" spans="1:4">
      <c r="A7" s="2" t="s">
        <v>56</v>
      </c>
      <c r="B7">
        <v>42</v>
      </c>
      <c r="C7" s="1">
        <f t="shared" si="0"/>
        <v>39704</v>
      </c>
      <c r="D7">
        <v>3.72</v>
      </c>
    </row>
    <row r="8" spans="1:4">
      <c r="A8" s="2" t="s">
        <v>56</v>
      </c>
      <c r="B8">
        <v>49</v>
      </c>
      <c r="C8" s="1">
        <f t="shared" si="0"/>
        <v>39711</v>
      </c>
      <c r="D8">
        <v>4.056</v>
      </c>
    </row>
    <row r="9" spans="1:4">
      <c r="A9" s="2" t="s">
        <v>56</v>
      </c>
      <c r="B9">
        <v>56</v>
      </c>
      <c r="C9" s="1">
        <f t="shared" si="0"/>
        <v>39718</v>
      </c>
      <c r="D9">
        <v>4.6680000000000001</v>
      </c>
    </row>
    <row r="10" spans="1:4">
      <c r="A10" s="2" t="s">
        <v>56</v>
      </c>
      <c r="B10">
        <v>63</v>
      </c>
      <c r="C10" s="1">
        <f t="shared" si="0"/>
        <v>39725</v>
      </c>
      <c r="D10">
        <v>4.8120000000000003</v>
      </c>
    </row>
    <row r="11" spans="1:4">
      <c r="A11" s="2" t="s">
        <v>56</v>
      </c>
      <c r="B11">
        <v>70</v>
      </c>
      <c r="C11" s="1">
        <f t="shared" si="0"/>
        <v>39732</v>
      </c>
      <c r="D11">
        <v>3.972</v>
      </c>
    </row>
    <row r="12" spans="1:4">
      <c r="A12" s="2" t="s">
        <v>56</v>
      </c>
      <c r="B12">
        <v>77</v>
      </c>
      <c r="C12" s="1">
        <f t="shared" si="0"/>
        <v>39739</v>
      </c>
      <c r="D12">
        <v>1.944</v>
      </c>
    </row>
    <row r="13" spans="1:4">
      <c r="A13" s="2" t="s">
        <v>56</v>
      </c>
      <c r="B13">
        <v>84</v>
      </c>
      <c r="C13" s="1">
        <f t="shared" si="0"/>
        <v>39746</v>
      </c>
      <c r="D13">
        <v>0.76800000000000002</v>
      </c>
    </row>
    <row r="14" spans="1:4">
      <c r="A14" s="2" t="s">
        <v>59</v>
      </c>
      <c r="B14">
        <v>7</v>
      </c>
      <c r="C14" s="1">
        <f>DATE(2009,7,31)+B14</f>
        <v>40032</v>
      </c>
      <c r="D14">
        <v>2.6549700000000001</v>
      </c>
    </row>
    <row r="15" spans="1:4">
      <c r="A15" s="2" t="s">
        <v>59</v>
      </c>
      <c r="B15">
        <v>14</v>
      </c>
      <c r="C15" s="1">
        <f t="shared" ref="C15:C25" si="1">DATE(2009,7,31)+B15</f>
        <v>40039</v>
      </c>
      <c r="D15">
        <v>3.08772</v>
      </c>
    </row>
    <row r="16" spans="1:4">
      <c r="A16" s="2" t="s">
        <v>59</v>
      </c>
      <c r="B16">
        <v>21</v>
      </c>
      <c r="C16" s="1">
        <f t="shared" si="1"/>
        <v>40046</v>
      </c>
      <c r="D16">
        <v>3.3801199999999998</v>
      </c>
    </row>
    <row r="17" spans="1:4">
      <c r="A17" s="2" t="s">
        <v>59</v>
      </c>
      <c r="B17">
        <v>28</v>
      </c>
      <c r="C17" s="1">
        <f t="shared" si="1"/>
        <v>40053</v>
      </c>
      <c r="D17">
        <v>3.8713500000000001</v>
      </c>
    </row>
    <row r="18" spans="1:4">
      <c r="A18" s="2" t="s">
        <v>59</v>
      </c>
      <c r="B18">
        <v>35</v>
      </c>
      <c r="C18" s="1">
        <f t="shared" si="1"/>
        <v>40060</v>
      </c>
      <c r="D18">
        <v>3.8830399999999998</v>
      </c>
    </row>
    <row r="19" spans="1:4">
      <c r="A19" s="2" t="s">
        <v>59</v>
      </c>
      <c r="B19">
        <v>42</v>
      </c>
      <c r="C19" s="1">
        <f t="shared" si="1"/>
        <v>40067</v>
      </c>
      <c r="D19">
        <v>4.7836299999999996</v>
      </c>
    </row>
    <row r="20" spans="1:4">
      <c r="A20" s="2" t="s">
        <v>59</v>
      </c>
      <c r="B20">
        <v>49</v>
      </c>
      <c r="C20" s="1">
        <f t="shared" si="1"/>
        <v>40074</v>
      </c>
      <c r="D20">
        <v>5.2865500000000001</v>
      </c>
    </row>
    <row r="21" spans="1:4">
      <c r="A21" s="2" t="s">
        <v>59</v>
      </c>
      <c r="B21">
        <v>56</v>
      </c>
      <c r="C21" s="1">
        <f t="shared" si="1"/>
        <v>40081</v>
      </c>
      <c r="D21">
        <v>5.4853800000000001</v>
      </c>
    </row>
    <row r="22" spans="1:4">
      <c r="A22" s="2" t="s">
        <v>59</v>
      </c>
      <c r="B22">
        <v>63</v>
      </c>
      <c r="C22" s="1">
        <f t="shared" si="1"/>
        <v>40088</v>
      </c>
      <c r="D22">
        <v>4.9239800000000002</v>
      </c>
    </row>
    <row r="23" spans="1:4">
      <c r="A23" s="2" t="s">
        <v>59</v>
      </c>
      <c r="B23">
        <v>70</v>
      </c>
      <c r="C23" s="1">
        <f t="shared" si="1"/>
        <v>40095</v>
      </c>
      <c r="D23">
        <v>4.3508800000000001</v>
      </c>
    </row>
    <row r="24" spans="1:4">
      <c r="A24" s="2" t="s">
        <v>59</v>
      </c>
      <c r="B24">
        <v>77</v>
      </c>
      <c r="C24" s="1">
        <f t="shared" si="1"/>
        <v>40102</v>
      </c>
      <c r="D24">
        <v>2.5731000000000002</v>
      </c>
    </row>
    <row r="25" spans="1:4">
      <c r="A25" s="2" t="s">
        <v>59</v>
      </c>
      <c r="B25">
        <v>84</v>
      </c>
      <c r="C25" s="1">
        <f t="shared" si="1"/>
        <v>40109</v>
      </c>
      <c r="D25">
        <v>0.76023399999999997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8"/>
  <sheetViews>
    <sheetView workbookViewId="0"/>
  </sheetViews>
  <sheetFormatPr defaultRowHeight="14.4"/>
  <cols>
    <col min="1" max="1" width="22.1015625" customWidth="1"/>
    <col min="3" max="3" width="9.5234375" bestFit="1" customWidth="1"/>
  </cols>
  <sheetData>
    <row r="1" spans="1:4">
      <c r="A1" t="s">
        <v>0</v>
      </c>
      <c r="B1" t="s">
        <v>99</v>
      </c>
      <c r="C1" t="s">
        <v>1</v>
      </c>
      <c r="D1" t="s">
        <v>100</v>
      </c>
    </row>
    <row r="2" spans="1:4" ht="19.2" customHeight="1">
      <c r="A2" s="2" t="s">
        <v>56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56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56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56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56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56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56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56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56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56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56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56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56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56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56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56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56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56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56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56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56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56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56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56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56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56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56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56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56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56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56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56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56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56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56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56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56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56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56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56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56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56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56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56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56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56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56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56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56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56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56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56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56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56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56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56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56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56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56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56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56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56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56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56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56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56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56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56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56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56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56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56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56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52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52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52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52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52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52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52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52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52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52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52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52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52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52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52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52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52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52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52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52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52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52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52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52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52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52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52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52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52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52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52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52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52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52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52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52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52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52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52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52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52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52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52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52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52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52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52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52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52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52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52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52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52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52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52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52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52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52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52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52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52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52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52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52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52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52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52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52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52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52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52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52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52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52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4"/>
  <sheetViews>
    <sheetView workbookViewId="0"/>
  </sheetViews>
  <sheetFormatPr defaultRowHeight="14.4"/>
  <cols>
    <col min="1" max="1" width="23.68359375" customWidth="1"/>
    <col min="3" max="3" width="10.5234375" bestFit="1" customWidth="1"/>
  </cols>
  <sheetData>
    <row r="1" spans="1:11">
      <c r="A1" t="s">
        <v>0</v>
      </c>
      <c r="B1" t="s">
        <v>99</v>
      </c>
      <c r="C1" t="s">
        <v>1</v>
      </c>
      <c r="D1" t="s">
        <v>101</v>
      </c>
      <c r="E1" t="s">
        <v>2</v>
      </c>
      <c r="F1" t="s">
        <v>3</v>
      </c>
      <c r="G1" t="s">
        <v>102</v>
      </c>
      <c r="H1" t="s">
        <v>140</v>
      </c>
      <c r="I1" t="s">
        <v>141</v>
      </c>
    </row>
    <row r="2" spans="1:11" ht="18" customHeight="1">
      <c r="A2" s="2" t="s">
        <v>52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11">
      <c r="A3" s="2" t="s">
        <v>52</v>
      </c>
      <c r="B3">
        <v>40.525700000000001</v>
      </c>
      <c r="C3" s="1">
        <f t="shared" ref="C3:C26" si="0">DATE(2008,8,2)+B3</f>
        <v>39702.525699999998</v>
      </c>
      <c r="D3">
        <v>2.2404999999999999</v>
      </c>
      <c r="E3">
        <f t="shared" ref="E3:E14" si="1">D3*1000/10</f>
        <v>224.05</v>
      </c>
    </row>
    <row r="4" spans="1:11">
      <c r="A4" s="2" t="s">
        <v>52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11">
      <c r="A5" s="2" t="s">
        <v>52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11">
      <c r="A6" s="2" t="s">
        <v>52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  <c r="K6" s="5"/>
    </row>
    <row r="7" spans="1:11">
      <c r="A7" s="2" t="s">
        <v>52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  <c r="K7" s="5"/>
    </row>
    <row r="8" spans="1:11">
      <c r="A8" s="2" t="s">
        <v>52</v>
      </c>
      <c r="B8">
        <f>B7+C8-C7+1</f>
        <v>96</v>
      </c>
      <c r="C8" s="1">
        <v>39757</v>
      </c>
      <c r="E8">
        <v>393</v>
      </c>
      <c r="F8">
        <v>64</v>
      </c>
      <c r="K8" s="5"/>
    </row>
    <row r="9" spans="1:11">
      <c r="A9" s="2" t="s">
        <v>56</v>
      </c>
      <c r="B9">
        <v>30.723299999999998</v>
      </c>
      <c r="C9" s="1">
        <f t="shared" si="0"/>
        <v>39692.723299999998</v>
      </c>
      <c r="D9">
        <v>1.2620899999999999</v>
      </c>
      <c r="E9">
        <f t="shared" si="1"/>
        <v>126.20899999999999</v>
      </c>
      <c r="K9" s="5"/>
    </row>
    <row r="10" spans="1:11">
      <c r="A10" s="2" t="s">
        <v>56</v>
      </c>
      <c r="B10">
        <v>40.367600000000003</v>
      </c>
      <c r="C10" s="1">
        <f t="shared" si="0"/>
        <v>39702.367599999998</v>
      </c>
      <c r="D10">
        <v>2.2597700000000001</v>
      </c>
      <c r="E10">
        <f t="shared" si="1"/>
        <v>225.977</v>
      </c>
    </row>
    <row r="11" spans="1:11">
      <c r="A11" s="2" t="s">
        <v>56</v>
      </c>
      <c r="B11">
        <v>50.486199999999997</v>
      </c>
      <c r="C11" s="1">
        <f t="shared" si="0"/>
        <v>39712.486199999999</v>
      </c>
      <c r="D11">
        <v>3.77657</v>
      </c>
      <c r="E11">
        <f t="shared" si="1"/>
        <v>377.65700000000004</v>
      </c>
    </row>
    <row r="12" spans="1:11">
      <c r="A12" s="2" t="s">
        <v>56</v>
      </c>
      <c r="B12">
        <v>60.130400000000002</v>
      </c>
      <c r="C12" s="1">
        <f t="shared" si="0"/>
        <v>39722.130400000002</v>
      </c>
      <c r="D12">
        <v>5.4857899999999997</v>
      </c>
      <c r="E12">
        <f t="shared" si="1"/>
        <v>548.57899999999995</v>
      </c>
    </row>
    <row r="13" spans="1:11">
      <c r="A13" s="2" t="s">
        <v>56</v>
      </c>
      <c r="B13">
        <v>70.248999999999995</v>
      </c>
      <c r="C13" s="1">
        <f t="shared" si="0"/>
        <v>39732.249000000003</v>
      </c>
      <c r="D13">
        <v>7.07951</v>
      </c>
      <c r="E13">
        <f t="shared" si="1"/>
        <v>707.95100000000002</v>
      </c>
    </row>
    <row r="14" spans="1:11">
      <c r="A14" s="2" t="s">
        <v>56</v>
      </c>
      <c r="B14">
        <v>80.525700000000001</v>
      </c>
      <c r="C14" s="1">
        <f t="shared" si="0"/>
        <v>39742.525699999998</v>
      </c>
      <c r="D14">
        <v>7.6154999999999999</v>
      </c>
      <c r="E14">
        <f t="shared" si="1"/>
        <v>761.55</v>
      </c>
    </row>
    <row r="15" spans="1:11">
      <c r="A15" s="2" t="s">
        <v>56</v>
      </c>
      <c r="B15">
        <f>B14+C15-C14+1</f>
        <v>96</v>
      </c>
      <c r="C15" s="1">
        <v>39757</v>
      </c>
      <c r="E15">
        <v>762</v>
      </c>
      <c r="F15">
        <v>195</v>
      </c>
    </row>
    <row r="16" spans="1:11">
      <c r="A16" s="2" t="s">
        <v>52</v>
      </c>
      <c r="B16">
        <v>30.393999999999998</v>
      </c>
      <c r="C16" s="1">
        <f t="shared" si="0"/>
        <v>39692.394</v>
      </c>
      <c r="G16">
        <v>0.32997599999999999</v>
      </c>
      <c r="H16">
        <f t="shared" ref="H16:H21" si="2">LN(1-G16)/-0.65</f>
        <v>0.61606422514331682</v>
      </c>
    </row>
    <row r="17" spans="1:9">
      <c r="A17" s="2" t="s">
        <v>52</v>
      </c>
      <c r="B17">
        <v>40.268099999999997</v>
      </c>
      <c r="C17" s="1">
        <f t="shared" si="0"/>
        <v>39702.268100000001</v>
      </c>
      <c r="G17">
        <v>0.61774600000000002</v>
      </c>
      <c r="H17">
        <f t="shared" si="2"/>
        <v>1.4794922613414281</v>
      </c>
    </row>
    <row r="18" spans="1:9">
      <c r="A18" s="2" t="s">
        <v>52</v>
      </c>
      <c r="B18">
        <v>50.530500000000004</v>
      </c>
      <c r="C18" s="1">
        <f t="shared" si="0"/>
        <v>39712.530500000001</v>
      </c>
      <c r="G18">
        <v>0.69256600000000001</v>
      </c>
      <c r="H18">
        <f t="shared" si="2"/>
        <v>1.8146074598755551</v>
      </c>
    </row>
    <row r="19" spans="1:9">
      <c r="A19" s="2" t="s">
        <v>52</v>
      </c>
      <c r="B19">
        <v>60.320399999999999</v>
      </c>
      <c r="C19" s="1">
        <f t="shared" si="0"/>
        <v>39722.320399999997</v>
      </c>
      <c r="G19">
        <v>0.57362099999999994</v>
      </c>
      <c r="H19">
        <f t="shared" si="2"/>
        <v>1.3114256259603951</v>
      </c>
    </row>
    <row r="20" spans="1:9">
      <c r="A20" s="2" t="s">
        <v>52</v>
      </c>
      <c r="B20">
        <v>70.379000000000005</v>
      </c>
      <c r="C20" s="1">
        <f t="shared" si="0"/>
        <v>39732.379000000001</v>
      </c>
      <c r="G20">
        <v>0</v>
      </c>
      <c r="H20">
        <f t="shared" si="2"/>
        <v>0</v>
      </c>
    </row>
    <row r="21" spans="1:9">
      <c r="A21" s="2" t="s">
        <v>56</v>
      </c>
      <c r="B21">
        <v>30.383299999999998</v>
      </c>
      <c r="C21" s="1">
        <f t="shared" si="0"/>
        <v>39692.383300000001</v>
      </c>
      <c r="G21">
        <v>0.37985599999999997</v>
      </c>
      <c r="H21">
        <f t="shared" si="2"/>
        <v>0.73508241514801897</v>
      </c>
    </row>
    <row r="22" spans="1:9">
      <c r="A22" s="2" t="s">
        <v>56</v>
      </c>
      <c r="B22">
        <v>40.103000000000002</v>
      </c>
      <c r="C22" s="1">
        <f t="shared" si="0"/>
        <v>39702.103000000003</v>
      </c>
      <c r="G22">
        <v>0.58896900000000008</v>
      </c>
      <c r="H22">
        <f t="shared" ref="H22:H26" si="3">LN(1-G22)/-0.65</f>
        <v>1.367825602368508</v>
      </c>
    </row>
    <row r="23" spans="1:9">
      <c r="A23" s="2" t="s">
        <v>56</v>
      </c>
      <c r="B23">
        <v>50.537500000000001</v>
      </c>
      <c r="C23" s="1">
        <f t="shared" si="0"/>
        <v>39712.537499999999</v>
      </c>
      <c r="G23">
        <v>0.65995199999999998</v>
      </c>
      <c r="H23">
        <f t="shared" si="3"/>
        <v>1.6594899921012336</v>
      </c>
    </row>
    <row r="24" spans="1:9">
      <c r="A24" s="2" t="s">
        <v>56</v>
      </c>
      <c r="B24">
        <v>60.292099999999998</v>
      </c>
      <c r="C24" s="1">
        <f t="shared" si="0"/>
        <v>39722.292099999999</v>
      </c>
      <c r="G24">
        <v>0.70599500000000004</v>
      </c>
      <c r="H24">
        <f t="shared" si="3"/>
        <v>1.883320776900536</v>
      </c>
    </row>
    <row r="25" spans="1:9">
      <c r="A25" s="2" t="s">
        <v>56</v>
      </c>
      <c r="B25">
        <v>70.395899999999997</v>
      </c>
      <c r="C25" s="1">
        <f t="shared" si="0"/>
        <v>39732.395900000003</v>
      </c>
      <c r="G25">
        <v>0.72134299999999996</v>
      </c>
      <c r="H25">
        <f t="shared" si="3"/>
        <v>1.9658056064037499</v>
      </c>
    </row>
    <row r="26" spans="1:9">
      <c r="A26" s="2" t="s">
        <v>56</v>
      </c>
      <c r="B26">
        <v>80.339399999999998</v>
      </c>
      <c r="C26" s="1">
        <f t="shared" si="0"/>
        <v>39742.339399999997</v>
      </c>
      <c r="G26">
        <v>0.68489199999999995</v>
      </c>
      <c r="H26">
        <f t="shared" si="3"/>
        <v>1.7766766796549629</v>
      </c>
    </row>
    <row r="27" spans="1:9">
      <c r="A27" s="2" t="s">
        <v>56</v>
      </c>
      <c r="C27" s="4">
        <v>39668</v>
      </c>
      <c r="I27">
        <v>10</v>
      </c>
    </row>
    <row r="28" spans="1:9">
      <c r="A28" s="2" t="s">
        <v>56</v>
      </c>
      <c r="C28" s="1">
        <v>39708</v>
      </c>
      <c r="I28">
        <v>65</v>
      </c>
    </row>
    <row r="29" spans="1:9">
      <c r="A29" s="2" t="s">
        <v>56</v>
      </c>
      <c r="C29" s="1">
        <v>39749</v>
      </c>
      <c r="I29">
        <v>90</v>
      </c>
    </row>
    <row r="30" spans="1:9">
      <c r="A30" s="2" t="s">
        <v>56</v>
      </c>
      <c r="C30" s="1">
        <v>39757</v>
      </c>
      <c r="I30">
        <v>92</v>
      </c>
    </row>
    <row r="31" spans="1:9">
      <c r="A31" s="2" t="s">
        <v>59</v>
      </c>
      <c r="C31" s="1">
        <v>39938</v>
      </c>
      <c r="I31">
        <v>10</v>
      </c>
    </row>
    <row r="32" spans="1:9">
      <c r="A32" s="2" t="s">
        <v>59</v>
      </c>
      <c r="C32" s="1">
        <v>40069</v>
      </c>
      <c r="I32">
        <v>65</v>
      </c>
    </row>
    <row r="33" spans="1:9">
      <c r="A33" s="2" t="s">
        <v>59</v>
      </c>
      <c r="C33" s="1">
        <v>40053</v>
      </c>
      <c r="I33">
        <v>90</v>
      </c>
    </row>
    <row r="34" spans="1:9">
      <c r="A34" s="2" t="s">
        <v>59</v>
      </c>
      <c r="C34" s="1">
        <v>40132</v>
      </c>
      <c r="I34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workbookViewId="0"/>
  </sheetViews>
  <sheetFormatPr defaultRowHeight="14.4"/>
  <cols>
    <col min="1" max="1" width="20.68359375" bestFit="1" customWidth="1"/>
    <col min="3" max="3" width="17.5234375" bestFit="1" customWidth="1"/>
    <col min="4" max="5" width="10.68359375" bestFit="1" customWidth="1"/>
  </cols>
  <sheetData>
    <row r="1" spans="1:6">
      <c r="A1" t="s">
        <v>0</v>
      </c>
      <c r="B1" t="s">
        <v>103</v>
      </c>
      <c r="C1" t="s">
        <v>128</v>
      </c>
      <c r="D1" t="s">
        <v>60</v>
      </c>
      <c r="E1" t="s">
        <v>129</v>
      </c>
      <c r="F1" t="s">
        <v>130</v>
      </c>
    </row>
    <row r="2" spans="1:6">
      <c r="A2" t="s">
        <v>104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>
      <c r="A3" t="s">
        <v>105</v>
      </c>
      <c r="B3">
        <v>10.5</v>
      </c>
      <c r="D3">
        <v>32.200000000000003</v>
      </c>
      <c r="E3">
        <v>7.2</v>
      </c>
      <c r="F3">
        <v>4.3</v>
      </c>
    </row>
    <row r="4" spans="1:6">
      <c r="A4" t="s">
        <v>106</v>
      </c>
      <c r="B4">
        <v>12</v>
      </c>
      <c r="D4">
        <v>38.700000000000003</v>
      </c>
      <c r="E4">
        <v>8.5</v>
      </c>
      <c r="F4">
        <v>5.2</v>
      </c>
    </row>
    <row r="5" spans="1:6">
      <c r="A5" t="s">
        <v>107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>
      <c r="A6" t="s">
        <v>108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>
      <c r="A7" t="s">
        <v>109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>
      <c r="A8" t="s">
        <v>110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>
      <c r="A9" t="s">
        <v>111</v>
      </c>
      <c r="B9">
        <v>10.5</v>
      </c>
      <c r="D9">
        <v>37.799999999999997</v>
      </c>
      <c r="E9">
        <v>8.1</v>
      </c>
      <c r="F9">
        <v>3.9</v>
      </c>
    </row>
    <row r="10" spans="1:6">
      <c r="A10" t="s">
        <v>112</v>
      </c>
      <c r="B10">
        <v>12</v>
      </c>
      <c r="D10">
        <v>44.2</v>
      </c>
      <c r="E10">
        <v>9</v>
      </c>
      <c r="F10">
        <v>4.0999999999999996</v>
      </c>
    </row>
    <row r="11" spans="1:6">
      <c r="A11" t="s">
        <v>113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>
      <c r="A12" t="s">
        <v>114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>
      <c r="A13" t="s">
        <v>115</v>
      </c>
      <c r="B13">
        <v>16.5</v>
      </c>
      <c r="D13">
        <v>88.3</v>
      </c>
      <c r="E13">
        <v>11.1</v>
      </c>
      <c r="F13">
        <v>5.3</v>
      </c>
    </row>
    <row r="14" spans="1:6">
      <c r="A14" t="s">
        <v>116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>
      <c r="A15" t="s">
        <v>117</v>
      </c>
      <c r="B15">
        <v>10.5</v>
      </c>
      <c r="D15">
        <v>30.8</v>
      </c>
      <c r="E15">
        <v>7</v>
      </c>
      <c r="F15">
        <v>3.9</v>
      </c>
    </row>
    <row r="16" spans="1:6">
      <c r="A16" t="s">
        <v>118</v>
      </c>
      <c r="B16">
        <v>12</v>
      </c>
      <c r="D16">
        <v>35</v>
      </c>
      <c r="E16">
        <v>7.5</v>
      </c>
      <c r="F16">
        <v>4.5</v>
      </c>
    </row>
    <row r="17" spans="1:6">
      <c r="A17" t="s">
        <v>119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>
      <c r="A18" t="s">
        <v>120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>
      <c r="A19" t="s">
        <v>121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>
      <c r="A20" t="s">
        <v>122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>
      <c r="A21" t="s">
        <v>123</v>
      </c>
      <c r="B21">
        <v>10.5</v>
      </c>
      <c r="D21">
        <v>42.3</v>
      </c>
      <c r="E21">
        <v>8.5</v>
      </c>
      <c r="F21">
        <v>3.9</v>
      </c>
    </row>
    <row r="22" spans="1:6">
      <c r="A22" t="s">
        <v>124</v>
      </c>
      <c r="B22">
        <v>12</v>
      </c>
      <c r="D22">
        <v>44.2</v>
      </c>
      <c r="E22">
        <v>8.6999999999999993</v>
      </c>
      <c r="F22">
        <v>4.2</v>
      </c>
    </row>
    <row r="23" spans="1:6">
      <c r="A23" t="s">
        <v>125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>
      <c r="A24" t="s">
        <v>126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>
      <c r="A25" t="s">
        <v>127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workbookViewId="0">
      <selection sqref="A1:A2"/>
    </sheetView>
  </sheetViews>
  <sheetFormatPr defaultRowHeight="14.4"/>
  <cols>
    <col min="2" max="2" width="10.5234375" bestFit="1" customWidth="1"/>
  </cols>
  <sheetData>
    <row r="1" spans="1:10">
      <c r="A1" t="s">
        <v>0</v>
      </c>
      <c r="B1" t="s">
        <v>1</v>
      </c>
      <c r="C1" t="s">
        <v>99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131</v>
      </c>
    </row>
    <row r="2" spans="1:10">
      <c r="A2" t="s">
        <v>138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>
      <c r="A3" t="s">
        <v>138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>
      <c r="A4" t="s">
        <v>138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>
      <c r="A5" t="s">
        <v>138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>
      <c r="A6" t="s">
        <v>138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>
      <c r="A7" t="s">
        <v>138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>
      <c r="A8" t="s">
        <v>138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>
      <c r="A9" t="s">
        <v>138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>
      <c r="A10" t="s">
        <v>138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>
      <c r="A11" t="s">
        <v>138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>
      <c r="A12" t="s">
        <v>138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>
      <c r="A13" t="s">
        <v>138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>
      <c r="A14" t="s">
        <v>138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>
      <c r="A15" t="s">
        <v>138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>
      <c r="A16" t="s">
        <v>138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>
      <c r="A17" t="s">
        <v>138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ObservedHarvestData</vt:lpstr>
      <vt:lpstr>Phenology</vt:lpstr>
      <vt:lpstr>Canopy</vt:lpstr>
      <vt:lpstr>CWP2010</vt:lpstr>
      <vt:lpstr>MekelleET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2020-03-10T20:49:16Z</dcterms:modified>
</cp:coreProperties>
</file>