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Фин. план" sheetId="1" r:id="rId3"/>
  </sheets>
  <definedNames/>
  <calcPr/>
</workbook>
</file>

<file path=xl/sharedStrings.xml><?xml version="1.0" encoding="utf-8"?>
<sst xmlns="http://schemas.openxmlformats.org/spreadsheetml/2006/main" count="27" uniqueCount="27">
  <si>
    <t>Финансовый план</t>
  </si>
  <si>
    <t>период:  мес 12</t>
  </si>
  <si>
    <t>Месяц</t>
  </si>
  <si>
    <t>ИТОГО</t>
  </si>
  <si>
    <t>Н/п</t>
  </si>
  <si>
    <t>Остаток ДС на начало периода</t>
  </si>
  <si>
    <t>ДОХОДЫ всего, в т.ч.:</t>
  </si>
  <si>
    <t>Оборот в месяц:</t>
  </si>
  <si>
    <t>кол-во подключенных водителей</t>
  </si>
  <si>
    <t>кол-во ушедших водителей</t>
  </si>
  <si>
    <t>Суммарное кол-во водителей</t>
  </si>
  <si>
    <t>средняя цена заказа</t>
  </si>
  <si>
    <t>2</t>
  </si>
  <si>
    <t>РАСХОДЫ всего, в т.ч.:</t>
  </si>
  <si>
    <t>Расходы на запуск и операционное обеспечение проекта, в т.ч.:</t>
  </si>
  <si>
    <t>Организационные расходы на открытие ИП</t>
  </si>
  <si>
    <t>Прочие расходы</t>
  </si>
  <si>
    <t>Франчайзинговые обязательства, в т.ч.:</t>
  </si>
  <si>
    <t>Паушальный взнос</t>
  </si>
  <si>
    <t xml:space="preserve">Роялти </t>
  </si>
  <si>
    <t>ФОТ (фонд оплаты труда) и налоги, в т.ч.:</t>
  </si>
  <si>
    <t xml:space="preserve"> з/п менеджера (поддержка)     </t>
  </si>
  <si>
    <t>з/п менеджера (аккаунт)</t>
  </si>
  <si>
    <t>Прочие операционные расходы, в т.ч.:</t>
  </si>
  <si>
    <t>Расходы на связь</t>
  </si>
  <si>
    <t>Валовая месячная прибыль</t>
  </si>
  <si>
    <t>Остаток ДС на конец периода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</si>
</sst>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mo"/>
    </font>
    <font>
      <b/>
      <sz val="10.0"/>
      <name val="Tahoma"/>
    </font>
    <font>
      <sz val="10.0"/>
      <name val="Tahoma"/>
    </font>
    <font>
      <b/>
      <sz val="11.0"/>
      <name val="Tahoma"/>
    </font>
    <font>
      <b/>
      <i/>
      <sz val="10.0"/>
      <name val="Tahoma"/>
    </font>
    <font>
      <b/>
      <sz val="8.0"/>
      <name val="Tahoma"/>
    </font>
    <font>
      <sz val="12.0"/>
      <name val="Tahoma"/>
    </font>
  </fonts>
  <fills count="6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C6D9F0"/>
        <bgColor rgb="FFC6D9F0"/>
      </patternFill>
    </fill>
    <fill>
      <patternFill patternType="solid">
        <fgColor rgb="FFFDE9D9"/>
        <bgColor rgb="FFFDE9D9"/>
      </patternFill>
    </fill>
    <fill>
      <patternFill patternType="solid">
        <fgColor rgb="FF1FB714"/>
        <bgColor rgb="FF1FB714"/>
      </patternFill>
    </fill>
  </fills>
  <borders count="21">
    <border/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right" vertical="center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shrinkToFit="0" vertical="center" wrapText="1"/>
    </xf>
    <xf borderId="1" fillId="0" fontId="1" numFmtId="49" xfId="0" applyAlignment="1" applyBorder="1" applyFont="1" applyNumberFormat="1">
      <alignment horizontal="right" vertical="center"/>
    </xf>
    <xf borderId="2" fillId="0" fontId="2" numFmtId="0" xfId="0" applyAlignment="1" applyBorder="1" applyFont="1">
      <alignment horizontal="right" shrinkToFit="0" vertical="center" wrapText="1"/>
    </xf>
    <xf borderId="3" fillId="0" fontId="2" numFmtId="0" xfId="0" applyAlignment="1" applyBorder="1" applyFont="1">
      <alignment horizontal="center" vertical="center"/>
    </xf>
    <xf borderId="4" fillId="0" fontId="1" numFmtId="49" xfId="0" applyAlignment="1" applyBorder="1" applyFont="1" applyNumberFormat="1">
      <alignment vertical="center"/>
    </xf>
    <xf borderId="5" fillId="0" fontId="1" numFmtId="49" xfId="0" applyAlignment="1" applyBorder="1" applyFont="1" applyNumberFormat="1">
      <alignment horizontal="center" vertical="center"/>
    </xf>
    <xf borderId="6" fillId="0" fontId="2" numFmtId="0" xfId="0" applyAlignment="1" applyBorder="1" applyFont="1">
      <alignment horizontal="right" shrinkToFit="0" vertical="center" wrapText="1"/>
    </xf>
    <xf borderId="7" fillId="0" fontId="2" numFmtId="4" xfId="0" applyAlignment="1" applyBorder="1" applyFont="1" applyNumberFormat="1">
      <alignment vertical="center"/>
    </xf>
    <xf borderId="8" fillId="0" fontId="2" numFmtId="4" xfId="0" applyAlignment="1" applyBorder="1" applyFont="1" applyNumberFormat="1">
      <alignment vertical="center"/>
    </xf>
    <xf borderId="5" fillId="2" fontId="1" numFmtId="49" xfId="0" applyAlignment="1" applyBorder="1" applyFill="1" applyFont="1" applyNumberFormat="1">
      <alignment horizontal="right" vertical="center"/>
    </xf>
    <xf borderId="9" fillId="2" fontId="4" numFmtId="0" xfId="0" applyAlignment="1" applyBorder="1" applyFont="1">
      <alignment horizontal="right" shrinkToFit="0" vertical="center" wrapText="1"/>
    </xf>
    <xf borderId="10" fillId="2" fontId="4" numFmtId="4" xfId="0" applyAlignment="1" applyBorder="1" applyFont="1" applyNumberFormat="1">
      <alignment vertical="center"/>
    </xf>
    <xf borderId="11" fillId="2" fontId="4" numFmtId="4" xfId="0" applyAlignment="1" applyBorder="1" applyFont="1" applyNumberFormat="1">
      <alignment vertical="center"/>
    </xf>
    <xf borderId="0" fillId="0" fontId="4" numFmtId="0" xfId="0" applyAlignment="1" applyFont="1">
      <alignment vertical="center"/>
    </xf>
    <xf borderId="5" fillId="3" fontId="1" numFmtId="49" xfId="0" applyAlignment="1" applyBorder="1" applyFill="1" applyFont="1" applyNumberFormat="1">
      <alignment horizontal="right" vertical="center"/>
    </xf>
    <xf borderId="12" fillId="3" fontId="1" numFmtId="0" xfId="0" applyAlignment="1" applyBorder="1" applyFont="1">
      <alignment shrinkToFit="0" vertical="center" wrapText="1"/>
    </xf>
    <xf borderId="13" fillId="3" fontId="2" numFmtId="4" xfId="0" applyAlignment="1" applyBorder="1" applyFont="1" applyNumberFormat="1">
      <alignment horizontal="right" vertical="center"/>
    </xf>
    <xf borderId="14" fillId="3" fontId="2" numFmtId="4" xfId="0" applyAlignment="1" applyBorder="1" applyFont="1" applyNumberFormat="1">
      <alignment horizontal="right" vertical="center"/>
    </xf>
    <xf borderId="5" fillId="0" fontId="1" numFmtId="49" xfId="0" applyAlignment="1" applyBorder="1" applyFont="1" applyNumberFormat="1">
      <alignment horizontal="right" vertical="center"/>
    </xf>
    <xf borderId="15" fillId="0" fontId="2" numFmtId="0" xfId="0" applyAlignment="1" applyBorder="1" applyFont="1">
      <alignment horizontal="right" shrinkToFit="0" vertical="center" wrapText="1"/>
    </xf>
    <xf borderId="13" fillId="0" fontId="2" numFmtId="4" xfId="0" applyAlignment="1" applyBorder="1" applyFont="1" applyNumberFormat="1">
      <alignment horizontal="right" vertical="center"/>
    </xf>
    <xf borderId="16" fillId="0" fontId="2" numFmtId="4" xfId="0" applyAlignment="1" applyBorder="1" applyFont="1" applyNumberFormat="1">
      <alignment horizontal="right" vertical="center"/>
    </xf>
    <xf borderId="13" fillId="0" fontId="2" numFmtId="0" xfId="0" applyAlignment="1" applyBorder="1" applyFont="1">
      <alignment horizontal="right" shrinkToFit="0" vertical="center" wrapText="1"/>
    </xf>
    <xf borderId="17" fillId="0" fontId="2" numFmtId="4" xfId="0" applyAlignment="1" applyBorder="1" applyFont="1" applyNumberFormat="1">
      <alignment horizontal="right" vertical="center"/>
    </xf>
    <xf borderId="10" fillId="2" fontId="4" numFmtId="4" xfId="0" applyAlignment="1" applyBorder="1" applyFont="1" applyNumberFormat="1">
      <alignment horizontal="right" vertical="center"/>
    </xf>
    <xf borderId="5" fillId="4" fontId="1" numFmtId="49" xfId="0" applyAlignment="1" applyBorder="1" applyFill="1" applyFont="1" applyNumberFormat="1">
      <alignment horizontal="right" vertical="center"/>
    </xf>
    <xf borderId="18" fillId="4" fontId="1" numFmtId="0" xfId="0" applyAlignment="1" applyBorder="1" applyFont="1">
      <alignment horizontal="left" shrinkToFit="0" vertical="center" wrapText="1"/>
    </xf>
    <xf borderId="13" fillId="4" fontId="2" numFmtId="4" xfId="0" applyAlignment="1" applyBorder="1" applyFont="1" applyNumberFormat="1">
      <alignment horizontal="right" vertical="center"/>
    </xf>
    <xf borderId="5" fillId="0" fontId="2" numFmtId="4" xfId="0" applyAlignment="1" applyBorder="1" applyFont="1" applyNumberFormat="1">
      <alignment horizontal="right" vertical="center"/>
    </xf>
    <xf borderId="5" fillId="4" fontId="2" numFmtId="4" xfId="0" applyAlignment="1" applyBorder="1" applyFont="1" applyNumberFormat="1">
      <alignment horizontal="right" vertical="center"/>
    </xf>
    <xf borderId="5" fillId="5" fontId="1" numFmtId="49" xfId="0" applyAlignment="1" applyBorder="1" applyFill="1" applyFont="1" applyNumberFormat="1">
      <alignment horizontal="right" vertical="center"/>
    </xf>
    <xf borderId="18" fillId="5" fontId="1" numFmtId="0" xfId="0" applyAlignment="1" applyBorder="1" applyFont="1">
      <alignment horizontal="center" shrinkToFit="0" vertical="center" wrapText="1"/>
    </xf>
    <xf borderId="13" fillId="5" fontId="1" numFmtId="4" xfId="0" applyAlignment="1" applyBorder="1" applyFont="1" applyNumberFormat="1">
      <alignment horizontal="right" vertical="center"/>
    </xf>
    <xf borderId="5" fillId="5" fontId="1" numFmtId="4" xfId="0" applyAlignment="1" applyBorder="1" applyFont="1" applyNumberFormat="1">
      <alignment horizontal="right" vertical="center"/>
    </xf>
    <xf borderId="19" fillId="0" fontId="1" numFmtId="49" xfId="0" applyAlignment="1" applyBorder="1" applyFont="1" applyNumberFormat="1">
      <alignment horizontal="right" vertical="center"/>
    </xf>
    <xf borderId="20" fillId="0" fontId="1" numFmtId="0" xfId="0" applyAlignment="1" applyBorder="1" applyFont="1">
      <alignment shrinkToFit="0" vertical="center" wrapText="1"/>
    </xf>
    <xf borderId="10" fillId="0" fontId="5" numFmtId="4" xfId="0" applyAlignment="1" applyBorder="1" applyFont="1" applyNumberFormat="1">
      <alignment horizontal="right" vertical="center"/>
    </xf>
    <xf borderId="11" fillId="0" fontId="1" numFmtId="4" xfId="0" applyAlignment="1" applyBorder="1" applyFont="1" applyNumberFormat="1">
      <alignment horizontal="right" vertical="center"/>
    </xf>
    <xf borderId="0" fillId="0" fontId="1" numFmtId="0" xfId="0" applyAlignment="1" applyFont="1">
      <alignment vertical="center"/>
    </xf>
    <xf borderId="0" fillId="0" fontId="6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4.43" defaultRowHeight="15.0"/>
  <cols>
    <col customWidth="1" min="1" max="1" width="8.57"/>
    <col customWidth="1" min="2" max="2" width="37.57"/>
    <col customWidth="1" min="3" max="5" width="16.57"/>
    <col customWidth="1" min="6" max="13" width="18.0"/>
    <col customWidth="1" min="14" max="14" width="16.57"/>
    <col customWidth="1" min="15" max="15" width="18.43"/>
    <col customWidth="1" min="16" max="16" width="8.57"/>
    <col customWidth="1" min="17" max="17" width="10.14"/>
    <col customWidth="1" min="18" max="25" width="8.57"/>
    <col customWidth="1" min="26" max="26" width="17.43"/>
  </cols>
  <sheetData>
    <row r="1" ht="12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4.25" customHeight="1">
      <c r="A2" s="1"/>
      <c r="B2" s="4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2.75" customHeight="1">
      <c r="A3" s="1"/>
      <c r="B3" s="5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7.25" customHeight="1">
      <c r="A4" s="1"/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2.75" customHeight="1">
      <c r="A5" s="6"/>
      <c r="B5" s="7" t="s">
        <v>2</v>
      </c>
      <c r="C5" s="8">
        <v>1.0</v>
      </c>
      <c r="D5" s="8">
        <v>2.0</v>
      </c>
      <c r="E5" s="8">
        <v>3.0</v>
      </c>
      <c r="F5" s="8">
        <v>4.0</v>
      </c>
      <c r="G5" s="8">
        <v>5.0</v>
      </c>
      <c r="H5" s="8">
        <v>6.0</v>
      </c>
      <c r="I5" s="8">
        <v>7.0</v>
      </c>
      <c r="J5" s="8">
        <v>8.0</v>
      </c>
      <c r="K5" s="8">
        <v>9.0</v>
      </c>
      <c r="L5" s="8">
        <v>10.0</v>
      </c>
      <c r="M5" s="8">
        <v>11.0</v>
      </c>
      <c r="N5" s="8">
        <v>12.0</v>
      </c>
      <c r="O5" s="9" t="s">
        <v>3</v>
      </c>
      <c r="P5" s="3"/>
      <c r="Q5" s="3"/>
      <c r="R5" s="3"/>
      <c r="S5" s="3"/>
      <c r="T5" s="3"/>
      <c r="U5" s="3"/>
      <c r="V5" s="3"/>
      <c r="W5" s="3"/>
      <c r="X5" s="3"/>
      <c r="Y5" s="3"/>
    </row>
    <row r="6" ht="23.25" customHeight="1">
      <c r="A6" s="10" t="s">
        <v>4</v>
      </c>
      <c r="B6" s="11" t="s">
        <v>5</v>
      </c>
      <c r="C6" s="12">
        <v>0.0</v>
      </c>
      <c r="D6" s="12">
        <f t="shared" ref="D6:N6" si="1">C35</f>
        <v>-261000</v>
      </c>
      <c r="E6" s="12">
        <f t="shared" si="1"/>
        <v>-216500</v>
      </c>
      <c r="F6" s="12">
        <f t="shared" si="1"/>
        <v>-194700</v>
      </c>
      <c r="G6" s="12">
        <f t="shared" si="1"/>
        <v>-144500</v>
      </c>
      <c r="H6" s="12">
        <f t="shared" si="1"/>
        <v>-61750</v>
      </c>
      <c r="I6" s="12">
        <f t="shared" si="1"/>
        <v>56700</v>
      </c>
      <c r="J6" s="12">
        <f t="shared" si="1"/>
        <v>214000</v>
      </c>
      <c r="K6" s="12">
        <f t="shared" si="1"/>
        <v>413300</v>
      </c>
      <c r="L6" s="12">
        <f t="shared" si="1"/>
        <v>657750</v>
      </c>
      <c r="M6" s="12">
        <f t="shared" si="1"/>
        <v>950500</v>
      </c>
      <c r="N6" s="12">
        <f t="shared" si="1"/>
        <v>1294700</v>
      </c>
      <c r="O6" s="13"/>
      <c r="P6" s="3"/>
      <c r="Q6" s="3"/>
      <c r="R6" s="3"/>
      <c r="S6" s="3"/>
      <c r="T6" s="3"/>
      <c r="U6" s="3"/>
      <c r="V6" s="3"/>
      <c r="W6" s="3"/>
      <c r="X6" s="3"/>
      <c r="Y6" s="3"/>
    </row>
    <row r="7" ht="21.0" customHeight="1">
      <c r="A7" s="14">
        <v>1.0</v>
      </c>
      <c r="B7" s="15" t="s">
        <v>6</v>
      </c>
      <c r="C7" s="16">
        <f t="shared" ref="C7:N7" si="2">C8*0.03</f>
        <v>21000</v>
      </c>
      <c r="D7" s="16">
        <f t="shared" si="2"/>
        <v>52500</v>
      </c>
      <c r="E7" s="16">
        <f t="shared" si="2"/>
        <v>79800</v>
      </c>
      <c r="F7" s="16">
        <f t="shared" si="2"/>
        <v>109200</v>
      </c>
      <c r="G7" s="16">
        <f t="shared" si="2"/>
        <v>141750</v>
      </c>
      <c r="H7" s="16">
        <f t="shared" si="2"/>
        <v>177450</v>
      </c>
      <c r="I7" s="16">
        <f t="shared" si="2"/>
        <v>216300</v>
      </c>
      <c r="J7" s="16">
        <f t="shared" si="2"/>
        <v>258300</v>
      </c>
      <c r="K7" s="16">
        <f t="shared" si="2"/>
        <v>303450</v>
      </c>
      <c r="L7" s="16">
        <f t="shared" si="2"/>
        <v>351750</v>
      </c>
      <c r="M7" s="16">
        <f t="shared" si="2"/>
        <v>403200</v>
      </c>
      <c r="N7" s="16">
        <f t="shared" si="2"/>
        <v>457800</v>
      </c>
      <c r="O7" s="17">
        <f t="shared" ref="O7:O10" si="4">SUM(C7:N7)</f>
        <v>2572500</v>
      </c>
      <c r="P7" s="18"/>
      <c r="Q7" s="18"/>
      <c r="R7" s="18"/>
      <c r="S7" s="18"/>
      <c r="T7" s="18"/>
      <c r="U7" s="18"/>
      <c r="V7" s="18"/>
      <c r="W7" s="18"/>
      <c r="X7" s="18"/>
      <c r="Y7" s="18"/>
    </row>
    <row r="8" ht="25.5" customHeight="1">
      <c r="A8" s="19"/>
      <c r="B8" s="20" t="s">
        <v>7</v>
      </c>
      <c r="C8" s="21">
        <f t="shared" ref="C8:N8" si="3">C11*C13*100</f>
        <v>700000</v>
      </c>
      <c r="D8" s="21">
        <f t="shared" si="3"/>
        <v>1750000</v>
      </c>
      <c r="E8" s="21">
        <f t="shared" si="3"/>
        <v>2660000</v>
      </c>
      <c r="F8" s="21">
        <f t="shared" si="3"/>
        <v>3640000</v>
      </c>
      <c r="G8" s="21">
        <f t="shared" si="3"/>
        <v>4725000</v>
      </c>
      <c r="H8" s="21">
        <f t="shared" si="3"/>
        <v>5915000</v>
      </c>
      <c r="I8" s="21">
        <f t="shared" si="3"/>
        <v>7210000</v>
      </c>
      <c r="J8" s="21">
        <f t="shared" si="3"/>
        <v>8610000</v>
      </c>
      <c r="K8" s="21">
        <f t="shared" si="3"/>
        <v>10115000</v>
      </c>
      <c r="L8" s="21">
        <f t="shared" si="3"/>
        <v>11725000</v>
      </c>
      <c r="M8" s="21">
        <f t="shared" si="3"/>
        <v>13440000</v>
      </c>
      <c r="N8" s="21">
        <f t="shared" si="3"/>
        <v>15260000</v>
      </c>
      <c r="O8" s="22">
        <f t="shared" si="4"/>
        <v>85750000</v>
      </c>
      <c r="P8" s="3"/>
      <c r="Q8" s="3"/>
      <c r="R8" s="3"/>
      <c r="S8" s="3"/>
      <c r="T8" s="3"/>
      <c r="U8" s="3"/>
      <c r="V8" s="3"/>
      <c r="W8" s="3"/>
      <c r="X8" s="3"/>
      <c r="Y8" s="3"/>
    </row>
    <row r="9" ht="25.5" customHeight="1">
      <c r="A9" s="23"/>
      <c r="B9" s="24" t="s">
        <v>8</v>
      </c>
      <c r="C9" s="25">
        <v>20.0</v>
      </c>
      <c r="D9" s="25">
        <v>30.0</v>
      </c>
      <c r="E9" s="25">
        <v>40.0</v>
      </c>
      <c r="F9" s="25">
        <v>45.0</v>
      </c>
      <c r="G9" s="25">
        <v>50.0</v>
      </c>
      <c r="H9" s="25">
        <v>55.0</v>
      </c>
      <c r="I9" s="25">
        <v>60.0</v>
      </c>
      <c r="J9" s="25">
        <v>65.0</v>
      </c>
      <c r="K9" s="25">
        <v>70.0</v>
      </c>
      <c r="L9" s="25">
        <v>75.0</v>
      </c>
      <c r="M9" s="25">
        <v>80.0</v>
      </c>
      <c r="N9" s="25">
        <v>85.0</v>
      </c>
      <c r="O9" s="26">
        <f t="shared" si="4"/>
        <v>675</v>
      </c>
      <c r="P9" s="3"/>
      <c r="Q9" s="3"/>
      <c r="R9" s="3"/>
      <c r="S9" s="3"/>
      <c r="T9" s="3"/>
      <c r="U9" s="3"/>
      <c r="V9" s="3"/>
      <c r="W9" s="3"/>
      <c r="X9" s="3"/>
      <c r="Y9" s="3"/>
    </row>
    <row r="10" ht="25.5" customHeight="1">
      <c r="A10" s="23"/>
      <c r="B10" s="24" t="s">
        <v>9</v>
      </c>
      <c r="C10" s="25"/>
      <c r="D10" s="25">
        <f t="shared" ref="D10:N10" si="5">D9*0.2</f>
        <v>6</v>
      </c>
      <c r="E10" s="25">
        <f t="shared" si="5"/>
        <v>8</v>
      </c>
      <c r="F10" s="25">
        <f t="shared" si="5"/>
        <v>9</v>
      </c>
      <c r="G10" s="25">
        <f t="shared" si="5"/>
        <v>10</v>
      </c>
      <c r="H10" s="25">
        <f t="shared" si="5"/>
        <v>11</v>
      </c>
      <c r="I10" s="25">
        <f t="shared" si="5"/>
        <v>12</v>
      </c>
      <c r="J10" s="25">
        <f t="shared" si="5"/>
        <v>13</v>
      </c>
      <c r="K10" s="25">
        <f t="shared" si="5"/>
        <v>14</v>
      </c>
      <c r="L10" s="25">
        <f t="shared" si="5"/>
        <v>15</v>
      </c>
      <c r="M10" s="25">
        <f t="shared" si="5"/>
        <v>16</v>
      </c>
      <c r="N10" s="25">
        <f t="shared" si="5"/>
        <v>17</v>
      </c>
      <c r="O10" s="26">
        <f t="shared" si="4"/>
        <v>131</v>
      </c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25.5" customHeight="1">
      <c r="A11" s="23"/>
      <c r="B11" s="24" t="s">
        <v>10</v>
      </c>
      <c r="C11" s="25">
        <f>C9</f>
        <v>20</v>
      </c>
      <c r="D11" s="25">
        <f>D9+C11</f>
        <v>50</v>
      </c>
      <c r="E11" s="25">
        <f t="shared" ref="E11:N11" si="6">E9+D11-D10-E10</f>
        <v>76</v>
      </c>
      <c r="F11" s="25">
        <f t="shared" si="6"/>
        <v>104</v>
      </c>
      <c r="G11" s="25">
        <f t="shared" si="6"/>
        <v>135</v>
      </c>
      <c r="H11" s="25">
        <f t="shared" si="6"/>
        <v>169</v>
      </c>
      <c r="I11" s="25">
        <f t="shared" si="6"/>
        <v>206</v>
      </c>
      <c r="J11" s="25">
        <f t="shared" si="6"/>
        <v>246</v>
      </c>
      <c r="K11" s="25">
        <f t="shared" si="6"/>
        <v>289</v>
      </c>
      <c r="L11" s="25">
        <f t="shared" si="6"/>
        <v>335</v>
      </c>
      <c r="M11" s="25">
        <f t="shared" si="6"/>
        <v>384</v>
      </c>
      <c r="N11" s="25">
        <f t="shared" si="6"/>
        <v>436</v>
      </c>
      <c r="O11" s="26"/>
      <c r="P11" s="3"/>
      <c r="Q11" s="3"/>
      <c r="R11" s="3"/>
      <c r="S11" s="3"/>
      <c r="T11" s="3"/>
      <c r="U11" s="3"/>
      <c r="V11" s="3"/>
      <c r="W11" s="3"/>
      <c r="X11" s="3"/>
      <c r="Y11" s="3"/>
    </row>
    <row r="13" ht="12.75" customHeight="1">
      <c r="A13" s="23"/>
      <c r="B13" s="24" t="s">
        <v>11</v>
      </c>
      <c r="C13" s="25">
        <v>350.0</v>
      </c>
      <c r="D13" s="25">
        <f t="shared" ref="D13:N13" si="7">$C$13</f>
        <v>350</v>
      </c>
      <c r="E13" s="25">
        <f t="shared" si="7"/>
        <v>350</v>
      </c>
      <c r="F13" s="25">
        <f t="shared" si="7"/>
        <v>350</v>
      </c>
      <c r="G13" s="25">
        <f t="shared" si="7"/>
        <v>350</v>
      </c>
      <c r="H13" s="25">
        <f t="shared" si="7"/>
        <v>350</v>
      </c>
      <c r="I13" s="25">
        <f t="shared" si="7"/>
        <v>350</v>
      </c>
      <c r="J13" s="25">
        <f t="shared" si="7"/>
        <v>350</v>
      </c>
      <c r="K13" s="25">
        <f t="shared" si="7"/>
        <v>350</v>
      </c>
      <c r="L13" s="25">
        <f t="shared" si="7"/>
        <v>350</v>
      </c>
      <c r="M13" s="25">
        <f t="shared" si="7"/>
        <v>350</v>
      </c>
      <c r="N13" s="25">
        <f t="shared" si="7"/>
        <v>350</v>
      </c>
      <c r="O13" s="26">
        <f>SUM(C13:N13)</f>
        <v>4200</v>
      </c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3.5" customHeight="1">
      <c r="A14" s="23"/>
      <c r="B14" s="27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8"/>
      <c r="N14" s="28"/>
      <c r="O14" s="26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8.0" customHeight="1">
      <c r="A15" s="14" t="s">
        <v>12</v>
      </c>
      <c r="B15" s="15" t="s">
        <v>13</v>
      </c>
      <c r="C15" s="29">
        <f t="shared" ref="C15:O15" si="8">C16+C20+C24+C29</f>
        <v>282000</v>
      </c>
      <c r="D15" s="29">
        <f t="shared" si="8"/>
        <v>8000</v>
      </c>
      <c r="E15" s="29">
        <f t="shared" si="8"/>
        <v>58000</v>
      </c>
      <c r="F15" s="29">
        <f t="shared" si="8"/>
        <v>59000</v>
      </c>
      <c r="G15" s="29">
        <f t="shared" si="8"/>
        <v>59000</v>
      </c>
      <c r="H15" s="29">
        <f t="shared" si="8"/>
        <v>59000</v>
      </c>
      <c r="I15" s="29">
        <f t="shared" si="8"/>
        <v>59000</v>
      </c>
      <c r="J15" s="29">
        <f t="shared" si="8"/>
        <v>59000</v>
      </c>
      <c r="K15" s="29">
        <f t="shared" si="8"/>
        <v>59000</v>
      </c>
      <c r="L15" s="29">
        <f t="shared" si="8"/>
        <v>59000</v>
      </c>
      <c r="M15" s="29">
        <f t="shared" si="8"/>
        <v>59000</v>
      </c>
      <c r="N15" s="29">
        <f t="shared" si="8"/>
        <v>59000</v>
      </c>
      <c r="O15" s="29">
        <f t="shared" si="8"/>
        <v>879000</v>
      </c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ht="25.5" customHeight="1">
      <c r="A16" s="30"/>
      <c r="B16" s="31" t="s">
        <v>14</v>
      </c>
      <c r="C16" s="32">
        <f t="shared" ref="C16:O16" si="9">SUM(C17:C18)</f>
        <v>30000</v>
      </c>
      <c r="D16" s="32">
        <f t="shared" si="9"/>
        <v>5000</v>
      </c>
      <c r="E16" s="32">
        <f t="shared" si="9"/>
        <v>5000</v>
      </c>
      <c r="F16" s="32">
        <f t="shared" si="9"/>
        <v>5000</v>
      </c>
      <c r="G16" s="32">
        <f t="shared" si="9"/>
        <v>5000</v>
      </c>
      <c r="H16" s="32">
        <f t="shared" si="9"/>
        <v>5000</v>
      </c>
      <c r="I16" s="32">
        <f t="shared" si="9"/>
        <v>5000</v>
      </c>
      <c r="J16" s="32">
        <f t="shared" si="9"/>
        <v>5000</v>
      </c>
      <c r="K16" s="32">
        <f t="shared" si="9"/>
        <v>5000</v>
      </c>
      <c r="L16" s="32">
        <f t="shared" si="9"/>
        <v>5000</v>
      </c>
      <c r="M16" s="32">
        <f t="shared" si="9"/>
        <v>5000</v>
      </c>
      <c r="N16" s="32">
        <f t="shared" si="9"/>
        <v>5000</v>
      </c>
      <c r="O16" s="32">
        <f t="shared" si="9"/>
        <v>85000</v>
      </c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25.5" customHeight="1">
      <c r="A17" s="23"/>
      <c r="B17" s="24" t="s">
        <v>15</v>
      </c>
      <c r="C17" s="25">
        <v>20000.0</v>
      </c>
      <c r="D17" s="25"/>
      <c r="E17" s="25"/>
      <c r="F17" s="25"/>
      <c r="G17" s="25"/>
      <c r="H17" s="25"/>
      <c r="I17" s="25"/>
      <c r="J17" s="28"/>
      <c r="K17" s="25"/>
      <c r="L17" s="25"/>
      <c r="M17" s="28"/>
      <c r="N17" s="28"/>
      <c r="O17" s="33">
        <f t="shared" ref="O17:O18" si="10">SUM(C17:N17)</f>
        <v>20000</v>
      </c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2.75" customHeight="1">
      <c r="A18" s="23"/>
      <c r="B18" s="24" t="s">
        <v>16</v>
      </c>
      <c r="C18" s="25">
        <v>10000.0</v>
      </c>
      <c r="D18" s="25">
        <v>5000.0</v>
      </c>
      <c r="E18" s="25">
        <v>5000.0</v>
      </c>
      <c r="F18" s="25">
        <v>5000.0</v>
      </c>
      <c r="G18" s="25">
        <v>5000.0</v>
      </c>
      <c r="H18" s="25">
        <v>5000.0</v>
      </c>
      <c r="I18" s="25">
        <v>5000.0</v>
      </c>
      <c r="J18" s="25">
        <v>5000.0</v>
      </c>
      <c r="K18" s="25">
        <v>5000.0</v>
      </c>
      <c r="L18" s="25">
        <v>5000.0</v>
      </c>
      <c r="M18" s="25">
        <v>5000.0</v>
      </c>
      <c r="N18" s="25">
        <v>5000.0</v>
      </c>
      <c r="O18" s="33">
        <f t="shared" si="10"/>
        <v>65000</v>
      </c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2.75" customHeight="1">
      <c r="A19" s="23"/>
      <c r="B19" s="24"/>
      <c r="C19" s="25"/>
      <c r="D19" s="25"/>
      <c r="E19" s="25"/>
      <c r="F19" s="25"/>
      <c r="G19" s="25"/>
      <c r="H19" s="25"/>
      <c r="I19" s="25"/>
      <c r="J19" s="28"/>
      <c r="K19" s="25"/>
      <c r="L19" s="25"/>
      <c r="M19" s="28"/>
      <c r="N19" s="28"/>
      <c r="O19" s="3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25.5" customHeight="1">
      <c r="A20" s="30"/>
      <c r="B20" s="31" t="s">
        <v>17</v>
      </c>
      <c r="C20" s="32">
        <f t="shared" ref="C20:O20" si="11">SUM(C21:C22)</f>
        <v>250000</v>
      </c>
      <c r="D20" s="32">
        <f t="shared" si="11"/>
        <v>0</v>
      </c>
      <c r="E20" s="32">
        <f t="shared" si="11"/>
        <v>9000</v>
      </c>
      <c r="F20" s="32">
        <f t="shared" si="11"/>
        <v>9000</v>
      </c>
      <c r="G20" s="32">
        <f t="shared" si="11"/>
        <v>9000</v>
      </c>
      <c r="H20" s="32">
        <f t="shared" si="11"/>
        <v>9000</v>
      </c>
      <c r="I20" s="32">
        <f t="shared" si="11"/>
        <v>9000</v>
      </c>
      <c r="J20" s="32">
        <f t="shared" si="11"/>
        <v>9000</v>
      </c>
      <c r="K20" s="32">
        <f t="shared" si="11"/>
        <v>9000</v>
      </c>
      <c r="L20" s="32">
        <f t="shared" si="11"/>
        <v>9000</v>
      </c>
      <c r="M20" s="32">
        <f t="shared" si="11"/>
        <v>9000</v>
      </c>
      <c r="N20" s="32">
        <f t="shared" si="11"/>
        <v>9000</v>
      </c>
      <c r="O20" s="32">
        <f t="shared" si="11"/>
        <v>340000</v>
      </c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2.75" customHeight="1">
      <c r="A21" s="23"/>
      <c r="B21" s="24" t="s">
        <v>18</v>
      </c>
      <c r="C21" s="25">
        <v>250000.0</v>
      </c>
      <c r="D21" s="25"/>
      <c r="E21" s="25"/>
      <c r="F21" s="25"/>
      <c r="G21" s="25"/>
      <c r="H21" s="25"/>
      <c r="I21" s="25"/>
      <c r="J21" s="25"/>
      <c r="K21" s="25"/>
      <c r="L21" s="25"/>
      <c r="M21" s="28"/>
      <c r="N21" s="28"/>
      <c r="O21" s="33">
        <f t="shared" ref="O21:O22" si="12">SUM(C21:N21)</f>
        <v>250000</v>
      </c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24.75" customHeight="1">
      <c r="A22" s="23"/>
      <c r="B22" s="24" t="s">
        <v>19</v>
      </c>
      <c r="C22" s="25"/>
      <c r="D22" s="25"/>
      <c r="E22" s="25">
        <v>9000.0</v>
      </c>
      <c r="F22" s="25">
        <v>9000.0</v>
      </c>
      <c r="G22" s="25">
        <v>9000.0</v>
      </c>
      <c r="H22" s="25">
        <v>9000.0</v>
      </c>
      <c r="I22" s="25">
        <v>9000.0</v>
      </c>
      <c r="J22" s="25">
        <v>9000.0</v>
      </c>
      <c r="K22" s="25">
        <v>9000.0</v>
      </c>
      <c r="L22" s="25">
        <v>9000.0</v>
      </c>
      <c r="M22" s="25">
        <v>9000.0</v>
      </c>
      <c r="N22" s="25">
        <v>9000.0</v>
      </c>
      <c r="O22" s="33">
        <f t="shared" si="12"/>
        <v>90000</v>
      </c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2.75" customHeight="1">
      <c r="A23" s="23"/>
      <c r="B23" s="24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8"/>
      <c r="N23" s="28"/>
      <c r="O23" s="3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25.5" customHeight="1">
      <c r="A24" s="30"/>
      <c r="B24" s="31" t="s">
        <v>20</v>
      </c>
      <c r="C24" s="32">
        <f t="shared" ref="C24:D24" si="13">SUM(C25)</f>
        <v>0</v>
      </c>
      <c r="D24" s="32">
        <f t="shared" si="13"/>
        <v>0</v>
      </c>
      <c r="E24" s="32">
        <f t="shared" ref="E24:N24" si="14">SUM(E25:E26)</f>
        <v>40000</v>
      </c>
      <c r="F24" s="32">
        <f t="shared" si="14"/>
        <v>40000</v>
      </c>
      <c r="G24" s="32">
        <f t="shared" si="14"/>
        <v>40000</v>
      </c>
      <c r="H24" s="32">
        <f t="shared" si="14"/>
        <v>40000</v>
      </c>
      <c r="I24" s="32">
        <f t="shared" si="14"/>
        <v>40000</v>
      </c>
      <c r="J24" s="32">
        <f t="shared" si="14"/>
        <v>40000</v>
      </c>
      <c r="K24" s="32">
        <f t="shared" si="14"/>
        <v>40000</v>
      </c>
      <c r="L24" s="32">
        <f t="shared" si="14"/>
        <v>40000</v>
      </c>
      <c r="M24" s="32">
        <f t="shared" si="14"/>
        <v>40000</v>
      </c>
      <c r="N24" s="32">
        <f t="shared" si="14"/>
        <v>40000</v>
      </c>
      <c r="O24" s="32">
        <f>SUM(O25:O27)</f>
        <v>400000</v>
      </c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2.75" customHeight="1">
      <c r="A25" s="23"/>
      <c r="B25" s="24" t="s">
        <v>21</v>
      </c>
      <c r="C25" s="25">
        <v>0.0</v>
      </c>
      <c r="D25" s="25">
        <v>0.0</v>
      </c>
      <c r="E25" s="25">
        <v>25000.0</v>
      </c>
      <c r="F25" s="25">
        <v>25000.0</v>
      </c>
      <c r="G25" s="25">
        <v>25000.0</v>
      </c>
      <c r="H25" s="25">
        <v>25000.0</v>
      </c>
      <c r="I25" s="25">
        <v>25000.0</v>
      </c>
      <c r="J25" s="25">
        <v>25000.0</v>
      </c>
      <c r="K25" s="25">
        <v>25000.0</v>
      </c>
      <c r="L25" s="25">
        <v>25000.0</v>
      </c>
      <c r="M25" s="25">
        <v>25000.0</v>
      </c>
      <c r="N25" s="25">
        <v>25000.0</v>
      </c>
      <c r="O25" s="33">
        <f>SUM(C25:N25)</f>
        <v>250000</v>
      </c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2.75" customHeight="1">
      <c r="A26" s="23"/>
      <c r="B26" s="24" t="s">
        <v>22</v>
      </c>
      <c r="C26" s="25"/>
      <c r="D26" s="25"/>
      <c r="E26" s="25">
        <v>15000.0</v>
      </c>
      <c r="F26" s="25">
        <v>15000.0</v>
      </c>
      <c r="G26" s="25">
        <v>15000.0</v>
      </c>
      <c r="H26" s="25">
        <v>15000.0</v>
      </c>
      <c r="I26" s="25">
        <v>15000.0</v>
      </c>
      <c r="J26" s="25">
        <v>15000.0</v>
      </c>
      <c r="K26" s="25">
        <v>15000.0</v>
      </c>
      <c r="L26" s="25">
        <v>15000.0</v>
      </c>
      <c r="M26" s="25">
        <v>15000.0</v>
      </c>
      <c r="N26" s="25">
        <v>15000.0</v>
      </c>
      <c r="O26" s="33">
        <f>SUM(E26:N26)</f>
        <v>150000</v>
      </c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2.75" customHeight="1">
      <c r="A27" s="23"/>
      <c r="B27" s="24"/>
      <c r="C27" s="25"/>
      <c r="D27" s="25"/>
      <c r="E27" s="25"/>
      <c r="F27" s="25"/>
      <c r="G27" s="25"/>
      <c r="H27" s="25"/>
      <c r="I27" s="25"/>
      <c r="J27" s="25"/>
      <c r="K27" s="25"/>
      <c r="L27" s="28"/>
      <c r="M27" s="28"/>
      <c r="N27" s="28"/>
      <c r="O27" s="3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2.75" customHeight="1">
      <c r="A28" s="23"/>
      <c r="B28" s="24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8"/>
      <c r="N28" s="28"/>
      <c r="O28" s="3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25.5" customHeight="1">
      <c r="A29" s="31"/>
      <c r="B29" s="31" t="s">
        <v>23</v>
      </c>
      <c r="C29" s="32">
        <f t="shared" ref="C29:N29" si="15">SUM(C30)</f>
        <v>2000</v>
      </c>
      <c r="D29" s="32">
        <f t="shared" si="15"/>
        <v>3000</v>
      </c>
      <c r="E29" s="32">
        <f t="shared" si="15"/>
        <v>4000</v>
      </c>
      <c r="F29" s="32">
        <f t="shared" si="15"/>
        <v>5000</v>
      </c>
      <c r="G29" s="32">
        <f t="shared" si="15"/>
        <v>5000</v>
      </c>
      <c r="H29" s="32">
        <f t="shared" si="15"/>
        <v>5000</v>
      </c>
      <c r="I29" s="32">
        <f t="shared" si="15"/>
        <v>5000</v>
      </c>
      <c r="J29" s="32">
        <f t="shared" si="15"/>
        <v>5000</v>
      </c>
      <c r="K29" s="32">
        <f t="shared" si="15"/>
        <v>5000</v>
      </c>
      <c r="L29" s="32">
        <f t="shared" si="15"/>
        <v>5000</v>
      </c>
      <c r="M29" s="32">
        <f t="shared" si="15"/>
        <v>5000</v>
      </c>
      <c r="N29" s="32">
        <f t="shared" si="15"/>
        <v>5000</v>
      </c>
      <c r="O29" s="34">
        <f t="shared" ref="O29:O30" si="16">SUM(C29:N29)</f>
        <v>54000</v>
      </c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2.75" customHeight="1">
      <c r="A30" s="23"/>
      <c r="B30" s="24" t="s">
        <v>24</v>
      </c>
      <c r="C30" s="25">
        <v>2000.0</v>
      </c>
      <c r="D30" s="25">
        <v>3000.0</v>
      </c>
      <c r="E30" s="25">
        <v>4000.0</v>
      </c>
      <c r="F30" s="25">
        <v>5000.0</v>
      </c>
      <c r="G30" s="25">
        <v>5000.0</v>
      </c>
      <c r="H30" s="25">
        <v>5000.0</v>
      </c>
      <c r="I30" s="25">
        <v>5000.0</v>
      </c>
      <c r="J30" s="25">
        <v>5000.0</v>
      </c>
      <c r="K30" s="25">
        <v>5000.0</v>
      </c>
      <c r="L30" s="25">
        <v>5000.0</v>
      </c>
      <c r="M30" s="25">
        <v>5000.0</v>
      </c>
      <c r="N30" s="25">
        <v>5000.0</v>
      </c>
      <c r="O30" s="33">
        <f t="shared" si="16"/>
        <v>54000</v>
      </c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2.75" customHeight="1">
      <c r="A31" s="23"/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8"/>
      <c r="N31" s="28"/>
      <c r="O31" s="3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22.5" customHeight="1">
      <c r="A32" s="35"/>
      <c r="B32" s="36" t="s">
        <v>25</v>
      </c>
      <c r="C32" s="37">
        <f t="shared" ref="C32:N32" si="17">C7-C15</f>
        <v>-261000</v>
      </c>
      <c r="D32" s="37">
        <f t="shared" si="17"/>
        <v>44500</v>
      </c>
      <c r="E32" s="37">
        <f t="shared" si="17"/>
        <v>21800</v>
      </c>
      <c r="F32" s="37">
        <f t="shared" si="17"/>
        <v>50200</v>
      </c>
      <c r="G32" s="37">
        <f t="shared" si="17"/>
        <v>82750</v>
      </c>
      <c r="H32" s="37">
        <f t="shared" si="17"/>
        <v>118450</v>
      </c>
      <c r="I32" s="37">
        <f t="shared" si="17"/>
        <v>157300</v>
      </c>
      <c r="J32" s="37">
        <f t="shared" si="17"/>
        <v>199300</v>
      </c>
      <c r="K32" s="37">
        <f t="shared" si="17"/>
        <v>244450</v>
      </c>
      <c r="L32" s="37">
        <f t="shared" si="17"/>
        <v>292750</v>
      </c>
      <c r="M32" s="37">
        <f t="shared" si="17"/>
        <v>344200</v>
      </c>
      <c r="N32" s="37">
        <f t="shared" si="17"/>
        <v>398800</v>
      </c>
      <c r="O32" s="38">
        <f>SUM(C32:N32)</f>
        <v>1693500</v>
      </c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2.75" customHeight="1">
      <c r="A33" s="23"/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8"/>
      <c r="N33" s="28"/>
      <c r="O33" s="3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3.5" customHeight="1">
      <c r="A34" s="23"/>
      <c r="B34" s="24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8"/>
      <c r="N34" s="28"/>
      <c r="O34" s="3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24.75" customHeight="1">
      <c r="A35" s="39"/>
      <c r="B35" s="40" t="s">
        <v>26</v>
      </c>
      <c r="C35" s="41">
        <f t="shared" ref="C35:N35" si="18">C7-C15+C6</f>
        <v>-261000</v>
      </c>
      <c r="D35" s="41">
        <f t="shared" si="18"/>
        <v>-216500</v>
      </c>
      <c r="E35" s="41">
        <f t="shared" si="18"/>
        <v>-194700</v>
      </c>
      <c r="F35" s="41">
        <f t="shared" si="18"/>
        <v>-144500</v>
      </c>
      <c r="G35" s="41">
        <f t="shared" si="18"/>
        <v>-61750</v>
      </c>
      <c r="H35" s="41">
        <f t="shared" si="18"/>
        <v>56700</v>
      </c>
      <c r="I35" s="41">
        <f t="shared" si="18"/>
        <v>214000</v>
      </c>
      <c r="J35" s="41">
        <f t="shared" si="18"/>
        <v>413300</v>
      </c>
      <c r="K35" s="41">
        <f t="shared" si="18"/>
        <v>657750</v>
      </c>
      <c r="L35" s="41">
        <f t="shared" si="18"/>
        <v>950500</v>
      </c>
      <c r="M35" s="41">
        <f t="shared" si="18"/>
        <v>1294700</v>
      </c>
      <c r="N35" s="41">
        <f t="shared" si="18"/>
        <v>1693500</v>
      </c>
      <c r="O35" s="42"/>
      <c r="P35" s="43"/>
      <c r="Q35" s="43"/>
      <c r="R35" s="43"/>
      <c r="S35" s="43"/>
      <c r="T35" s="43"/>
      <c r="U35" s="43"/>
      <c r="V35" s="43"/>
      <c r="W35" s="43"/>
      <c r="X35" s="43"/>
      <c r="Y35" s="43"/>
    </row>
    <row r="36" ht="31.5" customHeight="1">
      <c r="A36" s="1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1"/>
      <c r="B37" s="44"/>
      <c r="C37" s="3"/>
      <c r="D37" s="3"/>
      <c r="E37" s="3"/>
      <c r="F37" s="3"/>
      <c r="G37" s="3"/>
      <c r="H37" s="3"/>
      <c r="I37" s="3"/>
      <c r="J37" s="44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32.25" customHeight="1">
      <c r="A38" s="1"/>
      <c r="B38" s="44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1"/>
      <c r="B39" s="44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2.75" customHeight="1">
      <c r="A40" s="1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