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definedNames>
    <definedName name="A">Sheet1!$T$92:$AC$92</definedName>
    <definedName name="B">Sheet1!$T$93:$AC$93</definedName>
    <definedName name="CI">Sheet1!$AF$12:$AO$21</definedName>
    <definedName name="CV">Sheet1!$AF$59:$AO$68</definedName>
    <definedName name="D">Sheet1!$T$101:$AC$101</definedName>
    <definedName name="I">Sheet1!$T$98:$AC$98</definedName>
    <definedName name="J">Sheet1!$T$100:$AC$100</definedName>
    <definedName name="L">Sheet1!$T$99:$AC$99</definedName>
    <definedName name="m">Sheet1!$W$6:$AF$6</definedName>
    <definedName name="MU">Sheet1!$R$92:$R$101</definedName>
    <definedName name="N">Sheet1!$T$95:$AC$95</definedName>
    <definedName name="NUM">Sheet1!$W$10:$AF$10</definedName>
    <definedName name="O">Sheet1!$W$7:$AF$7</definedName>
    <definedName name="Q">Sheet1!$T$97:$AC$97</definedName>
    <definedName name="V">Sheet1!$T$96:$AC$96</definedName>
    <definedName name="VV">Sheet1!$A$92:$A$101</definedName>
    <definedName name="VVV">Sheet1!$W$9:$AF$9</definedName>
    <definedName name="WT">Sheet1!$D$89:$M$89</definedName>
    <definedName name="WW">Sheet1!$W$11:$AF$11</definedName>
    <definedName name="X">Sheet1!$T$93:$AC$93</definedName>
    <definedName name="XX">Sheet1!$A$92:$A$102</definedName>
    <definedName name="YY">Sheet1!$F$71:$F$80</definedName>
    <definedName name="Z">Sheet1!$T$94:$AC$94</definedName>
    <definedName name="ZZ">Sheet1!$D$105:$M$105</definedName>
  </definedNames>
  <calcPr calcId="124519"/>
</workbook>
</file>

<file path=xl/calcChain.xml><?xml version="1.0" encoding="utf-8"?>
<calcChain xmlns="http://schemas.openxmlformats.org/spreadsheetml/2006/main">
  <c r="S120" i="1"/>
  <c r="S119"/>
  <c r="R119"/>
  <c r="R120" s="1"/>
  <c r="Q119"/>
  <c r="Q120" s="1"/>
  <c r="Q104"/>
  <c r="R104"/>
  <c r="Q105"/>
  <c r="Q106"/>
  <c r="Q107"/>
  <c r="Q108"/>
  <c r="Q109"/>
  <c r="Q110"/>
  <c r="Q111"/>
  <c r="Q112"/>
  <c r="Q113"/>
  <c r="Q114"/>
  <c r="R113" a="1"/>
  <c r="R113" s="1"/>
  <c r="R100" a="1"/>
  <c r="R100" s="1"/>
  <c r="W14"/>
  <c r="W13" a="1"/>
  <c r="W13" s="1"/>
  <c r="W12" a="1"/>
  <c r="W12" s="1"/>
  <c r="AG11"/>
  <c r="AF11"/>
  <c r="AE11"/>
  <c r="AD11"/>
  <c r="AC11"/>
  <c r="AB11"/>
  <c r="AA11"/>
  <c r="Z11"/>
  <c r="Y11"/>
  <c r="X11"/>
  <c r="W11"/>
  <c r="W8" a="1"/>
  <c r="W8" s="1"/>
  <c r="W10" a="1"/>
  <c r="AC10" s="1"/>
  <c r="AF9"/>
  <c r="AE9"/>
  <c r="AD9"/>
  <c r="AC9"/>
  <c r="AB9"/>
  <c r="AA9"/>
  <c r="Z9"/>
  <c r="Y9"/>
  <c r="X9"/>
  <c r="W9"/>
  <c r="D69" a="1"/>
  <c r="J69" s="1"/>
  <c r="F71" a="1"/>
  <c r="F74" s="1"/>
  <c r="AF12" a="1"/>
  <c r="AL12" s="1"/>
  <c r="AO68"/>
  <c r="AN67"/>
  <c r="AM66"/>
  <c r="AL65"/>
  <c r="AK64"/>
  <c r="AJ63"/>
  <c r="AI62"/>
  <c r="AH61"/>
  <c r="AG60"/>
  <c r="AF59"/>
  <c r="T64"/>
  <c r="S64"/>
  <c r="R64"/>
  <c r="Q64"/>
  <c r="P64"/>
  <c r="O64"/>
  <c r="N64"/>
  <c r="M64"/>
  <c r="L64"/>
  <c r="K64"/>
  <c r="T63"/>
  <c r="S63"/>
  <c r="R63"/>
  <c r="Q63"/>
  <c r="P63"/>
  <c r="O63"/>
  <c r="N63"/>
  <c r="M63"/>
  <c r="L63"/>
  <c r="K63"/>
  <c r="T62"/>
  <c r="S62"/>
  <c r="R62"/>
  <c r="Q62"/>
  <c r="P62"/>
  <c r="O62"/>
  <c r="N62"/>
  <c r="M62"/>
  <c r="L62"/>
  <c r="K62"/>
  <c r="T61"/>
  <c r="S61"/>
  <c r="R61"/>
  <c r="Q61"/>
  <c r="P61"/>
  <c r="O61"/>
  <c r="N61"/>
  <c r="M61"/>
  <c r="L61"/>
  <c r="K61"/>
  <c r="T60"/>
  <c r="S60"/>
  <c r="R60"/>
  <c r="Q60"/>
  <c r="P60"/>
  <c r="O60"/>
  <c r="N60"/>
  <c r="M60"/>
  <c r="L60"/>
  <c r="K60"/>
  <c r="T59"/>
  <c r="S59"/>
  <c r="R59"/>
  <c r="Q59"/>
  <c r="P59"/>
  <c r="O59"/>
  <c r="N59"/>
  <c r="M59"/>
  <c r="L59"/>
  <c r="K59"/>
  <c r="T58"/>
  <c r="S58"/>
  <c r="R58"/>
  <c r="Q58"/>
  <c r="P58"/>
  <c r="O58"/>
  <c r="N58"/>
  <c r="M58"/>
  <c r="L58"/>
  <c r="K58"/>
  <c r="T57"/>
  <c r="S57"/>
  <c r="R57"/>
  <c r="Q57"/>
  <c r="P57"/>
  <c r="O57"/>
  <c r="N57"/>
  <c r="M57"/>
  <c r="L57"/>
  <c r="K57"/>
  <c r="T56"/>
  <c r="S56"/>
  <c r="R56"/>
  <c r="Q56"/>
  <c r="P56"/>
  <c r="O56"/>
  <c r="N56"/>
  <c r="M56"/>
  <c r="L56"/>
  <c r="K56"/>
  <c r="T55"/>
  <c r="S55"/>
  <c r="R55"/>
  <c r="Q55"/>
  <c r="P55"/>
  <c r="O55"/>
  <c r="N55"/>
  <c r="M55"/>
  <c r="L55"/>
  <c r="K55"/>
  <c r="T54"/>
  <c r="S54"/>
  <c r="R54"/>
  <c r="Q54"/>
  <c r="P54"/>
  <c r="O54"/>
  <c r="N54"/>
  <c r="M54"/>
  <c r="L54"/>
  <c r="K54"/>
  <c r="T53"/>
  <c r="S53"/>
  <c r="R53"/>
  <c r="Q53"/>
  <c r="P53"/>
  <c r="O53"/>
  <c r="N53"/>
  <c r="M53"/>
  <c r="L53"/>
  <c r="K53"/>
  <c r="T52"/>
  <c r="S52"/>
  <c r="R52"/>
  <c r="Q52"/>
  <c r="P52"/>
  <c r="O52"/>
  <c r="N52"/>
  <c r="M52"/>
  <c r="L52"/>
  <c r="K52"/>
  <c r="T51"/>
  <c r="S51"/>
  <c r="R51"/>
  <c r="Q51"/>
  <c r="P51"/>
  <c r="O51"/>
  <c r="N51"/>
  <c r="M51"/>
  <c r="L51"/>
  <c r="K51"/>
  <c r="T50"/>
  <c r="S50"/>
  <c r="R50"/>
  <c r="Q50"/>
  <c r="P50"/>
  <c r="O50"/>
  <c r="N50"/>
  <c r="M50"/>
  <c r="L50"/>
  <c r="K50"/>
  <c r="T49"/>
  <c r="S49"/>
  <c r="R49"/>
  <c r="Q49"/>
  <c r="P49"/>
  <c r="O49"/>
  <c r="N49"/>
  <c r="M49"/>
  <c r="L49"/>
  <c r="K49"/>
  <c r="T48"/>
  <c r="S48"/>
  <c r="R48"/>
  <c r="Q48"/>
  <c r="P48"/>
  <c r="O48"/>
  <c r="N48"/>
  <c r="M48"/>
  <c r="L48"/>
  <c r="K48"/>
  <c r="T47"/>
  <c r="S47"/>
  <c r="R47"/>
  <c r="Q47"/>
  <c r="P47"/>
  <c r="O47"/>
  <c r="N47"/>
  <c r="M47"/>
  <c r="L47"/>
  <c r="K47"/>
  <c r="T46"/>
  <c r="S46"/>
  <c r="R46"/>
  <c r="Q46"/>
  <c r="P46"/>
  <c r="O46"/>
  <c r="N46"/>
  <c r="M46"/>
  <c r="L46"/>
  <c r="K46"/>
  <c r="T45"/>
  <c r="S45"/>
  <c r="R45"/>
  <c r="Q45"/>
  <c r="P45"/>
  <c r="O45"/>
  <c r="N45"/>
  <c r="M45"/>
  <c r="L45"/>
  <c r="K45"/>
  <c r="T44"/>
  <c r="S44"/>
  <c r="R44"/>
  <c r="Q44"/>
  <c r="P44"/>
  <c r="O44"/>
  <c r="N44"/>
  <c r="M44"/>
  <c r="L44"/>
  <c r="K44"/>
  <c r="T43"/>
  <c r="S43"/>
  <c r="R43"/>
  <c r="Q43"/>
  <c r="P43"/>
  <c r="O43"/>
  <c r="N43"/>
  <c r="M43"/>
  <c r="L43"/>
  <c r="K43"/>
  <c r="T42"/>
  <c r="S42"/>
  <c r="R42"/>
  <c r="Q42"/>
  <c r="P42"/>
  <c r="O42"/>
  <c r="N42"/>
  <c r="M42"/>
  <c r="L42"/>
  <c r="K42"/>
  <c r="T41"/>
  <c r="S41"/>
  <c r="R41"/>
  <c r="Q41"/>
  <c r="P41"/>
  <c r="O41"/>
  <c r="N41"/>
  <c r="M41"/>
  <c r="L41"/>
  <c r="K41"/>
  <c r="T40"/>
  <c r="S40"/>
  <c r="R40"/>
  <c r="Q40"/>
  <c r="P40"/>
  <c r="O40"/>
  <c r="N40"/>
  <c r="M40"/>
  <c r="L40"/>
  <c r="K40"/>
  <c r="T39"/>
  <c r="S39"/>
  <c r="R39"/>
  <c r="Q39"/>
  <c r="P39"/>
  <c r="O39"/>
  <c r="N39"/>
  <c r="M39"/>
  <c r="L39"/>
  <c r="K39"/>
  <c r="T38"/>
  <c r="S38"/>
  <c r="R38"/>
  <c r="Q38"/>
  <c r="P38"/>
  <c r="O38"/>
  <c r="N38"/>
  <c r="M38"/>
  <c r="L38"/>
  <c r="K38"/>
  <c r="T37"/>
  <c r="S37"/>
  <c r="R37"/>
  <c r="Q37"/>
  <c r="P37"/>
  <c r="O37"/>
  <c r="N37"/>
  <c r="M37"/>
  <c r="L37"/>
  <c r="K37"/>
  <c r="T36"/>
  <c r="S36"/>
  <c r="R36"/>
  <c r="Q36"/>
  <c r="P36"/>
  <c r="O36"/>
  <c r="N36"/>
  <c r="M36"/>
  <c r="L36"/>
  <c r="K36"/>
  <c r="T35"/>
  <c r="S35"/>
  <c r="R35"/>
  <c r="Q35"/>
  <c r="P35"/>
  <c r="O35"/>
  <c r="N35"/>
  <c r="M35"/>
  <c r="L35"/>
  <c r="K35"/>
  <c r="T34"/>
  <c r="S34"/>
  <c r="R34"/>
  <c r="Q34"/>
  <c r="P34"/>
  <c r="O34"/>
  <c r="N34"/>
  <c r="M34"/>
  <c r="L34"/>
  <c r="K34"/>
  <c r="T33"/>
  <c r="S33"/>
  <c r="R33"/>
  <c r="Q33"/>
  <c r="P33"/>
  <c r="O33"/>
  <c r="N33"/>
  <c r="M33"/>
  <c r="L33"/>
  <c r="K33"/>
  <c r="T32"/>
  <c r="S32"/>
  <c r="R32"/>
  <c r="Q32"/>
  <c r="P32"/>
  <c r="O32"/>
  <c r="N32"/>
  <c r="M32"/>
  <c r="L32"/>
  <c r="K32"/>
  <c r="T31"/>
  <c r="S31"/>
  <c r="R31"/>
  <c r="Q31"/>
  <c r="P31"/>
  <c r="O31"/>
  <c r="N31"/>
  <c r="M31"/>
  <c r="L31"/>
  <c r="K31"/>
  <c r="T30"/>
  <c r="S30"/>
  <c r="R30"/>
  <c r="Q30"/>
  <c r="P30"/>
  <c r="O30"/>
  <c r="N30"/>
  <c r="M30"/>
  <c r="L30"/>
  <c r="K30"/>
  <c r="T29"/>
  <c r="S29"/>
  <c r="R29"/>
  <c r="Q29"/>
  <c r="P29"/>
  <c r="O29"/>
  <c r="N29"/>
  <c r="M29"/>
  <c r="L29"/>
  <c r="K29"/>
  <c r="T28"/>
  <c r="S28"/>
  <c r="R28"/>
  <c r="Q28"/>
  <c r="P28"/>
  <c r="O28"/>
  <c r="N28"/>
  <c r="M28"/>
  <c r="L28"/>
  <c r="K28"/>
  <c r="T27"/>
  <c r="S27"/>
  <c r="R27"/>
  <c r="Q27"/>
  <c r="P27"/>
  <c r="O27"/>
  <c r="N27"/>
  <c r="M27"/>
  <c r="L27"/>
  <c r="K27"/>
  <c r="T26"/>
  <c r="S26"/>
  <c r="R26"/>
  <c r="Q26"/>
  <c r="P26"/>
  <c r="O26"/>
  <c r="N26"/>
  <c r="M26"/>
  <c r="L26"/>
  <c r="K26"/>
  <c r="T25"/>
  <c r="S25"/>
  <c r="R25"/>
  <c r="Q25"/>
  <c r="P25"/>
  <c r="O25"/>
  <c r="N25"/>
  <c r="M25"/>
  <c r="L25"/>
  <c r="K25"/>
  <c r="T24"/>
  <c r="S24"/>
  <c r="R24"/>
  <c r="Q24"/>
  <c r="P24"/>
  <c r="O24"/>
  <c r="N24"/>
  <c r="M24"/>
  <c r="L24"/>
  <c r="K24"/>
  <c r="T23"/>
  <c r="S23"/>
  <c r="R23"/>
  <c r="Q23"/>
  <c r="P23"/>
  <c r="O23"/>
  <c r="N23"/>
  <c r="M23"/>
  <c r="L23"/>
  <c r="K23"/>
  <c r="T22"/>
  <c r="S22"/>
  <c r="R22"/>
  <c r="Q22"/>
  <c r="P22"/>
  <c r="O22"/>
  <c r="N22"/>
  <c r="M22"/>
  <c r="L22"/>
  <c r="K22"/>
  <c r="T21"/>
  <c r="S21"/>
  <c r="R21"/>
  <c r="Q21"/>
  <c r="P21"/>
  <c r="O21"/>
  <c r="N21"/>
  <c r="M21"/>
  <c r="L21"/>
  <c r="K21"/>
  <c r="T20"/>
  <c r="S20"/>
  <c r="R20"/>
  <c r="Q20"/>
  <c r="P20"/>
  <c r="O20"/>
  <c r="N20"/>
  <c r="M20"/>
  <c r="L20"/>
  <c r="K20"/>
  <c r="T19"/>
  <c r="S19"/>
  <c r="R19"/>
  <c r="Q19"/>
  <c r="P19"/>
  <c r="O19"/>
  <c r="N19"/>
  <c r="M19"/>
  <c r="L19"/>
  <c r="K19"/>
  <c r="T18"/>
  <c r="S18"/>
  <c r="R18"/>
  <c r="Q18"/>
  <c r="P18"/>
  <c r="O18"/>
  <c r="N18"/>
  <c r="M18"/>
  <c r="L18"/>
  <c r="K18"/>
  <c r="T17"/>
  <c r="S17"/>
  <c r="R17"/>
  <c r="Q17"/>
  <c r="P17"/>
  <c r="O17"/>
  <c r="N17"/>
  <c r="M17"/>
  <c r="L17"/>
  <c r="K17"/>
  <c r="T16"/>
  <c r="S16"/>
  <c r="R16"/>
  <c r="Q16"/>
  <c r="P16"/>
  <c r="O16"/>
  <c r="N16"/>
  <c r="M16"/>
  <c r="L16"/>
  <c r="K16"/>
  <c r="T15"/>
  <c r="S15"/>
  <c r="R15"/>
  <c r="Q15"/>
  <c r="P15"/>
  <c r="O15"/>
  <c r="N15"/>
  <c r="M15"/>
  <c r="L15"/>
  <c r="K15"/>
  <c r="T14"/>
  <c r="S14"/>
  <c r="R14"/>
  <c r="Q14"/>
  <c r="P14"/>
  <c r="O14"/>
  <c r="N14"/>
  <c r="M14"/>
  <c r="L14"/>
  <c r="K14"/>
  <c r="T13"/>
  <c r="S13"/>
  <c r="R13"/>
  <c r="Q13"/>
  <c r="P13"/>
  <c r="O13"/>
  <c r="N13"/>
  <c r="M13"/>
  <c r="L13"/>
  <c r="K13"/>
  <c r="T12"/>
  <c r="S12"/>
  <c r="R12"/>
  <c r="Q12"/>
  <c r="P12"/>
  <c r="O12"/>
  <c r="N12"/>
  <c r="M12"/>
  <c r="L12"/>
  <c r="K12"/>
  <c r="T11"/>
  <c r="S11"/>
  <c r="R11"/>
  <c r="Q11"/>
  <c r="P11"/>
  <c r="O11"/>
  <c r="N11"/>
  <c r="M11"/>
  <c r="L11"/>
  <c r="K11"/>
  <c r="T10"/>
  <c r="S10"/>
  <c r="R10"/>
  <c r="Q10"/>
  <c r="P10"/>
  <c r="O10"/>
  <c r="N10"/>
  <c r="M10"/>
  <c r="L10"/>
  <c r="K10"/>
  <c r="T9"/>
  <c r="S9"/>
  <c r="R9"/>
  <c r="Q9"/>
  <c r="P9"/>
  <c r="O9"/>
  <c r="N9"/>
  <c r="M9"/>
  <c r="L9"/>
  <c r="K9"/>
  <c r="T8"/>
  <c r="S8"/>
  <c r="R8"/>
  <c r="Q8"/>
  <c r="P8"/>
  <c r="O8"/>
  <c r="N8"/>
  <c r="M8"/>
  <c r="L8"/>
  <c r="K8"/>
  <c r="T7"/>
  <c r="S7"/>
  <c r="R7"/>
  <c r="Q7"/>
  <c r="P7"/>
  <c r="O7"/>
  <c r="N7"/>
  <c r="M7"/>
  <c r="L7"/>
  <c r="K7"/>
  <c r="T6"/>
  <c r="S6"/>
  <c r="R6"/>
  <c r="Q6"/>
  <c r="P6"/>
  <c r="O6"/>
  <c r="N6"/>
  <c r="M6"/>
  <c r="L6"/>
  <c r="K6"/>
  <c r="T5"/>
  <c r="S5"/>
  <c r="R5"/>
  <c r="Q5"/>
  <c r="P5"/>
  <c r="O5"/>
  <c r="N5"/>
  <c r="M5"/>
  <c r="L5"/>
  <c r="K5"/>
  <c r="T4"/>
  <c r="S4"/>
  <c r="R4"/>
  <c r="Q4"/>
  <c r="P4"/>
  <c r="O4"/>
  <c r="N4"/>
  <c r="M4"/>
  <c r="L4"/>
  <c r="K4"/>
  <c r="T3"/>
  <c r="S3"/>
  <c r="R3"/>
  <c r="Q3"/>
  <c r="P3"/>
  <c r="O3"/>
  <c r="N3"/>
  <c r="Z6" s="1"/>
  <c r="M3"/>
  <c r="L3"/>
  <c r="K3"/>
  <c r="T2"/>
  <c r="AF6" s="1"/>
  <c r="S2"/>
  <c r="R2"/>
  <c r="Q2"/>
  <c r="P2"/>
  <c r="O2"/>
  <c r="N2"/>
  <c r="M2"/>
  <c r="L2"/>
  <c r="X6" s="1"/>
  <c r="K2"/>
  <c r="AE6"/>
  <c r="AC6"/>
  <c r="AA6"/>
  <c r="Y6"/>
  <c r="W6"/>
  <c r="AA27"/>
  <c r="AF10" l="1"/>
  <c r="X10"/>
  <c r="AD10"/>
  <c r="AE10"/>
  <c r="Y10"/>
  <c r="Z10"/>
  <c r="W10"/>
  <c r="AA10"/>
  <c r="AB10"/>
  <c r="K69"/>
  <c r="E69"/>
  <c r="F69"/>
  <c r="L69"/>
  <c r="G69"/>
  <c r="M69"/>
  <c r="H69"/>
  <c r="I69"/>
  <c r="D69"/>
  <c r="F76"/>
  <c r="F75"/>
  <c r="F77"/>
  <c r="F78"/>
  <c r="F79"/>
  <c r="F71"/>
  <c r="F80"/>
  <c r="F72"/>
  <c r="F73"/>
  <c r="AL21"/>
  <c r="AN20"/>
  <c r="AF20"/>
  <c r="AH19"/>
  <c r="AJ18"/>
  <c r="AL17"/>
  <c r="AN16"/>
  <c r="AF16"/>
  <c r="AH15"/>
  <c r="AJ14"/>
  <c r="AL13"/>
  <c r="AN12"/>
  <c r="AF12"/>
  <c r="AM21"/>
  <c r="AO20"/>
  <c r="AG20"/>
  <c r="AI19"/>
  <c r="AK18"/>
  <c r="AM17"/>
  <c r="AO16"/>
  <c r="AG16"/>
  <c r="AI15"/>
  <c r="AK14"/>
  <c r="AM13"/>
  <c r="AO12"/>
  <c r="AG12"/>
  <c r="AO19"/>
  <c r="AK13"/>
  <c r="AF21"/>
  <c r="AH20"/>
  <c r="AJ19"/>
  <c r="AN17"/>
  <c r="AF17"/>
  <c r="AH16"/>
  <c r="AJ15"/>
  <c r="AL14"/>
  <c r="AN13"/>
  <c r="AF13"/>
  <c r="AO21"/>
  <c r="AG21"/>
  <c r="AI20"/>
  <c r="AK19"/>
  <c r="AM18"/>
  <c r="AO17"/>
  <c r="AG17"/>
  <c r="AI16"/>
  <c r="AK15"/>
  <c r="AM14"/>
  <c r="AO13"/>
  <c r="AG13"/>
  <c r="AI12"/>
  <c r="AK21"/>
  <c r="AM20"/>
  <c r="AG19"/>
  <c r="AI18"/>
  <c r="AK17"/>
  <c r="AM16"/>
  <c r="AO15"/>
  <c r="AG15"/>
  <c r="AI14"/>
  <c r="AM12"/>
  <c r="AN21"/>
  <c r="AL18"/>
  <c r="AH12"/>
  <c r="AH21"/>
  <c r="AJ20"/>
  <c r="AL19"/>
  <c r="AN18"/>
  <c r="AF18"/>
  <c r="AH17"/>
  <c r="AJ16"/>
  <c r="AL15"/>
  <c r="AN14"/>
  <c r="AF14"/>
  <c r="AH13"/>
  <c r="AJ12"/>
  <c r="AI21"/>
  <c r="AK20"/>
  <c r="AM19"/>
  <c r="AO18"/>
  <c r="AG18"/>
  <c r="AI17"/>
  <c r="AK16"/>
  <c r="AM15"/>
  <c r="AO14"/>
  <c r="AG14"/>
  <c r="AI13"/>
  <c r="AK12"/>
  <c r="AJ21"/>
  <c r="AL20"/>
  <c r="AN19"/>
  <c r="AF19"/>
  <c r="AH18"/>
  <c r="AJ17"/>
  <c r="AL16"/>
  <c r="AN15"/>
  <c r="AF15"/>
  <c r="AH14"/>
  <c r="AJ13"/>
  <c r="AD6"/>
  <c r="AB6"/>
  <c r="AD34" l="1" a="1"/>
  <c r="AD34" s="1"/>
  <c r="AI34" a="1"/>
  <c r="AI34" s="1"/>
  <c r="AL34" a="1"/>
  <c r="AL34" s="1"/>
  <c r="AK34" a="1"/>
  <c r="AK34" s="1"/>
  <c r="AJ34" a="1"/>
  <c r="AJ34" s="1"/>
  <c r="T93" s="1" a="1"/>
  <c r="AB29" a="1"/>
  <c r="T101" l="1" a="1"/>
  <c r="X101" s="1"/>
  <c r="T98" a="1"/>
  <c r="X98" s="1"/>
  <c r="T99" a="1"/>
  <c r="Z99" s="1"/>
  <c r="AA93"/>
  <c r="T93"/>
  <c r="AB93"/>
  <c r="X93"/>
  <c r="W93"/>
  <c r="AC93"/>
  <c r="U93"/>
  <c r="V93"/>
  <c r="Z93"/>
  <c r="Y93"/>
  <c r="T96" a="1"/>
  <c r="T95" a="1"/>
  <c r="T100" a="1"/>
  <c r="T97" a="1"/>
  <c r="T92" a="1"/>
  <c r="AA92" s="1"/>
  <c r="T94" a="1"/>
  <c r="AH29"/>
  <c r="AF29"/>
  <c r="AE29"/>
  <c r="AI29"/>
  <c r="AD29"/>
  <c r="AJ29"/>
  <c r="AC29"/>
  <c r="AB29"/>
  <c r="AK29"/>
  <c r="AG29"/>
  <c r="W98" l="1"/>
  <c r="AB101"/>
  <c r="U98"/>
  <c r="AB98"/>
  <c r="U99"/>
  <c r="W99"/>
  <c r="U101"/>
  <c r="AC98"/>
  <c r="AC99"/>
  <c r="AA101"/>
  <c r="AA98"/>
  <c r="V98"/>
  <c r="X99"/>
  <c r="AC101"/>
  <c r="Z98"/>
  <c r="AB99"/>
  <c r="S93" a="1"/>
  <c r="S93" s="1"/>
  <c r="W101"/>
  <c r="Y101"/>
  <c r="Z101"/>
  <c r="Y98"/>
  <c r="V99"/>
  <c r="T99"/>
  <c r="T101"/>
  <c r="V101"/>
  <c r="T98"/>
  <c r="AA99"/>
  <c r="Y99"/>
  <c r="U96"/>
  <c r="W96"/>
  <c r="V96"/>
  <c r="Z96"/>
  <c r="AC96"/>
  <c r="X96"/>
  <c r="AB96"/>
  <c r="T96"/>
  <c r="AA96"/>
  <c r="Y96"/>
  <c r="Y97"/>
  <c r="AB97"/>
  <c r="AA97"/>
  <c r="Z97"/>
  <c r="W97"/>
  <c r="T97"/>
  <c r="V97"/>
  <c r="U97"/>
  <c r="AC97"/>
  <c r="X97"/>
  <c r="W92"/>
  <c r="V92"/>
  <c r="X95"/>
  <c r="Z95"/>
  <c r="Y95"/>
  <c r="AC95"/>
  <c r="W95"/>
  <c r="V95"/>
  <c r="T95"/>
  <c r="U95"/>
  <c r="AB95"/>
  <c r="AA95"/>
  <c r="Y100"/>
  <c r="AA100"/>
  <c r="Z100"/>
  <c r="AC100"/>
  <c r="W100"/>
  <c r="T100"/>
  <c r="U100"/>
  <c r="V100"/>
  <c r="AB100"/>
  <c r="X100"/>
  <c r="Y92"/>
  <c r="X92"/>
  <c r="U92"/>
  <c r="AC92"/>
  <c r="AA94"/>
  <c r="T94"/>
  <c r="AB94"/>
  <c r="Z94"/>
  <c r="W94"/>
  <c r="X94"/>
  <c r="V94"/>
  <c r="AC94"/>
  <c r="Y94"/>
  <c r="U94"/>
  <c r="AB92"/>
  <c r="Z92"/>
  <c r="T92"/>
  <c r="S95" l="1" a="1"/>
  <c r="S95" s="1"/>
  <c r="S100" a="1"/>
  <c r="S100" s="1"/>
  <c r="S98" a="1"/>
  <c r="S98" s="1"/>
  <c r="S94" a="1"/>
  <c r="S94" s="1"/>
  <c r="S97" a="1"/>
  <c r="S97" s="1"/>
  <c r="S96" a="1"/>
  <c r="S96" s="1"/>
  <c r="S73" a="1"/>
  <c r="S92" a="1"/>
  <c r="S92" s="1"/>
  <c r="S99" a="1"/>
  <c r="S99" s="1"/>
  <c r="S101" a="1"/>
  <c r="S101" s="1"/>
  <c r="S79" l="1"/>
  <c r="S74"/>
  <c r="S82"/>
  <c r="S80"/>
  <c r="S78"/>
  <c r="S81"/>
  <c r="S76"/>
  <c r="S75"/>
  <c r="S73"/>
  <c r="S77"/>
  <c r="U74" l="1"/>
</calcChain>
</file>

<file path=xl/sharedStrings.xml><?xml version="1.0" encoding="utf-8"?>
<sst xmlns="http://schemas.openxmlformats.org/spreadsheetml/2006/main" count="71" uniqueCount="47">
  <si>
    <t>Price Ama</t>
  </si>
  <si>
    <t>Price Apple</t>
  </si>
  <si>
    <t>Price Facebook</t>
  </si>
  <si>
    <t>Price GEM</t>
  </si>
  <si>
    <t>Price Google</t>
  </si>
  <si>
    <t>Price Microsoft</t>
  </si>
  <si>
    <t>Price Pfizer</t>
  </si>
  <si>
    <t>Price SBI</t>
  </si>
  <si>
    <t>Price Tesla</t>
  </si>
  <si>
    <t>Price TCS</t>
  </si>
  <si>
    <t>Ret Amazon</t>
  </si>
  <si>
    <t>Ret Apple</t>
  </si>
  <si>
    <t>Ret Facebook</t>
  </si>
  <si>
    <t>Ret GEM</t>
  </si>
  <si>
    <t>Ret Google</t>
  </si>
  <si>
    <t>Ret Microsoft</t>
  </si>
  <si>
    <t>Ret Pfizer</t>
  </si>
  <si>
    <t>Ret SBI</t>
  </si>
  <si>
    <t>Ret Tesla</t>
  </si>
  <si>
    <t>Ret TCS</t>
  </si>
  <si>
    <t>Mean</t>
  </si>
  <si>
    <t>Variance</t>
  </si>
  <si>
    <t>Amazon</t>
  </si>
  <si>
    <t>Apple</t>
  </si>
  <si>
    <t>Facebook</t>
  </si>
  <si>
    <t>Gem</t>
  </si>
  <si>
    <t>Google</t>
  </si>
  <si>
    <t>Microsoft</t>
  </si>
  <si>
    <t>Pfizer</t>
  </si>
  <si>
    <t>SBI</t>
  </si>
  <si>
    <t>Tesla</t>
  </si>
  <si>
    <t>TCS</t>
  </si>
  <si>
    <t>Inverse</t>
  </si>
  <si>
    <t>mu</t>
  </si>
  <si>
    <t>variance</t>
  </si>
  <si>
    <t>(O*CI*TRANSPOSE(O)*m*CI*TRANSPOSE(m))-(m*CI*TRANSPOSE(O)*m*CI*TRANSPOSE(m))</t>
  </si>
  <si>
    <t>Weight</t>
  </si>
  <si>
    <t>NUM</t>
  </si>
  <si>
    <t>DEN</t>
  </si>
  <si>
    <t>VVV</t>
  </si>
  <si>
    <t>W*</t>
  </si>
  <si>
    <t>VarDer</t>
  </si>
  <si>
    <t>MuDer</t>
  </si>
  <si>
    <t>SigmaDer</t>
  </si>
  <si>
    <t>mu1</t>
  </si>
  <si>
    <t>sigma1</t>
  </si>
  <si>
    <t>CV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</si>
</sst>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0"/>
  <sheetViews>
    <sheetView tabSelected="1" topLeftCell="O79" workbookViewId="0">
      <selection activeCell="W105" sqref="W105"/>
    </sheetView>
  </sheetViews>
  <sheetFormatPr defaultRowHeight="14.4"/>
  <cols>
    <col min="2" max="2" width="11.109375" customWidth="1"/>
    <col min="3" max="3" width="13" customWidth="1"/>
    <col min="4" max="4" width="12.44140625" customWidth="1"/>
    <col min="5" max="5" width="12.33203125" customWidth="1"/>
    <col min="6" max="6" width="14.33203125" customWidth="1"/>
    <col min="7" max="7" width="10.5546875" customWidth="1"/>
    <col min="11" max="11" width="10.88671875" customWidth="1"/>
    <col min="12" max="12" width="10.6640625" customWidth="1"/>
    <col min="13" max="13" width="11.5546875" customWidth="1"/>
    <col min="14" max="14" width="12.33203125" customWidth="1"/>
    <col min="15" max="15" width="11.88671875" customWidth="1"/>
    <col min="16" max="16" width="12.5546875" customWidth="1"/>
    <col min="17" max="17" width="12.77734375" customWidth="1"/>
    <col min="18" max="19" width="10.77734375" customWidth="1"/>
    <col min="22" max="22" width="10.5546875" customWidth="1"/>
    <col min="23" max="23" width="21.332031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>
        <v>100</v>
      </c>
    </row>
    <row r="2" spans="1:41">
      <c r="A2" s="2">
        <v>3334.34</v>
      </c>
      <c r="B2" s="3">
        <v>177.57</v>
      </c>
      <c r="C2" s="4">
        <v>336.35</v>
      </c>
      <c r="D2" s="5">
        <v>37.01</v>
      </c>
      <c r="E2" s="6">
        <v>2897.04</v>
      </c>
      <c r="F2" s="7">
        <v>336.32</v>
      </c>
      <c r="G2" s="8">
        <v>59.05</v>
      </c>
      <c r="H2" s="9">
        <v>9.64</v>
      </c>
      <c r="I2" s="11">
        <v>1056.78</v>
      </c>
      <c r="J2" s="12">
        <v>9.98</v>
      </c>
      <c r="K2">
        <f t="shared" ref="K2:K33" si="0">((A3-A2)/A2)*100</f>
        <v>1.1561508424455733</v>
      </c>
      <c r="L2">
        <f t="shared" ref="L2:L33" si="1">((B3-B2)/B2)*100</f>
        <v>0.35478966041560822</v>
      </c>
      <c r="M2">
        <f t="shared" ref="M2:M33" si="2">((C3-C2)/C2)*100</f>
        <v>2.381447896536343</v>
      </c>
      <c r="N2" s="1">
        <f t="shared" ref="N2:N33" si="3">((D3-D2)/D2)*100</f>
        <v>0.16211834639287295</v>
      </c>
      <c r="O2">
        <f t="shared" ref="O2:O33" si="4">((E3-E2)/E2)*100</f>
        <v>0.93095021125011235</v>
      </c>
      <c r="P2">
        <f t="shared" ref="P2:P33" si="5">((F3-F2)/F2)*100</f>
        <v>0.89200761179828747</v>
      </c>
      <c r="Q2">
        <f t="shared" ref="Q2:Q33" si="6">((G3-G2)/G2)*100</f>
        <v>-1.1007620660457216</v>
      </c>
      <c r="R2">
        <f t="shared" ref="R2:R33" si="7">((H3-H2)/H2)*100</f>
        <v>-0.20746887966806379</v>
      </c>
      <c r="S2">
        <f t="shared" ref="S2:S33" si="8">((I3-I2)/I2)*100</f>
        <v>1.2831431329131842</v>
      </c>
      <c r="T2">
        <f t="shared" ref="T2:T33" si="9">((J3-J2)/J2)*100</f>
        <v>1.2024048096192306</v>
      </c>
    </row>
    <row r="3" spans="1:41">
      <c r="A3" s="2">
        <v>3372.89</v>
      </c>
      <c r="B3" s="3">
        <v>178.2</v>
      </c>
      <c r="C3" s="4">
        <v>344.36</v>
      </c>
      <c r="D3" s="5">
        <v>37.07</v>
      </c>
      <c r="E3" s="6">
        <v>2924.01</v>
      </c>
      <c r="F3" s="7">
        <v>339.32</v>
      </c>
      <c r="G3" s="8">
        <v>58.4</v>
      </c>
      <c r="H3" s="9">
        <v>9.6199999999999992</v>
      </c>
      <c r="I3" s="11">
        <v>1070.3399999999999</v>
      </c>
      <c r="J3" s="12">
        <v>10.1</v>
      </c>
      <c r="K3" s="12">
        <f t="shared" si="0"/>
        <v>0.32998407893527831</v>
      </c>
      <c r="L3" s="12">
        <f t="shared" si="1"/>
        <v>0.66217732884399938</v>
      </c>
      <c r="M3" s="12">
        <f t="shared" si="2"/>
        <v>-0.41235915901963521</v>
      </c>
      <c r="N3" s="12">
        <f t="shared" si="3"/>
        <v>-0.78230374966279781</v>
      </c>
      <c r="O3" s="12">
        <f t="shared" si="4"/>
        <v>0.31087444981377249</v>
      </c>
      <c r="P3" s="12">
        <f t="shared" si="5"/>
        <v>0.77507957090651758</v>
      </c>
      <c r="Q3" s="12">
        <f t="shared" si="6"/>
        <v>-1.4041095890410964</v>
      </c>
      <c r="R3" s="12">
        <f t="shared" si="7"/>
        <v>-0.62370062370061041</v>
      </c>
      <c r="S3" s="12">
        <f t="shared" si="8"/>
        <v>1.4808378646037836</v>
      </c>
      <c r="T3" s="12">
        <f t="shared" si="9"/>
        <v>0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1">
      <c r="A4" s="2">
        <v>3384.02</v>
      </c>
      <c r="B4" s="3">
        <v>179.38</v>
      </c>
      <c r="C4" s="4">
        <v>342.94</v>
      </c>
      <c r="D4" s="5">
        <v>36.78</v>
      </c>
      <c r="E4" s="6">
        <v>2933.1</v>
      </c>
      <c r="F4" s="7">
        <v>341.95</v>
      </c>
      <c r="G4" s="8">
        <v>57.58</v>
      </c>
      <c r="H4" s="9">
        <v>9.56</v>
      </c>
      <c r="I4" s="11">
        <v>1086.19</v>
      </c>
      <c r="J4" s="12">
        <v>10.1</v>
      </c>
      <c r="K4" s="12">
        <f t="shared" si="0"/>
        <v>0.86287906099845202</v>
      </c>
      <c r="L4" s="12">
        <f t="shared" si="1"/>
        <v>-5.0172817482441415E-2</v>
      </c>
      <c r="M4" s="12">
        <f t="shared" si="2"/>
        <v>0.95643552808072252</v>
      </c>
      <c r="N4" s="12">
        <f t="shared" si="3"/>
        <v>0.43501903208264431</v>
      </c>
      <c r="O4" s="12">
        <f t="shared" si="4"/>
        <v>2.181991749343264E-2</v>
      </c>
      <c r="P4" s="12">
        <f t="shared" si="5"/>
        <v>-0.20470829068576943</v>
      </c>
      <c r="Q4" s="12">
        <f t="shared" si="6"/>
        <v>0.74678707884682127</v>
      </c>
      <c r="R4" s="12">
        <f t="shared" si="7"/>
        <v>-0.52301255230126265</v>
      </c>
      <c r="S4" s="12">
        <f t="shared" si="8"/>
        <v>0.20990802714073711</v>
      </c>
      <c r="T4" s="12">
        <f t="shared" si="9"/>
        <v>1.4851485148514887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1">
      <c r="A5" s="2">
        <v>3413.22</v>
      </c>
      <c r="B5" s="3">
        <v>179.29</v>
      </c>
      <c r="C5" s="4">
        <v>346.22</v>
      </c>
      <c r="D5" s="5">
        <v>36.94</v>
      </c>
      <c r="E5" s="6">
        <v>2933.74</v>
      </c>
      <c r="F5" s="7">
        <v>341.25</v>
      </c>
      <c r="G5" s="8">
        <v>58.01</v>
      </c>
      <c r="H5" s="9">
        <v>9.51</v>
      </c>
      <c r="I5" s="11">
        <v>1088.47</v>
      </c>
      <c r="J5" s="12">
        <v>10.25</v>
      </c>
      <c r="K5" s="12">
        <f t="shared" si="0"/>
        <v>-0.58097632147942202</v>
      </c>
      <c r="L5" s="12">
        <f t="shared" si="1"/>
        <v>0.58006581515980837</v>
      </c>
      <c r="M5" s="12">
        <f t="shared" si="2"/>
        <v>-1.1553347582467928E-2</v>
      </c>
      <c r="N5" s="12">
        <f t="shared" si="3"/>
        <v>0.21656740660532053</v>
      </c>
      <c r="O5" s="12">
        <f t="shared" si="4"/>
        <v>0.83136201572055912</v>
      </c>
      <c r="P5" s="12">
        <f t="shared" si="5"/>
        <v>0.35164835164834829</v>
      </c>
      <c r="Q5" s="12">
        <f t="shared" si="6"/>
        <v>2.0513704533701169</v>
      </c>
      <c r="R5" s="12">
        <f t="shared" si="7"/>
        <v>-0.63091482649842801</v>
      </c>
      <c r="S5" s="12">
        <f t="shared" si="8"/>
        <v>0.50254026293788778</v>
      </c>
      <c r="T5" s="12">
        <f t="shared" si="9"/>
        <v>0.39024390243901608</v>
      </c>
      <c r="U5" s="12"/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2"/>
      <c r="AH5" s="12"/>
      <c r="AI5" s="12"/>
      <c r="AJ5" s="12"/>
      <c r="AK5" s="12"/>
      <c r="AL5" s="12"/>
      <c r="AM5" s="12"/>
      <c r="AN5" s="12"/>
    </row>
    <row r="6" spans="1:41">
      <c r="A6" s="2">
        <v>3393.39</v>
      </c>
      <c r="B6" s="3">
        <v>180.33</v>
      </c>
      <c r="C6" s="4">
        <v>346.18</v>
      </c>
      <c r="D6" s="5">
        <v>37.020000000000003</v>
      </c>
      <c r="E6" s="6">
        <v>2958.13</v>
      </c>
      <c r="F6" s="7">
        <v>342.45</v>
      </c>
      <c r="G6" s="8">
        <v>59.2</v>
      </c>
      <c r="H6" s="9">
        <v>9.4499999999999993</v>
      </c>
      <c r="I6" s="11">
        <v>1093.94</v>
      </c>
      <c r="J6" s="12">
        <v>10.29</v>
      </c>
      <c r="K6" s="12">
        <f t="shared" si="0"/>
        <v>0.8245441873760464</v>
      </c>
      <c r="L6" s="12">
        <f t="shared" si="1"/>
        <v>-2.2458825486607945</v>
      </c>
      <c r="M6" s="12">
        <f t="shared" si="2"/>
        <v>-3.1602056733491244</v>
      </c>
      <c r="N6" s="12">
        <f t="shared" si="3"/>
        <v>-5.4024851431666999E-2</v>
      </c>
      <c r="O6" s="12">
        <f t="shared" si="4"/>
        <v>-0.6693417801110898</v>
      </c>
      <c r="P6" s="12">
        <f t="shared" si="5"/>
        <v>-2.2660242371149044</v>
      </c>
      <c r="Q6" s="12">
        <f t="shared" si="6"/>
        <v>-0.82770270270270607</v>
      </c>
      <c r="R6" s="12">
        <f t="shared" si="7"/>
        <v>0.10582010582012237</v>
      </c>
      <c r="S6" s="12">
        <f t="shared" si="8"/>
        <v>-2.4626579154249826</v>
      </c>
      <c r="T6" s="12">
        <f t="shared" si="9"/>
        <v>-2.9154518950437214</v>
      </c>
      <c r="U6" s="12"/>
      <c r="V6" s="1" t="s">
        <v>20</v>
      </c>
      <c r="W6" s="12">
        <f t="shared" ref="W6:AF6" si="10">AVERAGE(K2:K64)</f>
        <v>-1.1998867728223813E-2</v>
      </c>
      <c r="X6" s="12">
        <f t="shared" si="10"/>
        <v>-0.33575505080336354</v>
      </c>
      <c r="Y6" s="12">
        <f t="shared" si="10"/>
        <v>5.1641946829692906E-2</v>
      </c>
      <c r="Z6" s="12">
        <f t="shared" si="10"/>
        <v>7.2717138602321112E-3</v>
      </c>
      <c r="AA6" s="12">
        <f t="shared" si="10"/>
        <v>-8.2717709663747585E-2</v>
      </c>
      <c r="AB6" s="12">
        <f t="shared" si="10"/>
        <v>-0.23005546040656902</v>
      </c>
      <c r="AC6" s="12">
        <f t="shared" si="10"/>
        <v>-0.47539725257639609</v>
      </c>
      <c r="AD6" s="12">
        <f t="shared" si="10"/>
        <v>2.3804986011066169E-2</v>
      </c>
      <c r="AE6" s="12">
        <f t="shared" si="10"/>
        <v>-0.41848444032696119</v>
      </c>
      <c r="AF6" s="12">
        <f t="shared" si="10"/>
        <v>4.6790304534067483E-2</v>
      </c>
      <c r="AG6" s="12"/>
      <c r="AH6" s="12"/>
      <c r="AI6" s="12"/>
      <c r="AJ6" s="12"/>
      <c r="AK6" s="12"/>
      <c r="AL6" s="12"/>
      <c r="AM6" s="12"/>
      <c r="AN6" s="12"/>
    </row>
    <row r="7" spans="1:41">
      <c r="A7" s="2">
        <v>3421.37</v>
      </c>
      <c r="B7" s="3">
        <v>176.28</v>
      </c>
      <c r="C7" s="4">
        <v>335.24</v>
      </c>
      <c r="D7" s="5">
        <v>37</v>
      </c>
      <c r="E7" s="6">
        <v>2938.33</v>
      </c>
      <c r="F7" s="7">
        <v>334.69</v>
      </c>
      <c r="G7" s="8">
        <v>58.71</v>
      </c>
      <c r="H7" s="9">
        <v>9.4600000000000009</v>
      </c>
      <c r="I7" s="11">
        <v>1067</v>
      </c>
      <c r="J7" s="12">
        <v>9.99</v>
      </c>
      <c r="K7" s="12">
        <f t="shared" si="0"/>
        <v>-1.8413676392793215E-2</v>
      </c>
      <c r="L7" s="12">
        <f t="shared" si="1"/>
        <v>-0.36305877013842452</v>
      </c>
      <c r="M7" s="12">
        <f t="shared" si="2"/>
        <v>-1.4288271089368871</v>
      </c>
      <c r="N7" s="12">
        <f t="shared" si="3"/>
        <v>-0.43243243243242324</v>
      </c>
      <c r="O7" s="12">
        <f t="shared" si="4"/>
        <v>-0.3413503588773128</v>
      </c>
      <c r="P7" s="12">
        <f t="shared" si="5"/>
        <v>-0.44518808449610359</v>
      </c>
      <c r="Q7" s="12">
        <f t="shared" si="6"/>
        <v>1.4307613694430188</v>
      </c>
      <c r="R7" s="12">
        <f t="shared" si="7"/>
        <v>0.47568710359407956</v>
      </c>
      <c r="S7" s="12">
        <f t="shared" si="8"/>
        <v>-5.4479850046860356</v>
      </c>
      <c r="T7" s="12">
        <f t="shared" si="9"/>
        <v>-0.50050050050050765</v>
      </c>
      <c r="U7" s="12"/>
      <c r="V7" s="12"/>
      <c r="W7" s="12">
        <v>1</v>
      </c>
      <c r="X7" s="12">
        <v>1</v>
      </c>
      <c r="Y7" s="12">
        <v>1</v>
      </c>
      <c r="Z7" s="12">
        <v>1</v>
      </c>
      <c r="AA7" s="12">
        <v>1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/>
      <c r="AH7" s="12"/>
      <c r="AI7" s="12"/>
      <c r="AJ7" s="12"/>
      <c r="AK7" s="12"/>
      <c r="AL7" s="12"/>
      <c r="AM7" s="12"/>
      <c r="AN7" s="12"/>
    </row>
    <row r="8" spans="1:41">
      <c r="A8" s="2">
        <v>3420.74</v>
      </c>
      <c r="B8" s="3">
        <v>175.64</v>
      </c>
      <c r="C8" s="4">
        <v>330.45</v>
      </c>
      <c r="D8" s="5">
        <v>36.840000000000003</v>
      </c>
      <c r="E8" s="6">
        <v>2928.3</v>
      </c>
      <c r="F8" s="7">
        <v>333.2</v>
      </c>
      <c r="G8" s="8">
        <v>59.55</v>
      </c>
      <c r="H8" s="9">
        <v>9.5050000000000008</v>
      </c>
      <c r="I8" s="11">
        <v>1008.87</v>
      </c>
      <c r="J8" s="12">
        <v>9.94</v>
      </c>
      <c r="K8" s="12">
        <f t="shared" si="0"/>
        <v>-0.36249466489705845</v>
      </c>
      <c r="L8" s="12">
        <f t="shared" si="1"/>
        <v>-1.508767934411283</v>
      </c>
      <c r="M8" s="12">
        <f t="shared" si="2"/>
        <v>1.1348161597821154</v>
      </c>
      <c r="N8" s="12">
        <f t="shared" si="3"/>
        <v>-0.65146579804560789</v>
      </c>
      <c r="O8" s="12">
        <f t="shared" si="4"/>
        <v>-2.0096984598572671</v>
      </c>
      <c r="P8" s="12">
        <f t="shared" si="5"/>
        <v>-1.7737094837935081</v>
      </c>
      <c r="Q8" s="12">
        <f t="shared" si="6"/>
        <v>-1.0075566750629628</v>
      </c>
      <c r="R8" s="12">
        <f t="shared" si="7"/>
        <v>5.2603892688048444E-2</v>
      </c>
      <c r="S8" s="12">
        <f t="shared" si="8"/>
        <v>-6.9721569676965345</v>
      </c>
      <c r="T8" s="12">
        <f t="shared" si="9"/>
        <v>0.90543259557343925</v>
      </c>
      <c r="U8" s="12"/>
      <c r="V8" s="12" t="s">
        <v>38</v>
      </c>
      <c r="W8" s="12">
        <f t="array" ref="W8">MMULT(MMULT(O,CI),TRANSPOSE(VVV))</f>
        <v>5.3333969272460716E-2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1">
      <c r="A9" s="2">
        <v>3408.34</v>
      </c>
      <c r="B9" s="3">
        <v>172.99</v>
      </c>
      <c r="C9" s="4">
        <v>334.2</v>
      </c>
      <c r="D9" s="5">
        <v>36.6</v>
      </c>
      <c r="E9" s="6">
        <v>2869.45</v>
      </c>
      <c r="F9" s="7">
        <v>327.29000000000002</v>
      </c>
      <c r="G9" s="8">
        <v>58.95</v>
      </c>
      <c r="H9" s="9">
        <v>9.51</v>
      </c>
      <c r="I9" s="10">
        <v>938.53</v>
      </c>
      <c r="J9" s="12">
        <v>10.029999999999999</v>
      </c>
      <c r="K9" s="12">
        <f t="shared" si="0"/>
        <v>-1.9587247751104704</v>
      </c>
      <c r="L9" s="12">
        <f t="shared" si="1"/>
        <v>-1.8729406324065025</v>
      </c>
      <c r="M9" s="12">
        <f t="shared" si="2"/>
        <v>-2.6181926989826452</v>
      </c>
      <c r="N9" s="12">
        <f t="shared" si="3"/>
        <v>-1.4207650273224128</v>
      </c>
      <c r="O9" s="12">
        <f t="shared" si="4"/>
        <v>-1.3002491766714859</v>
      </c>
      <c r="P9" s="12">
        <f t="shared" si="5"/>
        <v>-2.2548809923920663</v>
      </c>
      <c r="Q9" s="12">
        <f t="shared" si="6"/>
        <v>3.5114503816793894</v>
      </c>
      <c r="R9" s="12">
        <f t="shared" si="7"/>
        <v>-0.21030494216613643</v>
      </c>
      <c r="S9" s="12">
        <f t="shared" si="8"/>
        <v>-4.1117492248516214</v>
      </c>
      <c r="T9" s="12">
        <f t="shared" si="9"/>
        <v>-2.9910269192422625</v>
      </c>
      <c r="U9" s="12"/>
      <c r="V9" s="12" t="s">
        <v>39</v>
      </c>
      <c r="W9" s="12">
        <f t="shared" ref="W9:AF9" si="11">W6-(3/365)</f>
        <v>-2.0218045810415593E-2</v>
      </c>
      <c r="X9" s="12">
        <f t="shared" si="11"/>
        <v>-0.34397422888555534</v>
      </c>
      <c r="Y9" s="12">
        <f t="shared" si="11"/>
        <v>4.3422768747501124E-2</v>
      </c>
      <c r="Z9" s="12">
        <f t="shared" si="11"/>
        <v>-9.4746422195966882E-4</v>
      </c>
      <c r="AA9" s="12">
        <f t="shared" si="11"/>
        <v>-9.093688774593936E-2</v>
      </c>
      <c r="AB9" s="12">
        <f t="shared" si="11"/>
        <v>-0.23827463848876079</v>
      </c>
      <c r="AC9" s="12">
        <f t="shared" si="11"/>
        <v>-0.48361643065858789</v>
      </c>
      <c r="AD9" s="12">
        <f t="shared" si="11"/>
        <v>1.5585807928874389E-2</v>
      </c>
      <c r="AE9" s="12">
        <f t="shared" si="11"/>
        <v>-0.426703618409153</v>
      </c>
      <c r="AF9" s="12">
        <f t="shared" si="11"/>
        <v>3.8571126451875701E-2</v>
      </c>
      <c r="AG9" s="12"/>
      <c r="AH9" s="12"/>
      <c r="AI9" s="12"/>
      <c r="AJ9" s="12"/>
      <c r="AK9" s="12"/>
      <c r="AL9" s="12"/>
      <c r="AM9" s="12"/>
      <c r="AN9" s="12"/>
    </row>
    <row r="10" spans="1:41">
      <c r="A10" s="2">
        <v>3341.58</v>
      </c>
      <c r="B10" s="3">
        <v>169.75</v>
      </c>
      <c r="C10" s="4">
        <v>325.45</v>
      </c>
      <c r="D10" s="5">
        <v>36.08</v>
      </c>
      <c r="E10" s="6">
        <v>2832.14</v>
      </c>
      <c r="F10" s="7">
        <v>319.91000000000003</v>
      </c>
      <c r="G10" s="8">
        <v>61.02</v>
      </c>
      <c r="H10" s="9">
        <v>9.49</v>
      </c>
      <c r="I10" s="10">
        <v>899.94</v>
      </c>
      <c r="J10" s="12">
        <v>9.73</v>
      </c>
      <c r="K10" s="12">
        <f t="shared" si="0"/>
        <v>1.7587488553319084</v>
      </c>
      <c r="L10" s="12">
        <f t="shared" si="1"/>
        <v>0.81885125184093455</v>
      </c>
      <c r="M10" s="12">
        <f t="shared" si="2"/>
        <v>2.562605622983571</v>
      </c>
      <c r="N10" s="12">
        <f t="shared" si="3"/>
        <v>1.4135254988913668</v>
      </c>
      <c r="O10" s="12">
        <f t="shared" si="4"/>
        <v>8.3329213951292211E-2</v>
      </c>
      <c r="P10" s="12">
        <f t="shared" si="5"/>
        <v>1.2159669907161346</v>
      </c>
      <c r="Q10" s="12">
        <f t="shared" si="6"/>
        <v>-2.5237627007538612</v>
      </c>
      <c r="R10" s="12">
        <f t="shared" si="7"/>
        <v>1.8967334035827157</v>
      </c>
      <c r="S10" s="12">
        <f t="shared" si="8"/>
        <v>3.6257972753739134</v>
      </c>
      <c r="T10" s="12">
        <f t="shared" si="9"/>
        <v>4.1109969167523159</v>
      </c>
      <c r="U10" s="12"/>
      <c r="V10" s="12" t="s">
        <v>37</v>
      </c>
      <c r="W10" s="12">
        <f t="array" ref="W10:AF10">MMULT(W9:AF9,CI)</f>
        <v>0.22546503315745942</v>
      </c>
      <c r="X10" s="12">
        <v>-0.27826216347085908</v>
      </c>
      <c r="Y10" s="12">
        <v>6.7296541266513757E-2</v>
      </c>
      <c r="Z10" s="12">
        <v>0.17414739897909118</v>
      </c>
      <c r="AA10" s="12">
        <v>-0.36819583494370667</v>
      </c>
      <c r="AB10" s="12">
        <v>0.22947242368809209</v>
      </c>
      <c r="AC10" s="12">
        <v>9.6832470797198103E-2</v>
      </c>
      <c r="AD10" s="12">
        <v>-7.8494551754353784E-2</v>
      </c>
      <c r="AE10" s="12">
        <v>-2.9028711272679916E-2</v>
      </c>
      <c r="AF10" s="12">
        <v>1.4101362825705406E-2</v>
      </c>
      <c r="AG10" s="12"/>
      <c r="AH10" s="12"/>
      <c r="AI10" s="12"/>
      <c r="AJ10" s="12"/>
      <c r="AK10" s="12"/>
      <c r="AL10" s="12"/>
      <c r="AM10" s="12"/>
      <c r="AN10" s="12"/>
    </row>
    <row r="11" spans="1:41">
      <c r="A11" s="2">
        <v>3400.35</v>
      </c>
      <c r="B11" s="3">
        <v>171.14</v>
      </c>
      <c r="C11" s="4">
        <v>333.79</v>
      </c>
      <c r="D11" s="5">
        <v>36.590000000000003</v>
      </c>
      <c r="E11" s="6">
        <v>2834.5</v>
      </c>
      <c r="F11" s="7">
        <v>323.8</v>
      </c>
      <c r="G11" s="8">
        <v>59.48</v>
      </c>
      <c r="H11" s="9">
        <v>9.67</v>
      </c>
      <c r="I11" s="10">
        <v>932.57</v>
      </c>
      <c r="J11" s="12">
        <v>10.130000000000001</v>
      </c>
      <c r="K11" s="12">
        <f t="shared" si="0"/>
        <v>-0.67434234711132202</v>
      </c>
      <c r="L11" s="12">
        <f t="shared" si="1"/>
        <v>0.65443496552530367</v>
      </c>
      <c r="M11" s="12">
        <f t="shared" si="2"/>
        <v>0.33254441415259794</v>
      </c>
      <c r="N11" s="12">
        <f t="shared" si="3"/>
        <v>0.19130910084720734</v>
      </c>
      <c r="O11" s="12">
        <f t="shared" si="4"/>
        <v>1.9192097371670518</v>
      </c>
      <c r="P11" s="12">
        <f t="shared" si="5"/>
        <v>0.33971587399628345</v>
      </c>
      <c r="Q11" s="12">
        <f t="shared" si="6"/>
        <v>2.9757901815736436</v>
      </c>
      <c r="R11" s="12">
        <f t="shared" si="7"/>
        <v>0.31023784901757351</v>
      </c>
      <c r="S11" s="12">
        <f t="shared" si="8"/>
        <v>-0.6058526437693782</v>
      </c>
      <c r="T11" s="12">
        <f t="shared" si="9"/>
        <v>-0.69101678183613313</v>
      </c>
      <c r="U11" s="12"/>
      <c r="V11" s="12" t="s">
        <v>40</v>
      </c>
      <c r="W11" s="12">
        <f t="shared" ref="W11:AF11" si="12">W10/$W$8</f>
        <v>4.2274189645562252</v>
      </c>
      <c r="X11" s="12">
        <f t="shared" si="12"/>
        <v>-5.2173533540947465</v>
      </c>
      <c r="Y11" s="12">
        <f t="shared" si="12"/>
        <v>1.2617951032806907</v>
      </c>
      <c r="Z11" s="12">
        <f t="shared" si="12"/>
        <v>3.26522479677906</v>
      </c>
      <c r="AA11" s="12">
        <f t="shared" si="12"/>
        <v>-6.9035895877681579</v>
      </c>
      <c r="AB11" s="12">
        <f t="shared" si="12"/>
        <v>4.3025566410745544</v>
      </c>
      <c r="AC11" s="12">
        <f t="shared" si="12"/>
        <v>1.8155871786426006</v>
      </c>
      <c r="AD11" s="12">
        <f t="shared" si="12"/>
        <v>-1.4717552963920288</v>
      </c>
      <c r="AE11" s="12">
        <f t="shared" si="12"/>
        <v>-0.54428184642295219</v>
      </c>
      <c r="AF11" s="12">
        <f t="shared" si="12"/>
        <v>0.26439740034475029</v>
      </c>
      <c r="AG11" s="12">
        <f>SUM(W11:AF11)</f>
        <v>0.99999999999999534</v>
      </c>
      <c r="AH11" s="12"/>
      <c r="AI11" s="12"/>
      <c r="AJ11" s="12"/>
      <c r="AK11" s="12"/>
      <c r="AL11" s="12"/>
      <c r="AM11" s="12"/>
      <c r="AN11" s="12"/>
    </row>
    <row r="12" spans="1:41">
      <c r="A12" s="2">
        <v>3377.42</v>
      </c>
      <c r="B12" s="3">
        <v>172.26</v>
      </c>
      <c r="C12" s="4">
        <v>334.9</v>
      </c>
      <c r="D12" s="5">
        <v>36.659999999999997</v>
      </c>
      <c r="E12" s="6">
        <v>2888.9</v>
      </c>
      <c r="F12" s="7">
        <v>324.89999999999998</v>
      </c>
      <c r="G12" s="8">
        <v>61.25</v>
      </c>
      <c r="H12" s="9">
        <v>9.6999999999999993</v>
      </c>
      <c r="I12" s="10">
        <v>926.92</v>
      </c>
      <c r="J12" s="12">
        <v>10.06</v>
      </c>
      <c r="K12" s="12">
        <f t="shared" si="0"/>
        <v>2.6315945307364825</v>
      </c>
      <c r="L12" s="12">
        <f t="shared" si="1"/>
        <v>4.0868454661558227</v>
      </c>
      <c r="M12" s="12">
        <f t="shared" si="2"/>
        <v>2.0185129889519402</v>
      </c>
      <c r="N12" s="12">
        <f t="shared" si="3"/>
        <v>-0.24549918166938436</v>
      </c>
      <c r="O12" s="12">
        <f t="shared" si="4"/>
        <v>1.3818408390736983</v>
      </c>
      <c r="P12" s="12">
        <f t="shared" si="5"/>
        <v>3.0009233610341646</v>
      </c>
      <c r="Q12" s="12">
        <f t="shared" si="6"/>
        <v>-4.0000000000000053</v>
      </c>
      <c r="R12" s="12">
        <f t="shared" si="7"/>
        <v>-1.546391752577305</v>
      </c>
      <c r="S12" s="12">
        <f t="shared" si="8"/>
        <v>5.2938764941958372</v>
      </c>
      <c r="T12" s="12">
        <f t="shared" si="9"/>
        <v>7.7534791252485027</v>
      </c>
      <c r="U12" s="12"/>
      <c r="V12" s="12" t="s">
        <v>42</v>
      </c>
      <c r="W12" s="12">
        <f t="array" ref="W12">MMULT(WW,TRANSPOSE(m))</f>
        <v>0.71314075367034879</v>
      </c>
      <c r="X12" s="12"/>
      <c r="Y12" s="12"/>
      <c r="Z12" s="12"/>
      <c r="AA12" s="12"/>
      <c r="AB12" s="12"/>
      <c r="AC12" s="12"/>
      <c r="AD12" s="12"/>
      <c r="AE12" s="12"/>
      <c r="AF12" s="12">
        <f t="array" ref="AF12:AO21">MINVERSE(AF59:AO68)</f>
        <v>0.55157550560619217</v>
      </c>
      <c r="AG12" s="12">
        <v>-0.19541374279391313</v>
      </c>
      <c r="AH12" s="12">
        <v>-9.6103316651296816E-2</v>
      </c>
      <c r="AI12" s="12">
        <v>-0.28642932120515269</v>
      </c>
      <c r="AJ12" s="12">
        <v>0.50993062903191189</v>
      </c>
      <c r="AK12" s="12">
        <v>-0.64764722130610286</v>
      </c>
      <c r="AL12" s="12">
        <v>-0.22673731311848358</v>
      </c>
      <c r="AM12" s="12">
        <v>-9.391514894953254E-2</v>
      </c>
      <c r="AN12" s="12">
        <v>9.247268958005031E-2</v>
      </c>
      <c r="AO12">
        <v>-8.7550137738489506E-2</v>
      </c>
    </row>
    <row r="13" spans="1:41">
      <c r="A13" s="2">
        <v>3466.3</v>
      </c>
      <c r="B13" s="3">
        <v>179.3</v>
      </c>
      <c r="C13" s="4">
        <v>341.66</v>
      </c>
      <c r="D13" s="5">
        <v>36.57</v>
      </c>
      <c r="E13" s="6">
        <v>2928.82</v>
      </c>
      <c r="F13" s="7">
        <v>334.65</v>
      </c>
      <c r="G13" s="8">
        <v>58.8</v>
      </c>
      <c r="H13" s="9">
        <v>9.5500000000000007</v>
      </c>
      <c r="I13" s="10">
        <v>975.99</v>
      </c>
      <c r="J13" s="12">
        <v>10.84</v>
      </c>
      <c r="K13" s="12">
        <f t="shared" si="0"/>
        <v>-2.4368923636153896</v>
      </c>
      <c r="L13" s="12">
        <f t="shared" si="1"/>
        <v>-2.7718906860011145</v>
      </c>
      <c r="M13" s="12">
        <f t="shared" si="2"/>
        <v>-2.3180940115904747</v>
      </c>
      <c r="N13" s="12">
        <f t="shared" si="3"/>
        <v>5.4689636313927065E-2</v>
      </c>
      <c r="O13" s="12">
        <f t="shared" si="4"/>
        <v>-1.7303897132633719</v>
      </c>
      <c r="P13" s="12">
        <f t="shared" si="5"/>
        <v>-1.8855520693261625</v>
      </c>
      <c r="Q13" s="12">
        <f t="shared" si="6"/>
        <v>-5.544217687074827</v>
      </c>
      <c r="R13" s="12">
        <f t="shared" si="7"/>
        <v>0.31413612565444354</v>
      </c>
      <c r="S13" s="12">
        <f t="shared" si="8"/>
        <v>-1.7910019569872662</v>
      </c>
      <c r="T13" s="12">
        <f t="shared" si="9"/>
        <v>0</v>
      </c>
      <c r="U13" s="12"/>
      <c r="V13" s="12" t="s">
        <v>41</v>
      </c>
      <c r="W13" s="12">
        <f t="array" ref="W13">MMULT(MMULT(WW,CV),TRANSPOSE(WW))</f>
        <v>13.217121943184255</v>
      </c>
      <c r="X13" s="12"/>
      <c r="Y13" s="12"/>
      <c r="Z13" s="12"/>
      <c r="AA13" s="12"/>
      <c r="AB13" s="12"/>
      <c r="AC13" s="12"/>
      <c r="AD13" s="12"/>
      <c r="AE13" s="12"/>
      <c r="AF13" s="12">
        <v>-0.19541374279391327</v>
      </c>
      <c r="AG13" s="12">
        <v>0.87476919904251038</v>
      </c>
      <c r="AH13" s="12">
        <v>-1.7478289555380513E-2</v>
      </c>
      <c r="AI13" s="12">
        <v>-0.12599109258304139</v>
      </c>
      <c r="AJ13" s="12">
        <v>-0.29584584321851748</v>
      </c>
      <c r="AK13" s="12">
        <v>-6.2889456819445827E-2</v>
      </c>
      <c r="AL13" s="12">
        <v>0.11374830637251297</v>
      </c>
      <c r="AM13" s="12">
        <v>0.29406782688302191</v>
      </c>
      <c r="AN13" s="12">
        <v>-6.3558697544519982E-2</v>
      </c>
      <c r="AO13">
        <v>1.9259823777675902E-2</v>
      </c>
    </row>
    <row r="14" spans="1:41">
      <c r="A14" s="2">
        <v>3381.83</v>
      </c>
      <c r="B14" s="3">
        <v>174.33</v>
      </c>
      <c r="C14" s="4">
        <v>333.74</v>
      </c>
      <c r="D14" s="5">
        <v>36.590000000000003</v>
      </c>
      <c r="E14" s="6">
        <v>2878.14</v>
      </c>
      <c r="F14" s="7">
        <v>328.34</v>
      </c>
      <c r="G14" s="8">
        <v>55.54</v>
      </c>
      <c r="H14" s="9">
        <v>9.58</v>
      </c>
      <c r="I14" s="10">
        <v>958.51</v>
      </c>
      <c r="J14" s="12">
        <v>10.84</v>
      </c>
      <c r="K14" s="12">
        <f t="shared" si="0"/>
        <v>0.28150439259217591</v>
      </c>
      <c r="L14" s="12">
        <f t="shared" si="1"/>
        <v>0.80881087592496792</v>
      </c>
      <c r="M14" s="12">
        <f t="shared" si="2"/>
        <v>0.22472583448193204</v>
      </c>
      <c r="N14" s="12">
        <f t="shared" si="3"/>
        <v>-0.10931948619843194</v>
      </c>
      <c r="O14" s="12">
        <f t="shared" si="4"/>
        <v>1.3338475543232897</v>
      </c>
      <c r="P14" s="12">
        <f t="shared" si="5"/>
        <v>3.368459523664495</v>
      </c>
      <c r="Q14" s="12">
        <f t="shared" si="6"/>
        <v>-0.61217140799423175</v>
      </c>
      <c r="R14" s="12">
        <f t="shared" si="7"/>
        <v>0.2087682672233776</v>
      </c>
      <c r="S14" s="12">
        <f t="shared" si="8"/>
        <v>0.82419588736684823</v>
      </c>
      <c r="T14" s="12">
        <f t="shared" si="9"/>
        <v>9.2250922509223121E-2</v>
      </c>
      <c r="U14" s="12"/>
      <c r="V14" s="12" t="s">
        <v>43</v>
      </c>
      <c r="W14" s="12">
        <f>SQRT(W13)</f>
        <v>3.6355359911826284</v>
      </c>
      <c r="X14" s="12"/>
      <c r="Y14" s="12"/>
      <c r="Z14" s="12"/>
      <c r="AA14" s="12"/>
      <c r="AB14" s="12"/>
      <c r="AC14" s="12"/>
      <c r="AD14" s="12"/>
      <c r="AE14" s="12"/>
      <c r="AF14" s="12">
        <v>-9.6103316651296899E-2</v>
      </c>
      <c r="AG14" s="12">
        <v>-1.7478289555380475E-2</v>
      </c>
      <c r="AH14" s="12">
        <v>0.36503281419940264</v>
      </c>
      <c r="AI14" s="12">
        <v>-9.5142233707972285E-2</v>
      </c>
      <c r="AJ14" s="12">
        <v>3.1554729357947835E-2</v>
      </c>
      <c r="AK14" s="12">
        <v>-0.16573986605400393</v>
      </c>
      <c r="AL14" s="12">
        <v>-1.9785587624352136E-2</v>
      </c>
      <c r="AM14" s="12">
        <v>-7.4676641319679493E-2</v>
      </c>
      <c r="AN14" s="12">
        <v>-9.6156650913255389E-4</v>
      </c>
      <c r="AO14">
        <v>-5.2801197725621765E-2</v>
      </c>
    </row>
    <row r="15" spans="1:41">
      <c r="A15" s="2">
        <v>3391.35</v>
      </c>
      <c r="B15" s="3">
        <v>175.74</v>
      </c>
      <c r="C15" s="4">
        <v>334.49</v>
      </c>
      <c r="D15" s="5">
        <v>36.549999999999997</v>
      </c>
      <c r="E15" s="6">
        <v>2916.53</v>
      </c>
      <c r="F15" s="7">
        <v>339.4</v>
      </c>
      <c r="G15" s="8">
        <v>55.2</v>
      </c>
      <c r="H15" s="9">
        <v>9.6</v>
      </c>
      <c r="I15" s="10">
        <v>966.41</v>
      </c>
      <c r="J15" s="12">
        <v>10.85</v>
      </c>
      <c r="K15" s="12">
        <f t="shared" si="0"/>
        <v>1.5595559290547976</v>
      </c>
      <c r="L15" s="12">
        <f t="shared" si="1"/>
        <v>2.1110731762831336</v>
      </c>
      <c r="M15" s="12">
        <f t="shared" si="2"/>
        <v>-1.4170827229513616</v>
      </c>
      <c r="N15" s="12">
        <f t="shared" si="3"/>
        <v>1.3953488372093164</v>
      </c>
      <c r="O15" s="12">
        <f t="shared" si="4"/>
        <v>1.4914984587849258</v>
      </c>
      <c r="P15" s="12">
        <f t="shared" si="5"/>
        <v>0.92516205067767932</v>
      </c>
      <c r="Q15" s="12">
        <f t="shared" si="6"/>
        <v>-4.3840579710144958</v>
      </c>
      <c r="R15" s="12">
        <f t="shared" si="7"/>
        <v>-0.10416666666666445</v>
      </c>
      <c r="S15" s="12">
        <f t="shared" si="8"/>
        <v>5.2379424881778966</v>
      </c>
      <c r="T15" s="12">
        <f t="shared" si="9"/>
        <v>2.3041474654377883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>
        <v>-0.28642932120515252</v>
      </c>
      <c r="AG15" s="12">
        <v>-0.12599109258304153</v>
      </c>
      <c r="AH15" s="12">
        <v>-9.5142233707972271E-2</v>
      </c>
      <c r="AI15" s="12">
        <v>1.7303495879601678</v>
      </c>
      <c r="AJ15" s="12">
        <v>0.49499965844803168</v>
      </c>
      <c r="AK15" s="12">
        <v>-0.40752226036082184</v>
      </c>
      <c r="AL15" s="12">
        <v>-0.14521644111565726</v>
      </c>
      <c r="AM15" s="12">
        <v>1.1437413115959505E-2</v>
      </c>
      <c r="AN15" s="12">
        <v>-2.5114062257016158E-2</v>
      </c>
      <c r="AO15">
        <v>-6.2809104553494949E-2</v>
      </c>
    </row>
    <row r="16" spans="1:41">
      <c r="A16" s="2">
        <v>3444.24</v>
      </c>
      <c r="B16" s="3">
        <v>179.45</v>
      </c>
      <c r="C16" s="4">
        <v>329.75</v>
      </c>
      <c r="D16" s="5">
        <v>37.06</v>
      </c>
      <c r="E16" s="6">
        <v>2960.03</v>
      </c>
      <c r="F16" s="7">
        <v>342.54</v>
      </c>
      <c r="G16" s="8">
        <v>52.78</v>
      </c>
      <c r="H16" s="9">
        <v>9.59</v>
      </c>
      <c r="I16" s="11">
        <v>1017.03</v>
      </c>
      <c r="J16" s="12">
        <v>11.1</v>
      </c>
      <c r="K16" s="12">
        <f t="shared" si="0"/>
        <v>1.1375513901470367</v>
      </c>
      <c r="L16" s="12">
        <f t="shared" si="1"/>
        <v>-2.7249930342713773</v>
      </c>
      <c r="M16" s="12">
        <f t="shared" si="2"/>
        <v>2.1228203184228411E-2</v>
      </c>
      <c r="N16" s="12">
        <f t="shared" si="3"/>
        <v>-0.16189962223422091</v>
      </c>
      <c r="O16" s="12">
        <f t="shared" si="4"/>
        <v>-0.24526778444813796</v>
      </c>
      <c r="P16" s="12">
        <f t="shared" si="5"/>
        <v>-2.7558825246686509</v>
      </c>
      <c r="Q16" s="12">
        <f t="shared" si="6"/>
        <v>-1.3262599469496075</v>
      </c>
      <c r="R16" s="12">
        <f t="shared" si="7"/>
        <v>-0.12513034410845103</v>
      </c>
      <c r="S16" s="12">
        <f t="shared" si="8"/>
        <v>-1.3008465826966775</v>
      </c>
      <c r="T16" s="12">
        <f t="shared" si="9"/>
        <v>1.3513513513513546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 t="s">
        <v>32</v>
      </c>
      <c r="AF16" s="12">
        <v>0.50993062903191155</v>
      </c>
      <c r="AG16" s="12">
        <v>-0.29584584321851792</v>
      </c>
      <c r="AH16" s="12">
        <v>3.15547293579478E-2</v>
      </c>
      <c r="AI16" s="12">
        <v>0.49499965844803157</v>
      </c>
      <c r="AJ16" s="12">
        <v>-1.2085616276124371</v>
      </c>
      <c r="AK16" s="12">
        <v>1.1500578816070195</v>
      </c>
      <c r="AL16" s="12">
        <v>0.65368984054034907</v>
      </c>
      <c r="AM16" s="12">
        <v>-0.14665922528868228</v>
      </c>
      <c r="AN16" s="12">
        <v>-4.8372449133309195E-2</v>
      </c>
      <c r="AO16">
        <v>3.5167877008698778E-2</v>
      </c>
    </row>
    <row r="17" spans="1:41">
      <c r="A17" s="2">
        <v>3483.42</v>
      </c>
      <c r="B17" s="3">
        <v>174.56</v>
      </c>
      <c r="C17" s="4">
        <v>329.82</v>
      </c>
      <c r="D17" s="5">
        <v>37</v>
      </c>
      <c r="E17" s="6">
        <v>2952.77</v>
      </c>
      <c r="F17" s="7">
        <v>333.1</v>
      </c>
      <c r="G17" s="8">
        <v>52.08</v>
      </c>
      <c r="H17" s="9">
        <v>9.5779999999999994</v>
      </c>
      <c r="I17" s="11">
        <v>1003.8</v>
      </c>
      <c r="J17" s="12">
        <v>11.25</v>
      </c>
      <c r="K17" s="12">
        <f t="shared" si="0"/>
        <v>1.1408328596609016</v>
      </c>
      <c r="L17" s="12">
        <f t="shared" si="1"/>
        <v>0.29789184234647698</v>
      </c>
      <c r="M17" s="12">
        <f t="shared" si="2"/>
        <v>0.22436480504517889</v>
      </c>
      <c r="N17" s="12">
        <f t="shared" si="3"/>
        <v>0.37837837837837995</v>
      </c>
      <c r="O17" s="12">
        <f t="shared" si="4"/>
        <v>0.37117689491562283</v>
      </c>
      <c r="P17" s="12">
        <f t="shared" si="5"/>
        <v>0.56139297508255914</v>
      </c>
      <c r="Q17" s="12">
        <f t="shared" si="6"/>
        <v>-1.3056835637480793</v>
      </c>
      <c r="R17" s="12">
        <f t="shared" si="7"/>
        <v>0.33409897682188378</v>
      </c>
      <c r="S17" s="12">
        <f t="shared" si="8"/>
        <v>6.4913329348475877</v>
      </c>
      <c r="T17" s="12">
        <f t="shared" si="9"/>
        <v>3.4666666666666721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>
        <v>-0.64764722130610253</v>
      </c>
      <c r="AG17" s="12">
        <v>-6.2889456819445508E-2</v>
      </c>
      <c r="AH17" s="12">
        <v>-0.16573986605400398</v>
      </c>
      <c r="AI17" s="12">
        <v>-0.40752226036082201</v>
      </c>
      <c r="AJ17" s="12">
        <v>1.1500578816070197</v>
      </c>
      <c r="AK17" s="12">
        <v>-0.11089672351906064</v>
      </c>
      <c r="AL17" s="12">
        <v>-0.56178513049444434</v>
      </c>
      <c r="AM17" s="12">
        <v>0.11146343714610187</v>
      </c>
      <c r="AN17" s="12">
        <v>-1.5867526022207475E-2</v>
      </c>
      <c r="AO17">
        <v>-1.2470704608150062E-2</v>
      </c>
    </row>
    <row r="18" spans="1:41">
      <c r="A18" s="2">
        <v>3523.16</v>
      </c>
      <c r="B18" s="3">
        <v>175.08</v>
      </c>
      <c r="C18" s="4">
        <v>330.56</v>
      </c>
      <c r="D18" s="5">
        <v>37.14</v>
      </c>
      <c r="E18" s="6">
        <v>2963.73</v>
      </c>
      <c r="F18" s="7">
        <v>334.97</v>
      </c>
      <c r="G18" s="8">
        <v>51.4</v>
      </c>
      <c r="H18" s="9">
        <v>9.61</v>
      </c>
      <c r="I18" s="11">
        <v>1068.96</v>
      </c>
      <c r="J18" s="12">
        <v>11.64</v>
      </c>
      <c r="K18" s="12">
        <f t="shared" si="0"/>
        <v>3.6898693218618836E-3</v>
      </c>
      <c r="L18" s="12">
        <f t="shared" si="1"/>
        <v>-2.2275531185743693</v>
      </c>
      <c r="M18" s="12">
        <f t="shared" si="2"/>
        <v>-2.3445062923523716</v>
      </c>
      <c r="N18" s="12">
        <f t="shared" si="3"/>
        <v>-0.13462574044156478</v>
      </c>
      <c r="O18" s="12">
        <f t="shared" si="4"/>
        <v>-0.61881480431753721</v>
      </c>
      <c r="P18" s="12">
        <f t="shared" si="5"/>
        <v>-1.4926709854617238E-2</v>
      </c>
      <c r="Q18" s="12">
        <f t="shared" si="6"/>
        <v>0.62256809338521457</v>
      </c>
      <c r="R18" s="12">
        <f t="shared" si="7"/>
        <v>-0.10405827263267209</v>
      </c>
      <c r="S18" s="12">
        <f t="shared" si="8"/>
        <v>-1.6099760514893016</v>
      </c>
      <c r="T18" s="12">
        <f t="shared" si="9"/>
        <v>0.34364261168384147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>
        <v>-0.22673731311848347</v>
      </c>
      <c r="AG18" s="12">
        <v>0.11374830637251328</v>
      </c>
      <c r="AH18" s="12">
        <v>-1.9785587624352161E-2</v>
      </c>
      <c r="AI18" s="12">
        <v>-0.14521644111565737</v>
      </c>
      <c r="AJ18" s="12">
        <v>0.65368984054034929</v>
      </c>
      <c r="AK18" s="12">
        <v>-0.56178513049444445</v>
      </c>
      <c r="AL18" s="12">
        <v>-0.14352320116281331</v>
      </c>
      <c r="AM18" s="12">
        <v>5.0014084132602395E-2</v>
      </c>
      <c r="AN18" s="12">
        <v>2.980074603931019E-2</v>
      </c>
      <c r="AO18">
        <v>5.3951695215642484E-3</v>
      </c>
    </row>
    <row r="19" spans="1:41">
      <c r="A19" s="2">
        <v>3523.29</v>
      </c>
      <c r="B19" s="3">
        <v>171.18</v>
      </c>
      <c r="C19" s="4">
        <v>322.81</v>
      </c>
      <c r="D19" s="5">
        <v>37.090000000000003</v>
      </c>
      <c r="E19" s="6">
        <v>2945.39</v>
      </c>
      <c r="F19" s="7">
        <v>334.92</v>
      </c>
      <c r="G19" s="8">
        <v>51.72</v>
      </c>
      <c r="H19" s="9">
        <v>9.6</v>
      </c>
      <c r="I19" s="11">
        <v>1051.75</v>
      </c>
      <c r="J19" s="12">
        <v>11.68</v>
      </c>
      <c r="K19" s="12">
        <f t="shared" si="0"/>
        <v>-2.722455432280626</v>
      </c>
      <c r="L19" s="12">
        <f t="shared" si="1"/>
        <v>-3.4232971141488573</v>
      </c>
      <c r="M19" s="12">
        <f t="shared" si="2"/>
        <v>-1.5303119482048255</v>
      </c>
      <c r="N19" s="12">
        <f t="shared" si="3"/>
        <v>-1.455918037206811</v>
      </c>
      <c r="O19" s="12">
        <f t="shared" si="4"/>
        <v>-2.7938575197172519</v>
      </c>
      <c r="P19" s="12">
        <f t="shared" si="5"/>
        <v>-2.6065926191329325</v>
      </c>
      <c r="Q19" s="12">
        <f t="shared" si="6"/>
        <v>-0.46403712296984145</v>
      </c>
      <c r="R19" s="12">
        <f t="shared" si="7"/>
        <v>0.31250000000001188</v>
      </c>
      <c r="S19" s="12">
        <f t="shared" si="8"/>
        <v>-4.0637033515569296</v>
      </c>
      <c r="T19" s="12">
        <f t="shared" si="9"/>
        <v>-2.8253424657534252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>
        <v>-9.3915148949532665E-2</v>
      </c>
      <c r="AG19" s="12">
        <v>0.29406782688302185</v>
      </c>
      <c r="AH19" s="12">
        <v>-7.4676641319679507E-2</v>
      </c>
      <c r="AI19" s="12">
        <v>1.1437413115959515E-2</v>
      </c>
      <c r="AJ19" s="12">
        <v>-0.14665922528868225</v>
      </c>
      <c r="AK19" s="12">
        <v>0.11146343714610184</v>
      </c>
      <c r="AL19" s="12">
        <v>5.0014084132602353E-2</v>
      </c>
      <c r="AM19" s="12">
        <v>3.0374307785209789</v>
      </c>
      <c r="AN19" s="12">
        <v>-2.7071507493472445E-2</v>
      </c>
      <c r="AO19">
        <v>6.5577839522582074E-2</v>
      </c>
    </row>
    <row r="20" spans="1:41">
      <c r="A20" s="2">
        <v>3427.37</v>
      </c>
      <c r="B20" s="3">
        <v>165.32</v>
      </c>
      <c r="C20" s="4">
        <v>317.87</v>
      </c>
      <c r="D20" s="5">
        <v>36.549999999999997</v>
      </c>
      <c r="E20" s="6">
        <v>2863.1</v>
      </c>
      <c r="F20" s="7">
        <v>326.19</v>
      </c>
      <c r="G20" s="8">
        <v>51.48</v>
      </c>
      <c r="H20" s="9">
        <v>9.6300000000000008</v>
      </c>
      <c r="I20" s="11">
        <v>1009.01</v>
      </c>
      <c r="J20" s="12">
        <v>11.35</v>
      </c>
      <c r="K20" s="12">
        <f t="shared" si="0"/>
        <v>-1.0964675538386557</v>
      </c>
      <c r="L20" s="12">
        <f t="shared" si="1"/>
        <v>-2.1050084684248667</v>
      </c>
      <c r="M20" s="12">
        <f t="shared" si="2"/>
        <v>-3.4699720011325477</v>
      </c>
      <c r="N20" s="12">
        <f t="shared" si="3"/>
        <v>-0.6839945280437757</v>
      </c>
      <c r="O20" s="12">
        <f t="shared" si="4"/>
        <v>-0.80576996961334602</v>
      </c>
      <c r="P20" s="12">
        <f t="shared" si="5"/>
        <v>-0.97489193414881103</v>
      </c>
      <c r="Q20" s="12">
        <f t="shared" si="6"/>
        <v>5.4195804195804316</v>
      </c>
      <c r="R20" s="12">
        <f t="shared" si="7"/>
        <v>0.10384215991692405</v>
      </c>
      <c r="S20" s="12">
        <f t="shared" si="8"/>
        <v>0.59067799129840504</v>
      </c>
      <c r="T20" s="12">
        <f t="shared" si="9"/>
        <v>-1.7621145374449279</v>
      </c>
      <c r="U20" s="12"/>
      <c r="V20" s="12"/>
      <c r="W20" s="12"/>
      <c r="X20" s="12"/>
      <c r="Y20" s="12"/>
      <c r="Z20" s="12"/>
      <c r="AA20" s="12"/>
      <c r="AB20" s="12"/>
      <c r="AC20" s="12"/>
      <c r="AE20" s="12"/>
      <c r="AF20" s="12">
        <v>9.2472689580050588E-2</v>
      </c>
      <c r="AG20" s="12">
        <v>-6.355869754452026E-2</v>
      </c>
      <c r="AH20" s="12">
        <v>-9.6156650913253102E-4</v>
      </c>
      <c r="AI20" s="12">
        <v>-2.5114062257015828E-2</v>
      </c>
      <c r="AJ20" s="12">
        <v>-4.8372449133309972E-2</v>
      </c>
      <c r="AK20" s="12">
        <v>-1.5867526022206587E-2</v>
      </c>
      <c r="AL20" s="12">
        <v>2.980074603931062E-2</v>
      </c>
      <c r="AM20" s="12">
        <v>-2.707150749347257E-2</v>
      </c>
      <c r="AN20" s="12">
        <v>9.5641042152491876E-2</v>
      </c>
      <c r="AO20">
        <v>-3.9898172913385474E-2</v>
      </c>
    </row>
    <row r="21" spans="1:41">
      <c r="A21" s="2">
        <v>3389.79</v>
      </c>
      <c r="B21" s="3">
        <v>161.84</v>
      </c>
      <c r="C21" s="4">
        <v>306.83999999999997</v>
      </c>
      <c r="D21" s="5">
        <v>36.299999999999997</v>
      </c>
      <c r="E21" s="6">
        <v>2840.03</v>
      </c>
      <c r="F21" s="7">
        <v>323.01</v>
      </c>
      <c r="G21" s="8">
        <v>54.27</v>
      </c>
      <c r="H21" s="9">
        <v>9.64</v>
      </c>
      <c r="I21" s="11">
        <v>1014.97</v>
      </c>
      <c r="J21" s="12">
        <v>11.15</v>
      </c>
      <c r="K21" s="12">
        <f t="shared" si="0"/>
        <v>1.4033317698146541</v>
      </c>
      <c r="L21" s="12">
        <f t="shared" si="1"/>
        <v>1.1863568956994486</v>
      </c>
      <c r="M21" s="12">
        <f t="shared" si="2"/>
        <v>1.1569547646982179</v>
      </c>
      <c r="N21" s="12">
        <f t="shared" si="3"/>
        <v>0.79889807162536164</v>
      </c>
      <c r="O21" s="12">
        <f t="shared" si="4"/>
        <v>0.679218177272774</v>
      </c>
      <c r="P21" s="12">
        <f t="shared" si="5"/>
        <v>2.006129841181393</v>
      </c>
      <c r="Q21" s="12">
        <f t="shared" si="6"/>
        <v>-2.2664455500276466</v>
      </c>
      <c r="R21" s="12">
        <f t="shared" si="7"/>
        <v>0.41493775933609073</v>
      </c>
      <c r="S21" s="12">
        <f t="shared" si="8"/>
        <v>6.8603012896932798</v>
      </c>
      <c r="T21" s="12">
        <f t="shared" si="9"/>
        <v>3.5874439461883441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>
        <v>-8.7550137738489464E-2</v>
      </c>
      <c r="AG21" s="12">
        <v>1.925982377767578E-2</v>
      </c>
      <c r="AH21" s="12">
        <v>-5.2801197725621772E-2</v>
      </c>
      <c r="AI21" s="12">
        <v>-6.2809104553494949E-2</v>
      </c>
      <c r="AJ21" s="12">
        <v>3.5167877008698854E-2</v>
      </c>
      <c r="AK21" s="12">
        <v>-1.2470704608150099E-2</v>
      </c>
      <c r="AL21" s="12">
        <v>5.3951695215642068E-3</v>
      </c>
      <c r="AM21" s="12">
        <v>6.5577839522582046E-2</v>
      </c>
      <c r="AN21" s="12">
        <v>-3.9898172913385488E-2</v>
      </c>
      <c r="AO21">
        <v>0.15499772624680924</v>
      </c>
    </row>
    <row r="22" spans="1:41">
      <c r="A22" s="2">
        <v>3437.36</v>
      </c>
      <c r="B22" s="3">
        <v>163.76</v>
      </c>
      <c r="C22" s="4">
        <v>310.39</v>
      </c>
      <c r="D22" s="5">
        <v>36.590000000000003</v>
      </c>
      <c r="E22" s="6">
        <v>2859.32</v>
      </c>
      <c r="F22" s="7">
        <v>329.49</v>
      </c>
      <c r="G22" s="8">
        <v>53.04</v>
      </c>
      <c r="H22" s="9">
        <v>9.68</v>
      </c>
      <c r="I22" s="11">
        <v>1084.5999999999999</v>
      </c>
      <c r="J22" s="12">
        <v>11.55</v>
      </c>
      <c r="K22" s="12">
        <f t="shared" si="0"/>
        <v>0.18502571741102683</v>
      </c>
      <c r="L22" s="12">
        <f t="shared" si="1"/>
        <v>0.61675622862727131</v>
      </c>
      <c r="M22" s="12">
        <f t="shared" si="2"/>
        <v>6.7656818840824903E-2</v>
      </c>
      <c r="N22" s="12">
        <f t="shared" si="3"/>
        <v>-1.4758130636786178</v>
      </c>
      <c r="O22" s="12">
        <f t="shared" si="4"/>
        <v>-1.3391295832575563</v>
      </c>
      <c r="P22" s="12">
        <f t="shared" si="5"/>
        <v>0.17906461501107013</v>
      </c>
      <c r="Q22" s="12">
        <f t="shared" si="6"/>
        <v>3.0920060331825048</v>
      </c>
      <c r="R22" s="12">
        <f t="shared" si="7"/>
        <v>0.51652892561984209</v>
      </c>
      <c r="S22" s="12">
        <f t="shared" si="8"/>
        <v>0.95887884934538936</v>
      </c>
      <c r="T22" s="12">
        <f t="shared" si="9"/>
        <v>-2.5108225108225186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1">
      <c r="A23" s="2">
        <v>3443.72</v>
      </c>
      <c r="B23" s="3">
        <v>164.77</v>
      </c>
      <c r="C23" s="4">
        <v>310.60000000000002</v>
      </c>
      <c r="D23" s="5">
        <v>36.049999999999997</v>
      </c>
      <c r="E23" s="6">
        <v>2821.03</v>
      </c>
      <c r="F23" s="7">
        <v>330.08</v>
      </c>
      <c r="G23" s="8">
        <v>54.68</v>
      </c>
      <c r="H23" s="9">
        <v>9.73</v>
      </c>
      <c r="I23" s="11">
        <v>1095</v>
      </c>
      <c r="J23" s="12">
        <v>11.26</v>
      </c>
      <c r="K23" s="12">
        <f t="shared" si="0"/>
        <v>1.839580453695433</v>
      </c>
      <c r="L23" s="12">
        <f t="shared" si="1"/>
        <v>0.32166049644959704</v>
      </c>
      <c r="M23" s="12">
        <f t="shared" si="2"/>
        <v>4.4623309723116407</v>
      </c>
      <c r="N23" s="12">
        <f t="shared" si="3"/>
        <v>-0.16643550624131809</v>
      </c>
      <c r="O23" s="12">
        <f t="shared" si="4"/>
        <v>0.5997809310783514</v>
      </c>
      <c r="P23" s="12">
        <f t="shared" si="5"/>
        <v>0.15450799806107338</v>
      </c>
      <c r="Q23" s="12">
        <f t="shared" si="6"/>
        <v>-1.7373811265545041</v>
      </c>
      <c r="R23" s="12">
        <f t="shared" si="7"/>
        <v>0.20554984583761124</v>
      </c>
      <c r="S23" s="12">
        <f t="shared" si="8"/>
        <v>4.5442922374429218</v>
      </c>
      <c r="T23" s="12">
        <f t="shared" si="9"/>
        <v>3.2859680284191914</v>
      </c>
      <c r="U23" s="12"/>
      <c r="V23" s="12"/>
      <c r="W23" s="12" t="s">
        <v>33</v>
      </c>
      <c r="X23" s="12" t="s">
        <v>34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1">
      <c r="A24" s="2">
        <v>3507.07</v>
      </c>
      <c r="B24" s="3">
        <v>165.3</v>
      </c>
      <c r="C24" s="4">
        <v>324.45999999999998</v>
      </c>
      <c r="D24" s="5">
        <v>35.99</v>
      </c>
      <c r="E24" s="6">
        <v>2837.95</v>
      </c>
      <c r="F24" s="7">
        <v>330.59</v>
      </c>
      <c r="G24" s="8">
        <v>53.73</v>
      </c>
      <c r="H24" s="9">
        <v>9.75</v>
      </c>
      <c r="I24" s="11">
        <v>1144.76</v>
      </c>
      <c r="J24" s="12">
        <v>11.63</v>
      </c>
      <c r="K24" s="12">
        <f t="shared" si="0"/>
        <v>1.5540037695284097</v>
      </c>
      <c r="L24" s="12">
        <f t="shared" si="1"/>
        <v>-3.061101028433153</v>
      </c>
      <c r="M24" s="12">
        <f t="shared" si="2"/>
        <v>4.1823337237255735</v>
      </c>
      <c r="N24" s="12">
        <f t="shared" si="3"/>
        <v>-8.3356487913312405E-2</v>
      </c>
      <c r="O24" s="12">
        <f t="shared" si="4"/>
        <v>2.5602988072376296</v>
      </c>
      <c r="P24" s="12">
        <f t="shared" si="5"/>
        <v>1.8270365104812674</v>
      </c>
      <c r="Q24" s="12">
        <f t="shared" si="6"/>
        <v>-2.4753396612693064</v>
      </c>
      <c r="R24" s="12">
        <f t="shared" si="7"/>
        <v>-0.20512820512820074</v>
      </c>
      <c r="S24" s="12">
        <f t="shared" si="8"/>
        <v>-0.67874488975855041</v>
      </c>
      <c r="T24" s="12">
        <f t="shared" si="9"/>
        <v>3.0094582975064457</v>
      </c>
      <c r="U24" s="12"/>
      <c r="V24" s="12"/>
      <c r="W24" s="12">
        <v>-0.47539999999999999</v>
      </c>
      <c r="X24" s="12"/>
      <c r="Y24" s="12"/>
      <c r="Z24" s="12"/>
      <c r="AA24" s="12" t="s">
        <v>35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1">
      <c r="A25" s="2">
        <v>3561.57</v>
      </c>
      <c r="B25" s="3">
        <v>160.24</v>
      </c>
      <c r="C25" s="4">
        <v>338.03</v>
      </c>
      <c r="D25" s="5">
        <v>35.96</v>
      </c>
      <c r="E25" s="6">
        <v>2910.61</v>
      </c>
      <c r="F25" s="7">
        <v>336.63</v>
      </c>
      <c r="G25" s="8">
        <v>52.4</v>
      </c>
      <c r="H25" s="9">
        <v>9.73</v>
      </c>
      <c r="I25" s="11">
        <v>1136.99</v>
      </c>
      <c r="J25" s="12">
        <v>11.98</v>
      </c>
      <c r="K25" s="12">
        <f t="shared" si="0"/>
        <v>-1.6006985683280188</v>
      </c>
      <c r="L25" s="12">
        <f t="shared" si="1"/>
        <v>-2.1405391912131844</v>
      </c>
      <c r="M25" s="12">
        <f t="shared" si="2"/>
        <v>-1.4525337987752474</v>
      </c>
      <c r="N25" s="12">
        <f t="shared" si="3"/>
        <v>-0.30589543937708408</v>
      </c>
      <c r="O25" s="12">
        <f t="shared" si="4"/>
        <v>-2.3002051116432729</v>
      </c>
      <c r="P25" s="12">
        <f t="shared" si="5"/>
        <v>-2.0645812910316934</v>
      </c>
      <c r="Q25" s="12">
        <f t="shared" si="6"/>
        <v>3.0534351145038197</v>
      </c>
      <c r="R25" s="12">
        <f t="shared" si="7"/>
        <v>-0.41109969167524069</v>
      </c>
      <c r="S25" s="12">
        <f t="shared" si="8"/>
        <v>-4.8434902681641825</v>
      </c>
      <c r="T25" s="12">
        <f t="shared" si="9"/>
        <v>2.1702838063439049</v>
      </c>
      <c r="U25" s="12"/>
      <c r="V25" s="12"/>
      <c r="W25" s="12">
        <v>0.01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1">
      <c r="A26" s="2">
        <v>3504.56</v>
      </c>
      <c r="B26" s="3">
        <v>156.81</v>
      </c>
      <c r="C26" s="4">
        <v>333.12</v>
      </c>
      <c r="D26" s="5">
        <v>35.85</v>
      </c>
      <c r="E26" s="6">
        <v>2843.66</v>
      </c>
      <c r="F26" s="7">
        <v>329.68</v>
      </c>
      <c r="G26" s="8">
        <v>54</v>
      </c>
      <c r="H26" s="9">
        <v>9.69</v>
      </c>
      <c r="I26" s="11">
        <v>1081.92</v>
      </c>
      <c r="J26" s="12">
        <v>12.24</v>
      </c>
      <c r="K26" s="12">
        <f t="shared" si="0"/>
        <v>2.1643230533932907</v>
      </c>
      <c r="L26" s="12">
        <f t="shared" si="1"/>
        <v>3.2714750334800051</v>
      </c>
      <c r="M26" s="12">
        <f t="shared" si="2"/>
        <v>2.3835254562920261</v>
      </c>
      <c r="N26" s="12">
        <f t="shared" si="3"/>
        <v>2.8172942817294224</v>
      </c>
      <c r="O26" s="12">
        <f t="shared" si="4"/>
        <v>2.7689667541126664</v>
      </c>
      <c r="P26" s="12">
        <f t="shared" si="5"/>
        <v>2.496360106770207</v>
      </c>
      <c r="Q26" s="12">
        <f t="shared" si="6"/>
        <v>-5.7592592592592586</v>
      </c>
      <c r="R26" s="12">
        <f t="shared" si="7"/>
        <v>5.1599587203310447E-2</v>
      </c>
      <c r="S26" s="12">
        <f t="shared" si="8"/>
        <v>3.1499556344276773</v>
      </c>
      <c r="T26" s="12">
        <f t="shared" si="9"/>
        <v>3.5130718954248343</v>
      </c>
      <c r="U26" s="12"/>
      <c r="V26" s="12"/>
      <c r="W26" s="12">
        <v>1.4999999999999999E-2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1">
      <c r="A27" s="2">
        <v>3580.41</v>
      </c>
      <c r="B27" s="3">
        <v>161.94</v>
      </c>
      <c r="C27" s="4">
        <v>341.06</v>
      </c>
      <c r="D27" s="5">
        <v>36.86</v>
      </c>
      <c r="E27" s="6">
        <v>2922.4</v>
      </c>
      <c r="F27" s="7">
        <v>337.91</v>
      </c>
      <c r="G27" s="8">
        <v>50.89</v>
      </c>
      <c r="H27" s="9">
        <v>9.6950000000000003</v>
      </c>
      <c r="I27" s="11">
        <v>1116</v>
      </c>
      <c r="J27" s="12">
        <v>12.67</v>
      </c>
      <c r="K27" s="12">
        <f t="shared" si="0"/>
        <v>-1.0334012026552569E-2</v>
      </c>
      <c r="L27" s="12">
        <f t="shared" si="1"/>
        <v>-0.32728170927504086</v>
      </c>
      <c r="M27" s="12">
        <f t="shared" si="2"/>
        <v>-1.1171054946343759</v>
      </c>
      <c r="N27" s="12">
        <f t="shared" si="3"/>
        <v>8.1389039609335689E-2</v>
      </c>
      <c r="O27" s="12">
        <f t="shared" si="4"/>
        <v>-0.23131672597865513</v>
      </c>
      <c r="P27" s="12">
        <f t="shared" si="5"/>
        <v>-6.8065461217489312E-2</v>
      </c>
      <c r="Q27" s="12">
        <f t="shared" si="6"/>
        <v>0.37335429357437161</v>
      </c>
      <c r="R27" s="12">
        <f t="shared" si="7"/>
        <v>0.15471892728211004</v>
      </c>
      <c r="S27" s="12">
        <f t="shared" si="8"/>
        <v>-0.62455197132616735</v>
      </c>
      <c r="T27" s="12">
        <f t="shared" si="9"/>
        <v>0.94711917916337185</v>
      </c>
      <c r="U27" s="12"/>
      <c r="V27" s="12"/>
      <c r="W27" s="12">
        <v>0.02</v>
      </c>
      <c r="X27" s="12"/>
      <c r="Y27" s="12"/>
      <c r="Z27" s="12"/>
      <c r="AA27" s="12" t="e">
        <f ca="1">MMUL(O,MMUL(CI,TRANSPOSE(O)))*(MMUL(m,MMUL(CI,TRANSPOSE(m))))-MMUL(O,MMUL(CI,TRANSPOSE(m)))*MMUL(m,MMUL(CI,TRANSPOSE(O)))</f>
        <v>#NAME?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1">
      <c r="A28" s="2">
        <v>3580.04</v>
      </c>
      <c r="B28" s="3">
        <v>161.41</v>
      </c>
      <c r="C28" s="4">
        <v>337.25</v>
      </c>
      <c r="D28" s="5">
        <v>36.89</v>
      </c>
      <c r="E28" s="6">
        <v>2915.64</v>
      </c>
      <c r="F28" s="7">
        <v>337.68</v>
      </c>
      <c r="G28" s="8">
        <v>51.08</v>
      </c>
      <c r="H28" s="9">
        <v>9.7100000000000009</v>
      </c>
      <c r="I28" s="11">
        <v>1109.03</v>
      </c>
      <c r="J28" s="12">
        <v>12.79</v>
      </c>
      <c r="K28" s="12">
        <f t="shared" si="0"/>
        <v>-0.20865688651522887</v>
      </c>
      <c r="L28" s="12">
        <f t="shared" si="1"/>
        <v>-0.24162071742766023</v>
      </c>
      <c r="M28" s="12">
        <f t="shared" si="2"/>
        <v>1.1148999258710131</v>
      </c>
      <c r="N28" s="12">
        <f t="shared" si="3"/>
        <v>0.13553808620221511</v>
      </c>
      <c r="O28" s="12">
        <f t="shared" si="4"/>
        <v>0.35669698591047222</v>
      </c>
      <c r="P28" s="12">
        <f t="shared" si="5"/>
        <v>0.63669746505566727</v>
      </c>
      <c r="Q28" s="12">
        <f t="shared" si="6"/>
        <v>0.23492560689116004</v>
      </c>
      <c r="R28" s="12">
        <f t="shared" si="7"/>
        <v>0.51493305870235773</v>
      </c>
      <c r="S28" s="12">
        <f t="shared" si="8"/>
        <v>4.3136795217442199</v>
      </c>
      <c r="T28" s="12">
        <f t="shared" si="9"/>
        <v>1.2509773260359669</v>
      </c>
      <c r="U28" s="12"/>
      <c r="V28" s="12"/>
      <c r="W28" s="12">
        <v>2.5000000000000001E-2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1">
      <c r="A29" s="2">
        <v>3572.57</v>
      </c>
      <c r="B29" s="3">
        <v>161.02000000000001</v>
      </c>
      <c r="C29" s="4">
        <v>341.01</v>
      </c>
      <c r="D29" s="5">
        <v>36.94</v>
      </c>
      <c r="E29" s="6">
        <v>2926.04</v>
      </c>
      <c r="F29" s="7">
        <v>339.83</v>
      </c>
      <c r="G29" s="8">
        <v>51.2</v>
      </c>
      <c r="H29" s="9">
        <v>9.76</v>
      </c>
      <c r="I29" s="11">
        <v>1156.8699999999999</v>
      </c>
      <c r="J29" s="12">
        <v>12.95</v>
      </c>
      <c r="K29" s="12">
        <f t="shared" si="0"/>
        <v>2.9110696221487613</v>
      </c>
      <c r="L29" s="12">
        <f t="shared" si="1"/>
        <v>-0.29188920630977444</v>
      </c>
      <c r="M29" s="12">
        <f t="shared" si="2"/>
        <v>1.2580276238233543</v>
      </c>
      <c r="N29" s="12">
        <f t="shared" si="3"/>
        <v>0.73091499729291587</v>
      </c>
      <c r="O29" s="12">
        <f t="shared" si="4"/>
        <v>1.7938920862325953</v>
      </c>
      <c r="P29" s="12">
        <f t="shared" si="5"/>
        <v>0.96518847659124563</v>
      </c>
      <c r="Q29" s="12">
        <f t="shared" si="6"/>
        <v>-0.7812500000000111</v>
      </c>
      <c r="R29" s="12">
        <f t="shared" si="7"/>
        <v>0.40983606557377994</v>
      </c>
      <c r="S29" s="12">
        <f t="shared" si="8"/>
        <v>-1.712379091859928</v>
      </c>
      <c r="T29" s="12">
        <f t="shared" si="9"/>
        <v>-1.0038610038609963</v>
      </c>
      <c r="U29" s="12"/>
      <c r="V29" s="12"/>
      <c r="W29" s="12">
        <v>0.03</v>
      </c>
      <c r="X29" s="12"/>
      <c r="Y29" s="12"/>
      <c r="Z29" s="12"/>
      <c r="AA29" s="12"/>
      <c r="AB29" s="12">
        <f t="array" ref="AB29:AK29">MMULT(O,CI)</f>
        <v>-0.47981737754481651</v>
      </c>
      <c r="AC29" s="12">
        <v>0.54066803356090254</v>
      </c>
      <c r="AD29" s="12">
        <v>-0.12610115559008911</v>
      </c>
      <c r="AE29" s="12">
        <v>1.0885621437410027</v>
      </c>
      <c r="AF29">
        <v>1.1759614707410124</v>
      </c>
      <c r="AG29" s="12">
        <v>-0.72329757043111476</v>
      </c>
      <c r="AH29" s="12">
        <v>-0.24439952690941144</v>
      </c>
      <c r="AI29" s="12">
        <v>3.2276688562698799</v>
      </c>
      <c r="AJ29" s="12">
        <v>-2.9295041011909162E-3</v>
      </c>
      <c r="AK29" s="12">
        <v>2.4869118538188489E-2</v>
      </c>
      <c r="AL29" s="12"/>
      <c r="AM29" s="12"/>
      <c r="AN29" s="12"/>
    </row>
    <row r="30" spans="1:41">
      <c r="A30" s="2">
        <v>3676.57</v>
      </c>
      <c r="B30" s="3">
        <v>160.55000000000001</v>
      </c>
      <c r="C30" s="4">
        <v>345.3</v>
      </c>
      <c r="D30" s="5">
        <v>37.21</v>
      </c>
      <c r="E30" s="6">
        <v>2978.53</v>
      </c>
      <c r="F30" s="7">
        <v>343.11</v>
      </c>
      <c r="G30" s="8">
        <v>50.8</v>
      </c>
      <c r="H30" s="9">
        <v>9.8000000000000007</v>
      </c>
      <c r="I30" s="11">
        <v>1137.06</v>
      </c>
      <c r="J30" s="12">
        <v>12.82</v>
      </c>
      <c r="K30" s="12">
        <f t="shared" si="0"/>
        <v>0.53011366572647278</v>
      </c>
      <c r="L30" s="12">
        <f t="shared" si="1"/>
        <v>-1.6692619121768961</v>
      </c>
      <c r="M30" s="12">
        <f t="shared" si="2"/>
        <v>-1.9142774399073308</v>
      </c>
      <c r="N30" s="12">
        <f t="shared" si="3"/>
        <v>0.10749798441278997</v>
      </c>
      <c r="O30" s="12">
        <f t="shared" si="4"/>
        <v>0.61238261827142182</v>
      </c>
      <c r="P30" s="12">
        <f t="shared" si="5"/>
        <v>-0.53627116668124852</v>
      </c>
      <c r="Q30" s="12">
        <f t="shared" si="6"/>
        <v>1.2007874015748021</v>
      </c>
      <c r="R30" s="12">
        <f t="shared" si="7"/>
        <v>0.40816326530611374</v>
      </c>
      <c r="S30" s="12">
        <f t="shared" si="8"/>
        <v>-3.5776476175399572</v>
      </c>
      <c r="T30" s="12">
        <f t="shared" si="9"/>
        <v>2.1060842433697315</v>
      </c>
      <c r="U30" s="12"/>
      <c r="V30" s="12"/>
      <c r="W30" s="12">
        <v>3.5000000000000003E-2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1">
      <c r="A31" s="2">
        <v>3696.06</v>
      </c>
      <c r="B31" s="3">
        <v>157.87</v>
      </c>
      <c r="C31" s="4">
        <v>338.69</v>
      </c>
      <c r="D31" s="5">
        <v>37.25</v>
      </c>
      <c r="E31" s="6">
        <v>2996.77</v>
      </c>
      <c r="F31" s="7">
        <v>341.27</v>
      </c>
      <c r="G31" s="8">
        <v>51.41</v>
      </c>
      <c r="H31" s="9">
        <v>9.84</v>
      </c>
      <c r="I31" s="11">
        <v>1096.3800000000001</v>
      </c>
      <c r="J31" s="12">
        <v>13.09</v>
      </c>
      <c r="K31" s="12">
        <f t="shared" si="0"/>
        <v>-3.9788315124754456</v>
      </c>
      <c r="L31" s="12">
        <f t="shared" si="1"/>
        <v>-2.7744346614302877</v>
      </c>
      <c r="M31" s="12">
        <f t="shared" si="2"/>
        <v>0.61413091617703042</v>
      </c>
      <c r="N31" s="12">
        <f t="shared" si="3"/>
        <v>1.1006711409395882</v>
      </c>
      <c r="O31" s="12">
        <f t="shared" si="4"/>
        <v>-1.1956206181989251</v>
      </c>
      <c r="P31" s="12">
        <f t="shared" si="5"/>
        <v>-0.6299997069768738</v>
      </c>
      <c r="Q31" s="12">
        <f t="shared" si="6"/>
        <v>-1.0503793036374232</v>
      </c>
      <c r="R31" s="12">
        <f t="shared" si="7"/>
        <v>-0.3048780487804813</v>
      </c>
      <c r="S31" s="12">
        <f t="shared" si="8"/>
        <v>-0.67221218920448367</v>
      </c>
      <c r="T31" s="12">
        <f t="shared" si="9"/>
        <v>-0.68754774637127469</v>
      </c>
      <c r="U31" s="12"/>
      <c r="V31" s="12"/>
      <c r="W31" s="12">
        <v>0.04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1">
      <c r="A32" s="2">
        <v>3549</v>
      </c>
      <c r="B32" s="3">
        <v>153.49</v>
      </c>
      <c r="C32" s="4">
        <v>340.77</v>
      </c>
      <c r="D32" s="5">
        <v>37.659999999999997</v>
      </c>
      <c r="E32" s="6">
        <v>2960.94</v>
      </c>
      <c r="F32" s="7">
        <v>339.12</v>
      </c>
      <c r="G32" s="8">
        <v>50.87</v>
      </c>
      <c r="H32" s="9">
        <v>9.81</v>
      </c>
      <c r="I32" s="11">
        <v>1089.01</v>
      </c>
      <c r="J32" s="12">
        <v>13</v>
      </c>
      <c r="K32" s="12">
        <f t="shared" si="0"/>
        <v>-0.23386869540716207</v>
      </c>
      <c r="L32" s="12">
        <f t="shared" si="1"/>
        <v>-1.6222555215323533</v>
      </c>
      <c r="M32" s="12">
        <f t="shared" si="2"/>
        <v>0.64266220618012082</v>
      </c>
      <c r="N32" s="12">
        <f t="shared" si="3"/>
        <v>0.39830058417420522</v>
      </c>
      <c r="O32" s="12">
        <f t="shared" si="4"/>
        <v>-0.11550386026059538</v>
      </c>
      <c r="P32" s="12">
        <f t="shared" si="5"/>
        <v>0.11500353857041352</v>
      </c>
      <c r="Q32" s="12">
        <f t="shared" si="6"/>
        <v>-2.4965598584627404</v>
      </c>
      <c r="R32" s="12">
        <f t="shared" si="7"/>
        <v>-0.88685015290519609</v>
      </c>
      <c r="S32" s="12">
        <f t="shared" si="8"/>
        <v>-3.147813151394383</v>
      </c>
      <c r="T32" s="12">
        <f t="shared" si="9"/>
        <v>1.0769230769230813</v>
      </c>
      <c r="U32" s="12"/>
      <c r="V32" s="12"/>
      <c r="W32" s="12">
        <v>4.4999999999999998E-2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spans="1:40">
      <c r="A33" s="2">
        <v>3540.7</v>
      </c>
      <c r="B33" s="3">
        <v>151</v>
      </c>
      <c r="C33" s="4">
        <v>342.96</v>
      </c>
      <c r="D33" s="5">
        <v>37.81</v>
      </c>
      <c r="E33" s="6">
        <v>2957.52</v>
      </c>
      <c r="F33" s="7">
        <v>339.51</v>
      </c>
      <c r="G33" s="8">
        <v>49.6</v>
      </c>
      <c r="H33" s="9">
        <v>9.7230000000000008</v>
      </c>
      <c r="I33" s="11">
        <v>1054.73</v>
      </c>
      <c r="J33" s="12">
        <v>13.14</v>
      </c>
      <c r="K33" s="12">
        <f t="shared" si="0"/>
        <v>0.14065015392436575</v>
      </c>
      <c r="L33" s="12">
        <f t="shared" si="1"/>
        <v>-0.66225165562913912</v>
      </c>
      <c r="M33" s="12">
        <f t="shared" si="2"/>
        <v>1.3412642873804592</v>
      </c>
      <c r="N33" s="12">
        <f t="shared" si="3"/>
        <v>5.2896059243575828E-2</v>
      </c>
      <c r="O33" s="12">
        <f t="shared" si="4"/>
        <v>0.38951554004706584</v>
      </c>
      <c r="P33" s="12">
        <f t="shared" si="5"/>
        <v>-1.0132249418279278</v>
      </c>
      <c r="Q33" s="12">
        <f t="shared" si="6"/>
        <v>0.1008064516128975</v>
      </c>
      <c r="R33" s="12">
        <f t="shared" si="7"/>
        <v>0.58623881518048548</v>
      </c>
      <c r="S33" s="12">
        <f t="shared" si="8"/>
        <v>-3.9194865036549666</v>
      </c>
      <c r="T33" s="12">
        <f t="shared" si="9"/>
        <v>-0.60882800608828058</v>
      </c>
      <c r="U33" s="12"/>
      <c r="V33" s="12"/>
      <c r="W33" s="12">
        <v>5.1642E-2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>
      <c r="A34" s="2">
        <v>3545.68</v>
      </c>
      <c r="B34" s="3">
        <v>150</v>
      </c>
      <c r="C34" s="4">
        <v>347.56</v>
      </c>
      <c r="D34" s="5">
        <v>37.83</v>
      </c>
      <c r="E34" s="6">
        <v>2969.04</v>
      </c>
      <c r="F34" s="7">
        <v>336.07</v>
      </c>
      <c r="G34" s="8">
        <v>49.65</v>
      </c>
      <c r="H34" s="9">
        <v>9.7799999999999994</v>
      </c>
      <c r="I34" s="11">
        <v>1013.39</v>
      </c>
      <c r="J34" s="12">
        <v>13.06</v>
      </c>
      <c r="K34" s="12">
        <f t="shared" ref="K34:K64" si="13">((A35-A34)/A34)*100</f>
        <v>-0.57901446267005896</v>
      </c>
      <c r="L34" s="12">
        <f t="shared" ref="L34:L64" si="14">((B35-B34)/B34)*100</f>
        <v>-6.6666666666606034E-3</v>
      </c>
      <c r="M34" s="12">
        <f t="shared" ref="M34:M64" si="15">((C35-C34)/C34)*100</f>
        <v>-1.9190931062262675</v>
      </c>
      <c r="N34" s="12">
        <f t="shared" ref="N34:N64" si="16">((D35-D34)/D34)*100</f>
        <v>7.9302141157814268E-2</v>
      </c>
      <c r="O34" s="12">
        <f t="shared" ref="O34:O64" si="17">((E35-E34)/E34)*100</f>
        <v>0.15223776035351433</v>
      </c>
      <c r="P34" s="12">
        <f t="shared" ref="P34:P64" si="18">((F35-F34)/F34)*100</f>
        <v>0.19341208676764785</v>
      </c>
      <c r="Q34" s="12">
        <f t="shared" ref="Q34:Q64" si="19">((G35-G34)/G34)*100</f>
        <v>0.16112789526686466</v>
      </c>
      <c r="R34" s="12">
        <f t="shared" ref="R34:R64" si="20">((H35-H34)/H34)*100</f>
        <v>0.40899795501023445</v>
      </c>
      <c r="S34" s="12">
        <f t="shared" ref="S34:S64" si="21">((I35-I34)/I34)*100</f>
        <v>1.9765342069686977</v>
      </c>
      <c r="T34" s="12">
        <f t="shared" ref="T34:T64" si="22">((J35-J34)/J34)*100</f>
        <v>3.06278713629403</v>
      </c>
      <c r="U34" s="12"/>
      <c r="V34" s="12"/>
      <c r="W34" s="12"/>
      <c r="X34" s="12"/>
      <c r="Y34" s="12"/>
      <c r="Z34" s="12"/>
      <c r="AA34" s="12"/>
      <c r="AB34" s="12"/>
      <c r="AC34" s="12"/>
      <c r="AD34" s="16">
        <f t="array" ref="AD34">MMULT(O,MMULT(CI,TRANSPOSE(O)))*MMULT(m,MMULT(CI,TRANSPOSE(m)))-MMULT(O,MMULT(CI,TRANSPOSE(m)))*MMULT(m,MMULT(CI,TRANSPOSE(O)))</f>
        <v>0.16563129017804068</v>
      </c>
      <c r="AE34" s="12"/>
      <c r="AF34" s="16"/>
      <c r="AG34" s="12"/>
      <c r="AH34" s="12"/>
      <c r="AI34" s="12">
        <f t="array" ref="AI34">MMULT(O,MMULT(CI,TRANSPOSE(O)))</f>
        <v>4.4811844882743621</v>
      </c>
      <c r="AJ34" s="12">
        <f t="array" ref="AJ34">MMULT(O,MMULT(CI,TRANSPOSE(m)))</f>
        <v>9.0165622600743137E-2</v>
      </c>
      <c r="AK34" s="12">
        <f t="array" ref="AK34">MMULT(m,MMULT(CI,TRANSPOSE(O)))</f>
        <v>9.0165622600742817E-2</v>
      </c>
      <c r="AL34" s="12">
        <f t="array" ref="AL34">MMULT(m,MMULT(CI,TRANSPOSE(m)))</f>
        <v>3.8775714352241079E-2</v>
      </c>
      <c r="AM34" s="12"/>
      <c r="AN34" s="12"/>
    </row>
    <row r="35" spans="1:40">
      <c r="A35" s="2">
        <v>3525.15</v>
      </c>
      <c r="B35" s="3">
        <v>149.99</v>
      </c>
      <c r="C35" s="4">
        <v>340.89</v>
      </c>
      <c r="D35" s="5">
        <v>37.86</v>
      </c>
      <c r="E35" s="6">
        <v>2973.56</v>
      </c>
      <c r="F35" s="7">
        <v>336.72</v>
      </c>
      <c r="G35" s="8">
        <v>49.73</v>
      </c>
      <c r="H35" s="9">
        <v>9.82</v>
      </c>
      <c r="I35" s="11">
        <v>1033.42</v>
      </c>
      <c r="J35" s="12">
        <v>13.46</v>
      </c>
      <c r="K35" s="12">
        <f t="shared" si="13"/>
        <v>-1.4935534658099681</v>
      </c>
      <c r="L35" s="12">
        <f t="shared" si="14"/>
        <v>-1.4134275618374588</v>
      </c>
      <c r="M35" s="12">
        <f t="shared" si="15"/>
        <v>-3.8575493560972682</v>
      </c>
      <c r="N35" s="12">
        <f t="shared" si="16"/>
        <v>-0.13206550449021964</v>
      </c>
      <c r="O35" s="12">
        <f t="shared" si="17"/>
        <v>-1.9582587874466977</v>
      </c>
      <c r="P35" s="12">
        <f t="shared" si="18"/>
        <v>-1.2740555951532491</v>
      </c>
      <c r="Q35" s="12">
        <f t="shared" si="19"/>
        <v>0.90488638648703568</v>
      </c>
      <c r="R35" s="12">
        <f t="shared" si="20"/>
        <v>0.20366598778003639</v>
      </c>
      <c r="S35" s="12">
        <f t="shared" si="21"/>
        <v>2.9116912775057497</v>
      </c>
      <c r="T35" s="12">
        <f t="shared" si="22"/>
        <v>-2.0802377414561746</v>
      </c>
      <c r="U35" s="12"/>
      <c r="V35" s="12"/>
      <c r="W35" s="12"/>
      <c r="X35" s="12"/>
      <c r="Y35" s="12"/>
      <c r="Z35" s="12"/>
      <c r="AA35" s="12"/>
      <c r="AB35" s="12"/>
      <c r="AC35" s="12"/>
      <c r="AD35" s="16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>
      <c r="A36" s="2">
        <v>3472.5</v>
      </c>
      <c r="B36" s="3">
        <v>147.87</v>
      </c>
      <c r="C36" s="4">
        <v>327.74</v>
      </c>
      <c r="D36" s="5">
        <v>37.81</v>
      </c>
      <c r="E36" s="6">
        <v>2915.33</v>
      </c>
      <c r="F36" s="7">
        <v>332.43</v>
      </c>
      <c r="G36" s="8">
        <v>50.18</v>
      </c>
      <c r="H36" s="9">
        <v>9.84</v>
      </c>
      <c r="I36" s="11">
        <v>1063.51</v>
      </c>
      <c r="J36" s="12">
        <v>13.18</v>
      </c>
      <c r="K36" s="12">
        <f t="shared" si="13"/>
        <v>0.27501799856012044</v>
      </c>
      <c r="L36" s="12">
        <f t="shared" si="14"/>
        <v>3.3813484817733788E-2</v>
      </c>
      <c r="M36" s="12">
        <f t="shared" si="15"/>
        <v>-3.0511991212553467E-2</v>
      </c>
      <c r="N36" s="12">
        <f t="shared" si="16"/>
        <v>-1.5339857180640184</v>
      </c>
      <c r="O36" s="12">
        <f t="shared" si="17"/>
        <v>8.7125642723121011E-2</v>
      </c>
      <c r="P36" s="12">
        <f t="shared" si="18"/>
        <v>-0.49032879102367283</v>
      </c>
      <c r="Q36" s="12">
        <f t="shared" si="19"/>
        <v>-2.3116779593463463</v>
      </c>
      <c r="R36" s="12">
        <f t="shared" si="20"/>
        <v>-0.91463414634146201</v>
      </c>
      <c r="S36" s="12">
        <f t="shared" si="21"/>
        <v>0.41748549614014485</v>
      </c>
      <c r="T36" s="12">
        <f t="shared" si="22"/>
        <v>1.1380880121396082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6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>
      <c r="A37" s="2">
        <v>3482.05</v>
      </c>
      <c r="B37" s="3">
        <v>147.91999999999999</v>
      </c>
      <c r="C37" s="4">
        <v>327.64</v>
      </c>
      <c r="D37" s="5">
        <v>37.229999999999997</v>
      </c>
      <c r="E37" s="6">
        <v>2917.87</v>
      </c>
      <c r="F37" s="7">
        <v>330.8</v>
      </c>
      <c r="G37" s="8">
        <v>49.02</v>
      </c>
      <c r="H37" s="9">
        <v>9.75</v>
      </c>
      <c r="I37" s="11">
        <v>1067.95</v>
      </c>
      <c r="J37" s="12">
        <v>13.33</v>
      </c>
      <c r="K37" s="12">
        <f t="shared" si="13"/>
        <v>2.7047285363507081</v>
      </c>
      <c r="L37" s="12">
        <f t="shared" si="14"/>
        <v>1.953758788534353</v>
      </c>
      <c r="M37" s="12">
        <f t="shared" si="15"/>
        <v>2.3592967891588388</v>
      </c>
      <c r="N37" s="12">
        <f t="shared" si="16"/>
        <v>0.51034112275048304</v>
      </c>
      <c r="O37" s="12">
        <f t="shared" si="17"/>
        <v>2.0734302761946215</v>
      </c>
      <c r="P37" s="12">
        <f t="shared" si="18"/>
        <v>1.5568319226118432</v>
      </c>
      <c r="Q37" s="12">
        <f t="shared" si="19"/>
        <v>-3.5087719298245736</v>
      </c>
      <c r="R37" s="12">
        <f t="shared" si="20"/>
        <v>0.5128205128205201</v>
      </c>
      <c r="S37" s="12">
        <f t="shared" si="21"/>
        <v>-4.1621798773350847</v>
      </c>
      <c r="T37" s="12">
        <f t="shared" si="22"/>
        <v>2.1005251312828159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>
      <c r="A38" s="2">
        <v>3576.23</v>
      </c>
      <c r="B38" s="3">
        <v>150.81</v>
      </c>
      <c r="C38" s="4">
        <v>335.37</v>
      </c>
      <c r="D38" s="5">
        <v>37.42</v>
      </c>
      <c r="E38" s="6">
        <v>2978.37</v>
      </c>
      <c r="F38" s="7">
        <v>335.95</v>
      </c>
      <c r="G38" s="8">
        <v>47.3</v>
      </c>
      <c r="H38" s="9">
        <v>9.8000000000000007</v>
      </c>
      <c r="I38" s="11">
        <v>1023.5</v>
      </c>
      <c r="J38" s="12">
        <v>13.61</v>
      </c>
      <c r="K38" s="12">
        <f t="shared" si="13"/>
        <v>-2.4397200403777162</v>
      </c>
      <c r="L38" s="12">
        <f t="shared" si="14"/>
        <v>-0.24534182083416517</v>
      </c>
      <c r="M38" s="12">
        <f t="shared" si="15"/>
        <v>0.96907892775143867</v>
      </c>
      <c r="N38" s="12">
        <f t="shared" si="16"/>
        <v>0.4275788348476659</v>
      </c>
      <c r="O38" s="12">
        <f t="shared" si="17"/>
        <v>7.5544677122049986E-2</v>
      </c>
      <c r="P38" s="12">
        <f t="shared" si="18"/>
        <v>0.30956987646971884</v>
      </c>
      <c r="Q38" s="12">
        <f t="shared" si="19"/>
        <v>2.1775898520084591</v>
      </c>
      <c r="R38" s="12">
        <f t="shared" si="20"/>
        <v>-0.204081632653075</v>
      </c>
      <c r="S38" s="12">
        <f t="shared" si="21"/>
        <v>13.623839765510509</v>
      </c>
      <c r="T38" s="12">
        <f t="shared" si="22"/>
        <v>0.36737692872888106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>
      <c r="A39" s="2">
        <v>3488.98</v>
      </c>
      <c r="B39" s="3">
        <v>150.44</v>
      </c>
      <c r="C39" s="4">
        <v>338.62</v>
      </c>
      <c r="D39" s="5">
        <v>37.58</v>
      </c>
      <c r="E39" s="6">
        <v>2980.62</v>
      </c>
      <c r="F39" s="7">
        <v>336.99</v>
      </c>
      <c r="G39" s="8">
        <v>48.33</v>
      </c>
      <c r="H39" s="9">
        <v>9.7799999999999994</v>
      </c>
      <c r="I39" s="11">
        <v>1162.94</v>
      </c>
      <c r="J39" s="12">
        <v>13.66</v>
      </c>
      <c r="K39" s="12">
        <f t="shared" si="13"/>
        <v>0.86013677349826501</v>
      </c>
      <c r="L39" s="12">
        <f t="shared" si="14"/>
        <v>0.55836213772932963</v>
      </c>
      <c r="M39" s="12">
        <f t="shared" si="15"/>
        <v>0.74124387218710974</v>
      </c>
      <c r="N39" s="12">
        <f t="shared" si="16"/>
        <v>-0.90473656200105468</v>
      </c>
      <c r="O39" s="12">
        <f t="shared" si="17"/>
        <v>-0.1201092390173832</v>
      </c>
      <c r="P39" s="12">
        <f t="shared" si="18"/>
        <v>-0.27597258078874948</v>
      </c>
      <c r="Q39" s="12">
        <f t="shared" si="19"/>
        <v>0.57935030002069343</v>
      </c>
      <c r="R39" s="12">
        <f t="shared" si="20"/>
        <v>-0.20449897750510812</v>
      </c>
      <c r="S39" s="12">
        <f t="shared" si="21"/>
        <v>5.0862469258947032</v>
      </c>
      <c r="T39" s="12">
        <f t="shared" si="22"/>
        <v>0.29282576866763654</v>
      </c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>
      <c r="A40" s="2">
        <v>3518.99</v>
      </c>
      <c r="B40" s="3">
        <v>151.28</v>
      </c>
      <c r="C40" s="4">
        <v>341.13</v>
      </c>
      <c r="D40" s="5">
        <v>37.24</v>
      </c>
      <c r="E40" s="6">
        <v>2977.04</v>
      </c>
      <c r="F40" s="7">
        <v>336.06</v>
      </c>
      <c r="G40" s="8">
        <v>48.61</v>
      </c>
      <c r="H40" s="9">
        <v>9.76</v>
      </c>
      <c r="I40" s="11">
        <v>1222.0899999999999</v>
      </c>
      <c r="J40" s="12">
        <v>13.7</v>
      </c>
      <c r="K40" s="12">
        <f t="shared" si="13"/>
        <v>-1.1932401058258131</v>
      </c>
      <c r="L40" s="12">
        <f t="shared" si="14"/>
        <v>-0.21152829190903832</v>
      </c>
      <c r="M40" s="12">
        <f t="shared" si="15"/>
        <v>-1.547797027526155</v>
      </c>
      <c r="N40" s="12">
        <f t="shared" si="16"/>
        <v>-5.3705692803445552E-2</v>
      </c>
      <c r="O40" s="12">
        <f t="shared" si="17"/>
        <v>-0.39267191572837634</v>
      </c>
      <c r="P40" s="12">
        <f t="shared" si="18"/>
        <v>0.11307504612271482</v>
      </c>
      <c r="Q40" s="12">
        <f t="shared" si="19"/>
        <v>-9.7922238222587907</v>
      </c>
      <c r="R40" s="12">
        <f t="shared" si="20"/>
        <v>-0.30737704918032133</v>
      </c>
      <c r="S40" s="12">
        <f t="shared" si="21"/>
        <v>0.63988740600120808</v>
      </c>
      <c r="T40" s="12">
        <f t="shared" si="22"/>
        <v>-0.58394160583941668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>
      <c r="A41" s="2">
        <v>3477</v>
      </c>
      <c r="B41" s="3">
        <v>150.96</v>
      </c>
      <c r="C41" s="4">
        <v>335.85</v>
      </c>
      <c r="D41" s="5">
        <v>37.22</v>
      </c>
      <c r="E41" s="6">
        <v>2965.35</v>
      </c>
      <c r="F41" s="7">
        <v>336.44</v>
      </c>
      <c r="G41" s="8">
        <v>43.85</v>
      </c>
      <c r="H41" s="9">
        <v>9.73</v>
      </c>
      <c r="I41" s="11">
        <v>1229.9100000000001</v>
      </c>
      <c r="J41" s="12">
        <v>13.62</v>
      </c>
      <c r="K41" s="12">
        <f t="shared" si="13"/>
        <v>-2.6747195858498705</v>
      </c>
      <c r="L41" s="12">
        <f t="shared" si="14"/>
        <v>0.35108638049814594</v>
      </c>
      <c r="M41" s="12">
        <f t="shared" si="15"/>
        <v>-1.2594908441268478</v>
      </c>
      <c r="N41" s="12">
        <f t="shared" si="16"/>
        <v>0.26867275658248641</v>
      </c>
      <c r="O41" s="12">
        <f t="shared" si="17"/>
        <v>-1.1260053619302908</v>
      </c>
      <c r="P41" s="12">
        <f t="shared" si="18"/>
        <v>-0.7252407561526566</v>
      </c>
      <c r="Q41" s="12">
        <f t="shared" si="19"/>
        <v>2.2120866590649917</v>
      </c>
      <c r="R41" s="12">
        <f t="shared" si="20"/>
        <v>-0.41109969167524069</v>
      </c>
      <c r="S41" s="12">
        <f t="shared" si="21"/>
        <v>-1.3049735346488913</v>
      </c>
      <c r="T41" s="12">
        <f t="shared" si="22"/>
        <v>0.14684287812042107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>
      <c r="A42" s="2">
        <v>3384</v>
      </c>
      <c r="B42" s="3">
        <v>151.49</v>
      </c>
      <c r="C42" s="4">
        <v>331.62</v>
      </c>
      <c r="D42" s="5">
        <v>37.32</v>
      </c>
      <c r="E42" s="6">
        <v>2931.96</v>
      </c>
      <c r="F42" s="7">
        <v>334</v>
      </c>
      <c r="G42" s="8">
        <v>44.82</v>
      </c>
      <c r="H42" s="9">
        <v>9.69</v>
      </c>
      <c r="I42" s="11">
        <v>1213.8599999999999</v>
      </c>
      <c r="J42" s="12">
        <v>13.64</v>
      </c>
      <c r="K42" s="12">
        <f t="shared" si="13"/>
        <v>-2.1054964539007091</v>
      </c>
      <c r="L42" s="12">
        <f t="shared" si="14"/>
        <v>-0.97036107993926901</v>
      </c>
      <c r="M42" s="12">
        <f t="shared" si="15"/>
        <v>-1.067486882576449</v>
      </c>
      <c r="N42" s="12">
        <f t="shared" si="16"/>
        <v>-0.45551982851018674</v>
      </c>
      <c r="O42" s="12">
        <f t="shared" si="17"/>
        <v>-0.79503131011336936</v>
      </c>
      <c r="P42" s="12">
        <f t="shared" si="18"/>
        <v>-0.260479041916169</v>
      </c>
      <c r="Q42" s="12">
        <f t="shared" si="19"/>
        <v>1.4056224899598451</v>
      </c>
      <c r="R42" s="12">
        <f t="shared" si="20"/>
        <v>-0.2063983488132051</v>
      </c>
      <c r="S42" s="12">
        <f t="shared" si="21"/>
        <v>-3.4485031222710938</v>
      </c>
      <c r="T42" s="12">
        <f t="shared" si="22"/>
        <v>-16.422287390029329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>
      <c r="A43" s="2">
        <v>3312.75</v>
      </c>
      <c r="B43" s="3">
        <v>150.02000000000001</v>
      </c>
      <c r="C43" s="4">
        <v>328.08</v>
      </c>
      <c r="D43" s="5">
        <v>37.15</v>
      </c>
      <c r="E43" s="6">
        <v>2908.65</v>
      </c>
      <c r="F43" s="7">
        <v>333.13</v>
      </c>
      <c r="G43" s="8">
        <v>45.45</v>
      </c>
      <c r="H43" s="9">
        <v>9.67</v>
      </c>
      <c r="I43" s="11">
        <v>1172</v>
      </c>
      <c r="J43" s="12">
        <v>11.4</v>
      </c>
      <c r="K43" s="12">
        <f t="shared" si="13"/>
        <v>0.16179910950117357</v>
      </c>
      <c r="L43" s="12">
        <f t="shared" si="14"/>
        <v>-0.70657245700573401</v>
      </c>
      <c r="M43" s="12">
        <f t="shared" si="15"/>
        <v>0.57912704218484345</v>
      </c>
      <c r="N43" s="12">
        <f t="shared" si="16"/>
        <v>1.0767160161507365</v>
      </c>
      <c r="O43" s="12">
        <f t="shared" si="17"/>
        <v>-1.3308579581592848</v>
      </c>
      <c r="P43" s="12">
        <f t="shared" si="18"/>
        <v>-1.128688499984988</v>
      </c>
      <c r="Q43" s="12">
        <f t="shared" si="19"/>
        <v>-3.9823982398239872</v>
      </c>
      <c r="R43" s="12">
        <f t="shared" si="20"/>
        <v>-0.51706308169597426</v>
      </c>
      <c r="S43" s="12">
        <f t="shared" si="21"/>
        <v>3.122013651877126</v>
      </c>
      <c r="T43" s="12">
        <f t="shared" si="22"/>
        <v>0.96491228070174939</v>
      </c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>
      <c r="A44" s="2">
        <v>3318.11</v>
      </c>
      <c r="B44" s="3">
        <v>148.96</v>
      </c>
      <c r="C44" s="4">
        <v>329.98</v>
      </c>
      <c r="D44" s="5">
        <v>37.549999999999997</v>
      </c>
      <c r="E44" s="6">
        <v>2869.94</v>
      </c>
      <c r="F44" s="7">
        <v>329.37</v>
      </c>
      <c r="G44" s="8">
        <v>43.64</v>
      </c>
      <c r="H44" s="9">
        <v>9.6199999999999992</v>
      </c>
      <c r="I44" s="11">
        <v>1208.5899999999999</v>
      </c>
      <c r="J44" s="12">
        <v>11.51</v>
      </c>
      <c r="K44" s="12">
        <f t="shared" si="13"/>
        <v>1.6370765285056765</v>
      </c>
      <c r="L44" s="12">
        <f t="shared" si="14"/>
        <v>0.56390977443609247</v>
      </c>
      <c r="M44" s="12">
        <f t="shared" si="15"/>
        <v>-1.9425419722407495</v>
      </c>
      <c r="N44" s="12">
        <f t="shared" si="16"/>
        <v>-0.98535286284952717</v>
      </c>
      <c r="O44" s="12">
        <f t="shared" si="17"/>
        <v>3.1701011170965252</v>
      </c>
      <c r="P44" s="12">
        <f t="shared" si="18"/>
        <v>0.6831223244375626</v>
      </c>
      <c r="Q44" s="12">
        <f t="shared" si="19"/>
        <v>0.22914757103575026</v>
      </c>
      <c r="R44" s="12">
        <f t="shared" si="20"/>
        <v>0</v>
      </c>
      <c r="S44" s="12">
        <f t="shared" si="21"/>
        <v>-7.8264754796912044</v>
      </c>
      <c r="T44" s="12">
        <f t="shared" si="22"/>
        <v>-3.9096437880104196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>
      <c r="A45" s="2">
        <v>3372.43</v>
      </c>
      <c r="B45" s="3">
        <v>149.80000000000001</v>
      </c>
      <c r="C45" s="4">
        <v>323.57</v>
      </c>
      <c r="D45" s="5">
        <v>37.18</v>
      </c>
      <c r="E45" s="6">
        <v>2960.92</v>
      </c>
      <c r="F45" s="7">
        <v>331.62</v>
      </c>
      <c r="G45" s="8">
        <v>43.74</v>
      </c>
      <c r="H45" s="9">
        <v>9.6199999999999992</v>
      </c>
      <c r="I45" s="11">
        <v>1114</v>
      </c>
      <c r="J45" s="12">
        <v>11.06</v>
      </c>
      <c r="K45" s="12">
        <f t="shared" si="13"/>
        <v>2.1984147928941544</v>
      </c>
      <c r="L45" s="12">
        <f t="shared" si="14"/>
        <v>1.8491321762349677</v>
      </c>
      <c r="M45" s="12">
        <f t="shared" si="15"/>
        <v>-2.0551967116852543</v>
      </c>
      <c r="N45" s="12">
        <f t="shared" si="16"/>
        <v>1.1834319526627157</v>
      </c>
      <c r="O45" s="12">
        <f t="shared" si="17"/>
        <v>-1.4839982167704651</v>
      </c>
      <c r="P45" s="12">
        <f t="shared" si="18"/>
        <v>-2.1922682588504863</v>
      </c>
      <c r="Q45" s="12">
        <f t="shared" si="19"/>
        <v>-1.2802926383173348</v>
      </c>
      <c r="R45" s="12">
        <f t="shared" si="20"/>
        <v>-0.415800415800407</v>
      </c>
      <c r="S45" s="12">
        <f t="shared" si="21"/>
        <v>-3.3177737881508107</v>
      </c>
      <c r="T45" s="12">
        <f t="shared" si="22"/>
        <v>-1.4466546112115743</v>
      </c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>
      <c r="A46" s="2">
        <v>3446.57</v>
      </c>
      <c r="B46" s="3">
        <v>152.57</v>
      </c>
      <c r="C46" s="4">
        <v>316.92</v>
      </c>
      <c r="D46" s="5">
        <v>37.619999999999997</v>
      </c>
      <c r="E46" s="6">
        <v>2916.98</v>
      </c>
      <c r="F46" s="7">
        <v>324.35000000000002</v>
      </c>
      <c r="G46" s="8">
        <v>43.18</v>
      </c>
      <c r="H46" s="9">
        <v>9.58</v>
      </c>
      <c r="I46" s="11">
        <v>1077.04</v>
      </c>
      <c r="J46" s="12">
        <v>10.9</v>
      </c>
      <c r="K46" s="12">
        <f t="shared" si="13"/>
        <v>-1.5690962319059347</v>
      </c>
      <c r="L46" s="12">
        <f t="shared" si="14"/>
        <v>-2.4382250770138292</v>
      </c>
      <c r="M46" s="12">
        <f t="shared" si="15"/>
        <v>-1.4830241070301615</v>
      </c>
      <c r="N46" s="12">
        <f t="shared" si="16"/>
        <v>5.3163211057956211E-2</v>
      </c>
      <c r="O46" s="12">
        <f t="shared" si="17"/>
        <v>0.25265857153631122</v>
      </c>
      <c r="P46" s="12">
        <f t="shared" si="18"/>
        <v>-0.36380453214120756</v>
      </c>
      <c r="Q46" s="12">
        <f t="shared" si="19"/>
        <v>-0.4863362667901826</v>
      </c>
      <c r="R46" s="12">
        <f t="shared" si="20"/>
        <v>0.1043841336116888</v>
      </c>
      <c r="S46" s="12">
        <f t="shared" si="21"/>
        <v>-3.6377479016563976</v>
      </c>
      <c r="T46" s="12">
        <f t="shared" si="22"/>
        <v>-4.1284403669724874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>
      <c r="A47" s="2">
        <v>3392.49</v>
      </c>
      <c r="B47" s="3">
        <v>148.85</v>
      </c>
      <c r="C47" s="4">
        <v>312.22000000000003</v>
      </c>
      <c r="D47" s="5">
        <v>37.64</v>
      </c>
      <c r="E47" s="6">
        <v>2924.35</v>
      </c>
      <c r="F47" s="7">
        <v>323.17</v>
      </c>
      <c r="G47" s="8">
        <v>42.97</v>
      </c>
      <c r="H47" s="9">
        <v>9.59</v>
      </c>
      <c r="I47" s="11">
        <v>1037.8599999999999</v>
      </c>
      <c r="J47" s="12">
        <v>10.45</v>
      </c>
      <c r="K47" s="12">
        <f t="shared" si="13"/>
        <v>-0.48401026974286199</v>
      </c>
      <c r="L47" s="12">
        <f t="shared" si="14"/>
        <v>0.31575411488075167</v>
      </c>
      <c r="M47" s="12">
        <f t="shared" si="15"/>
        <v>1.1498302479021121</v>
      </c>
      <c r="N47" s="12">
        <f t="shared" si="16"/>
        <v>0.74388947927736759</v>
      </c>
      <c r="O47" s="12">
        <f t="shared" si="17"/>
        <v>-4.7251525980132287</v>
      </c>
      <c r="P47" s="12">
        <f t="shared" si="18"/>
        <v>-4.0412166970944092</v>
      </c>
      <c r="Q47" s="12">
        <f t="shared" si="19"/>
        <v>1.373050965790094</v>
      </c>
      <c r="R47" s="12">
        <f t="shared" si="20"/>
        <v>-0.20855057351407269</v>
      </c>
      <c r="S47" s="12">
        <f t="shared" si="21"/>
        <v>-1.8721214807392088</v>
      </c>
      <c r="T47" s="12">
        <f t="shared" si="22"/>
        <v>-0.8612440191387547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>
      <c r="A48" s="2">
        <v>3376.07</v>
      </c>
      <c r="B48" s="3">
        <v>149.32</v>
      </c>
      <c r="C48" s="4">
        <v>315.81</v>
      </c>
      <c r="D48" s="5">
        <v>37.92</v>
      </c>
      <c r="E48" s="6">
        <v>2786.17</v>
      </c>
      <c r="F48" s="7">
        <v>310.11</v>
      </c>
      <c r="G48" s="8">
        <v>43.56</v>
      </c>
      <c r="H48" s="9">
        <v>9.57</v>
      </c>
      <c r="I48" s="11">
        <v>1018.43</v>
      </c>
      <c r="J48" s="12">
        <v>10.36</v>
      </c>
      <c r="K48" s="12">
        <f t="shared" si="13"/>
        <v>-1.6498473076683915</v>
      </c>
      <c r="L48" s="12">
        <f t="shared" si="14"/>
        <v>-0.45539780337530594</v>
      </c>
      <c r="M48" s="12">
        <f t="shared" si="15"/>
        <v>4.0784015705645782</v>
      </c>
      <c r="N48" s="12">
        <f t="shared" si="16"/>
        <v>0.47468354430379672</v>
      </c>
      <c r="O48" s="12">
        <f t="shared" si="17"/>
        <v>-1.3362429428211495</v>
      </c>
      <c r="P48" s="12">
        <f t="shared" si="18"/>
        <v>-0.63848311889330178</v>
      </c>
      <c r="Q48" s="12">
        <f t="shared" si="19"/>
        <v>-0.9412304866850405</v>
      </c>
      <c r="R48" s="12">
        <f t="shared" si="20"/>
        <v>0.20898641588296316</v>
      </c>
      <c r="S48" s="12">
        <f t="shared" si="21"/>
        <v>0.63136396217707158</v>
      </c>
      <c r="T48" s="12">
        <f t="shared" si="22"/>
        <v>5.212355212355221</v>
      </c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1">
      <c r="A49" s="2">
        <v>3320.37</v>
      </c>
      <c r="B49" s="3">
        <v>148.63999999999999</v>
      </c>
      <c r="C49" s="4">
        <v>328.69</v>
      </c>
      <c r="D49" s="5">
        <v>38.1</v>
      </c>
      <c r="E49" s="6">
        <v>2748.94</v>
      </c>
      <c r="F49" s="7">
        <v>308.13</v>
      </c>
      <c r="G49" s="8">
        <v>43.15</v>
      </c>
      <c r="H49" s="9">
        <v>9.59</v>
      </c>
      <c r="I49" s="11">
        <v>1024.8599999999999</v>
      </c>
      <c r="J49" s="12">
        <v>10.9</v>
      </c>
      <c r="K49" s="12">
        <f t="shared" si="13"/>
        <v>0.4571779651063072</v>
      </c>
      <c r="L49" s="12">
        <f t="shared" si="14"/>
        <v>3.3638320775034564E-2</v>
      </c>
      <c r="M49" s="12">
        <f t="shared" si="15"/>
        <v>-1.2412911862240967</v>
      </c>
      <c r="N49" s="12">
        <f t="shared" si="16"/>
        <v>-0.68241469816272449</v>
      </c>
      <c r="O49" s="12">
        <f t="shared" si="17"/>
        <v>8.6942603330733767E-2</v>
      </c>
      <c r="P49" s="12">
        <f t="shared" si="18"/>
        <v>0.33427449453153851</v>
      </c>
      <c r="Q49" s="12">
        <f t="shared" si="19"/>
        <v>2.3174971031281601E-2</v>
      </c>
      <c r="R49" s="12">
        <f t="shared" si="20"/>
        <v>9.3847758081338287E-2</v>
      </c>
      <c r="S49" s="12">
        <f t="shared" si="21"/>
        <v>-11.238608200144407</v>
      </c>
      <c r="T49" s="12">
        <f t="shared" si="22"/>
        <v>-2.1100917431192698</v>
      </c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1">
      <c r="A50" s="2">
        <v>3335.55</v>
      </c>
      <c r="B50" s="3">
        <v>148.69</v>
      </c>
      <c r="C50" s="4">
        <v>324.61</v>
      </c>
      <c r="D50" s="5">
        <v>37.840000000000003</v>
      </c>
      <c r="E50" s="6">
        <v>2751.33</v>
      </c>
      <c r="F50" s="7">
        <v>309.16000000000003</v>
      </c>
      <c r="G50" s="8">
        <v>43.16</v>
      </c>
      <c r="H50" s="9">
        <v>9.5990000000000002</v>
      </c>
      <c r="I50" s="10">
        <v>909.68</v>
      </c>
      <c r="J50" s="12">
        <v>10.67</v>
      </c>
      <c r="K50" s="12">
        <f t="shared" si="13"/>
        <v>2.9818170916340643</v>
      </c>
      <c r="L50" s="12">
        <f t="shared" si="14"/>
        <v>0.53130674557804292</v>
      </c>
      <c r="M50" s="12">
        <f t="shared" si="15"/>
        <v>5.3202304303625834</v>
      </c>
      <c r="N50" s="12">
        <f t="shared" si="16"/>
        <v>0.21141649048625338</v>
      </c>
      <c r="O50" s="12">
        <f t="shared" si="17"/>
        <v>3.1399359582456441</v>
      </c>
      <c r="P50" s="12">
        <f t="shared" si="18"/>
        <v>0.5175313753396189</v>
      </c>
      <c r="Q50" s="12">
        <f t="shared" si="19"/>
        <v>-0.69508804448562833</v>
      </c>
      <c r="R50" s="12">
        <f t="shared" si="20"/>
        <v>0.53130534430670018</v>
      </c>
      <c r="S50" s="12">
        <f t="shared" si="21"/>
        <v>-1.7236830533814034</v>
      </c>
      <c r="T50" s="12">
        <f t="shared" si="22"/>
        <v>1.6869728209934369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1">
      <c r="A51" s="2">
        <v>3435.01</v>
      </c>
      <c r="B51" s="3">
        <v>149.47999999999999</v>
      </c>
      <c r="C51" s="4">
        <v>341.88</v>
      </c>
      <c r="D51" s="5">
        <v>37.92</v>
      </c>
      <c r="E51" s="6">
        <v>2837.72</v>
      </c>
      <c r="F51" s="7">
        <v>310.76</v>
      </c>
      <c r="G51" s="8">
        <v>42.86</v>
      </c>
      <c r="H51" s="9">
        <v>9.65</v>
      </c>
      <c r="I51" s="10">
        <v>894</v>
      </c>
      <c r="J51" s="12">
        <v>10.85</v>
      </c>
      <c r="K51" s="12">
        <f t="shared" si="13"/>
        <v>-0.58078433541678987</v>
      </c>
      <c r="L51" s="12">
        <f t="shared" si="14"/>
        <v>-0.14717687985014641</v>
      </c>
      <c r="M51" s="12">
        <f t="shared" si="15"/>
        <v>-0.32175032175032842</v>
      </c>
      <c r="N51" s="12">
        <f t="shared" si="16"/>
        <v>0.71202531645568568</v>
      </c>
      <c r="O51" s="12">
        <f t="shared" si="17"/>
        <v>-8.2460566934006566E-2</v>
      </c>
      <c r="P51" s="12">
        <f t="shared" si="18"/>
        <v>-1.0780023169004911</v>
      </c>
      <c r="Q51" s="12">
        <f t="shared" si="19"/>
        <v>-0.13999066728885273</v>
      </c>
      <c r="R51" s="12">
        <f t="shared" si="20"/>
        <v>0.5181347150258957</v>
      </c>
      <c r="S51" s="12">
        <f t="shared" si="21"/>
        <v>-3.1543624161073875</v>
      </c>
      <c r="T51" s="12">
        <f t="shared" si="22"/>
        <v>-3.2258064516129004</v>
      </c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1">
      <c r="A52" s="2">
        <v>3415.06</v>
      </c>
      <c r="B52" s="3">
        <v>149.26</v>
      </c>
      <c r="C52" s="4">
        <v>340.78</v>
      </c>
      <c r="D52" s="5">
        <v>38.19</v>
      </c>
      <c r="E52" s="6">
        <v>2835.38</v>
      </c>
      <c r="F52" s="7">
        <v>307.41000000000003</v>
      </c>
      <c r="G52" s="8">
        <v>42.8</v>
      </c>
      <c r="H52" s="9">
        <v>9.6999999999999993</v>
      </c>
      <c r="I52" s="10">
        <v>865.8</v>
      </c>
      <c r="J52" s="12">
        <v>10.5</v>
      </c>
      <c r="K52" s="12">
        <f t="shared" si="13"/>
        <v>0.85181519504782188</v>
      </c>
      <c r="L52" s="12">
        <f t="shared" si="14"/>
        <v>-0.33498593059091519</v>
      </c>
      <c r="M52" s="12">
        <f t="shared" si="15"/>
        <v>-0.23182111626268079</v>
      </c>
      <c r="N52" s="12">
        <f t="shared" si="16"/>
        <v>0.13092432573973362</v>
      </c>
      <c r="O52" s="12">
        <f t="shared" si="17"/>
        <v>1.035487306816006</v>
      </c>
      <c r="P52" s="12">
        <f t="shared" si="18"/>
        <v>0.2667447382973856</v>
      </c>
      <c r="Q52" s="12">
        <f t="shared" si="19"/>
        <v>-1.6588785046728827</v>
      </c>
      <c r="R52" s="12">
        <f t="shared" si="20"/>
        <v>0.37113402061857081</v>
      </c>
      <c r="S52" s="12">
        <f t="shared" si="21"/>
        <v>-0.17671517671517359</v>
      </c>
      <c r="T52" s="12">
        <f t="shared" si="22"/>
        <v>-2.8571428571428639</v>
      </c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1">
      <c r="A53" s="2">
        <v>3444.15</v>
      </c>
      <c r="B53" s="3">
        <v>148.76</v>
      </c>
      <c r="C53" s="4">
        <v>339.99</v>
      </c>
      <c r="D53" s="5">
        <v>38.24</v>
      </c>
      <c r="E53" s="6">
        <v>2864.74</v>
      </c>
      <c r="F53" s="7">
        <v>308.23</v>
      </c>
      <c r="G53" s="8">
        <v>42.09</v>
      </c>
      <c r="H53" s="9">
        <v>9.7360000000000007</v>
      </c>
      <c r="I53" s="10">
        <v>864.27</v>
      </c>
      <c r="J53" s="12">
        <v>10.199999999999999</v>
      </c>
      <c r="K53" s="12">
        <f t="shared" si="13"/>
        <v>7.5199976772198959E-2</v>
      </c>
      <c r="L53" s="12">
        <f t="shared" si="14"/>
        <v>-1.4856144124764585</v>
      </c>
      <c r="M53" s="12">
        <f t="shared" si="15"/>
        <v>-1.3676872849201547</v>
      </c>
      <c r="N53" s="12">
        <f t="shared" si="16"/>
        <v>-1.1767782426778317</v>
      </c>
      <c r="O53" s="12">
        <f t="shared" si="17"/>
        <v>-0.32044792895689789</v>
      </c>
      <c r="P53" s="12">
        <f t="shared" si="18"/>
        <v>-0.30496707004509543</v>
      </c>
      <c r="Q53" s="12">
        <f t="shared" si="19"/>
        <v>-1.8294131622713306</v>
      </c>
      <c r="R53" s="12">
        <f t="shared" si="20"/>
        <v>0.35949055053410167</v>
      </c>
      <c r="S53" s="12">
        <f t="shared" si="21"/>
        <v>0.6757147650618478</v>
      </c>
      <c r="T53" s="12">
        <f t="shared" si="22"/>
        <v>0.68627450980392446</v>
      </c>
      <c r="U53" s="12"/>
      <c r="V53" s="12"/>
      <c r="W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1">
      <c r="A54" s="2">
        <v>3446.74</v>
      </c>
      <c r="B54" s="3">
        <v>146.55000000000001</v>
      </c>
      <c r="C54" s="4">
        <v>335.34</v>
      </c>
      <c r="D54" s="5">
        <v>37.79</v>
      </c>
      <c r="E54" s="6">
        <v>2855.56</v>
      </c>
      <c r="F54" s="7">
        <v>307.29000000000002</v>
      </c>
      <c r="G54" s="8">
        <v>41.32</v>
      </c>
      <c r="H54" s="9">
        <v>9.7710000000000008</v>
      </c>
      <c r="I54" s="10">
        <v>870.11</v>
      </c>
      <c r="J54" s="12">
        <v>10.27</v>
      </c>
      <c r="K54" s="12">
        <f t="shared" si="13"/>
        <v>-1.0943674312538747</v>
      </c>
      <c r="L54" s="12">
        <f t="shared" si="14"/>
        <v>-1.1668372569089103</v>
      </c>
      <c r="M54" s="12">
        <f t="shared" si="15"/>
        <v>-3.155006858710558</v>
      </c>
      <c r="N54" s="12">
        <f t="shared" si="16"/>
        <v>0.44985445885155256</v>
      </c>
      <c r="O54" s="12">
        <f t="shared" si="17"/>
        <v>-0.98754710109399979</v>
      </c>
      <c r="P54" s="12">
        <f t="shared" si="18"/>
        <v>-1.0023105210062289</v>
      </c>
      <c r="Q54" s="12">
        <f t="shared" si="19"/>
        <v>0.41142303969022681</v>
      </c>
      <c r="R54" s="12">
        <f t="shared" si="20"/>
        <v>0.15351550506599929</v>
      </c>
      <c r="S54" s="12">
        <f t="shared" si="21"/>
        <v>-3.112250175265201</v>
      </c>
      <c r="T54" s="12">
        <f t="shared" si="22"/>
        <v>-1.4605647517039957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1">
      <c r="A55" s="2">
        <v>3409.02</v>
      </c>
      <c r="B55" s="3">
        <v>144.84</v>
      </c>
      <c r="C55" s="4">
        <v>324.76</v>
      </c>
      <c r="D55" s="5">
        <v>37.96</v>
      </c>
      <c r="E55" s="6">
        <v>2827.36</v>
      </c>
      <c r="F55" s="7">
        <v>304.20999999999998</v>
      </c>
      <c r="G55" s="8">
        <v>41.49</v>
      </c>
      <c r="H55" s="9">
        <v>9.7859999999999996</v>
      </c>
      <c r="I55" s="10">
        <v>843.03</v>
      </c>
      <c r="J55" s="12">
        <v>10.119999999999999</v>
      </c>
      <c r="K55" s="12">
        <f t="shared" si="13"/>
        <v>-3.2020932702066829</v>
      </c>
      <c r="L55" s="12">
        <f t="shared" si="14"/>
        <v>-0.74565037282519508</v>
      </c>
      <c r="M55" s="12">
        <f t="shared" si="15"/>
        <v>1.160857248429604</v>
      </c>
      <c r="N55" s="12">
        <f t="shared" si="16"/>
        <v>-0.84299262381454243</v>
      </c>
      <c r="O55" s="12">
        <f t="shared" si="17"/>
        <v>-0.15350008488484471</v>
      </c>
      <c r="P55" s="12">
        <f t="shared" si="18"/>
        <v>-0.47993162617927737</v>
      </c>
      <c r="Q55" s="12">
        <f t="shared" si="19"/>
        <v>0.43383947939262407</v>
      </c>
      <c r="R55" s="12">
        <f t="shared" si="20"/>
        <v>0.65399550378091209</v>
      </c>
      <c r="S55" s="12">
        <f t="shared" si="21"/>
        <v>-2.9310937926289604</v>
      </c>
      <c r="T55" s="12">
        <f t="shared" si="22"/>
        <v>-2.1739130434782497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1">
      <c r="A56" s="2">
        <v>3299.86</v>
      </c>
      <c r="B56" s="3">
        <v>143.76</v>
      </c>
      <c r="C56" s="4">
        <v>328.53</v>
      </c>
      <c r="D56" s="5">
        <v>37.64</v>
      </c>
      <c r="E56" s="6">
        <v>2823.02</v>
      </c>
      <c r="F56" s="7">
        <v>302.75</v>
      </c>
      <c r="G56" s="8">
        <v>41.67</v>
      </c>
      <c r="H56" s="9">
        <v>9.85</v>
      </c>
      <c r="I56" s="10">
        <v>818.32</v>
      </c>
      <c r="J56" s="12">
        <v>9.9</v>
      </c>
      <c r="K56" s="12">
        <f t="shared" si="13"/>
        <v>-0.47214124235573407</v>
      </c>
      <c r="L56" s="12">
        <f t="shared" si="14"/>
        <v>-1.9824707846410647</v>
      </c>
      <c r="M56" s="12">
        <f t="shared" si="15"/>
        <v>-1.2145009588165321</v>
      </c>
      <c r="N56" s="12">
        <f t="shared" si="16"/>
        <v>-0.26567481402763393</v>
      </c>
      <c r="O56" s="12">
        <f t="shared" si="17"/>
        <v>-2.5284978498204089</v>
      </c>
      <c r="P56" s="12">
        <f t="shared" si="18"/>
        <v>-2.1271676300578028</v>
      </c>
      <c r="Q56" s="12">
        <f t="shared" si="19"/>
        <v>-0.59995200383969283</v>
      </c>
      <c r="R56" s="12">
        <f t="shared" si="20"/>
        <v>-0.20304568527918349</v>
      </c>
      <c r="S56" s="12">
        <f t="shared" si="21"/>
        <v>-0.88473946622348332</v>
      </c>
      <c r="T56" s="12">
        <f t="shared" si="22"/>
        <v>-0.60606060606061107</v>
      </c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1" ht="15" thickBot="1">
      <c r="A57" s="2">
        <v>3284.28</v>
      </c>
      <c r="B57" s="3">
        <v>140.91</v>
      </c>
      <c r="C57" s="4">
        <v>324.54000000000002</v>
      </c>
      <c r="D57" s="5">
        <v>37.54</v>
      </c>
      <c r="E57" s="6">
        <v>2751.64</v>
      </c>
      <c r="F57" s="7">
        <v>296.31</v>
      </c>
      <c r="G57" s="8">
        <v>41.42</v>
      </c>
      <c r="H57" s="9">
        <v>9.83</v>
      </c>
      <c r="I57" s="10">
        <v>811.08</v>
      </c>
      <c r="J57" s="12">
        <v>9.84</v>
      </c>
      <c r="K57" s="12">
        <f t="shared" si="13"/>
        <v>-1.1250563289366398</v>
      </c>
      <c r="L57" s="12">
        <f t="shared" si="14"/>
        <v>0.4258037044922251</v>
      </c>
      <c r="M57" s="12">
        <f t="shared" si="15"/>
        <v>-0.23725888950515764</v>
      </c>
      <c r="N57" s="12">
        <f t="shared" si="16"/>
        <v>-1.4384656366542332</v>
      </c>
      <c r="O57" s="12">
        <f t="shared" si="17"/>
        <v>-0.82350888924422727</v>
      </c>
      <c r="P57" s="12">
        <f t="shared" si="18"/>
        <v>-1.1575714623198701</v>
      </c>
      <c r="Q57" s="12">
        <f t="shared" si="19"/>
        <v>1.0381458232737801</v>
      </c>
      <c r="R57" s="12">
        <f t="shared" si="20"/>
        <v>0.50864699898271326</v>
      </c>
      <c r="S57" s="12">
        <f t="shared" si="21"/>
        <v>-0.66084726537456395</v>
      </c>
      <c r="T57" s="12">
        <f t="shared" si="22"/>
        <v>0.40650406504065983</v>
      </c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1">
      <c r="A58" s="2">
        <v>3247.33</v>
      </c>
      <c r="B58" s="3">
        <v>141.51</v>
      </c>
      <c r="C58" s="4">
        <v>323.77</v>
      </c>
      <c r="D58" s="5">
        <v>37</v>
      </c>
      <c r="E58" s="6">
        <v>2728.98</v>
      </c>
      <c r="F58" s="7">
        <v>292.88</v>
      </c>
      <c r="G58" s="8">
        <v>41.85</v>
      </c>
      <c r="H58" s="9">
        <v>9.8800000000000008</v>
      </c>
      <c r="I58" s="10">
        <v>805.72</v>
      </c>
      <c r="J58" s="12">
        <v>9.8800000000000008</v>
      </c>
      <c r="K58" s="12">
        <f t="shared" si="13"/>
        <v>-3.1718365549535943E-2</v>
      </c>
      <c r="L58" s="12">
        <f t="shared" si="14"/>
        <v>0.91866299201470658</v>
      </c>
      <c r="M58" s="12">
        <f t="shared" si="15"/>
        <v>0.51888686413194773</v>
      </c>
      <c r="N58" s="12">
        <f t="shared" si="16"/>
        <v>0.54054054054054823</v>
      </c>
      <c r="O58" s="12">
        <f t="shared" si="17"/>
        <v>1.8065357752713536</v>
      </c>
      <c r="P58" s="12">
        <f t="shared" si="18"/>
        <v>0.46093963397979476</v>
      </c>
      <c r="Q58" s="12">
        <f t="shared" si="19"/>
        <v>0.50179211469534246</v>
      </c>
      <c r="R58" s="12">
        <f t="shared" si="20"/>
        <v>-1.7206477732793515</v>
      </c>
      <c r="S58" s="12">
        <f t="shared" si="21"/>
        <v>-1.7102715583577386</v>
      </c>
      <c r="T58" s="12">
        <f t="shared" si="22"/>
        <v>0.91093117408906732</v>
      </c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5"/>
      <c r="AF58" s="15" t="s">
        <v>10</v>
      </c>
      <c r="AG58" s="15" t="s">
        <v>11</v>
      </c>
      <c r="AH58" s="15" t="s">
        <v>12</v>
      </c>
      <c r="AI58" s="15" t="s">
        <v>13</v>
      </c>
      <c r="AJ58" s="15" t="s">
        <v>14</v>
      </c>
      <c r="AK58" s="15" t="s">
        <v>15</v>
      </c>
      <c r="AL58" s="15" t="s">
        <v>16</v>
      </c>
      <c r="AM58" s="15" t="s">
        <v>17</v>
      </c>
      <c r="AN58" s="15" t="s">
        <v>18</v>
      </c>
      <c r="AO58" s="15" t="s">
        <v>19</v>
      </c>
    </row>
    <row r="59" spans="1:41" ht="15" thickBot="1">
      <c r="A59" s="2">
        <v>3246.3</v>
      </c>
      <c r="B59" s="3">
        <v>142.81</v>
      </c>
      <c r="C59" s="4">
        <v>325.45</v>
      </c>
      <c r="D59" s="5">
        <v>37.200000000000003</v>
      </c>
      <c r="E59" s="6">
        <v>2778.28</v>
      </c>
      <c r="F59" s="7">
        <v>294.23</v>
      </c>
      <c r="G59" s="8">
        <v>42.06</v>
      </c>
      <c r="H59" s="9">
        <v>9.7100000000000009</v>
      </c>
      <c r="I59" s="10">
        <v>791.94</v>
      </c>
      <c r="J59" s="12">
        <v>9.9700000000000006</v>
      </c>
      <c r="K59" s="12">
        <f t="shared" si="13"/>
        <v>1.3036379878630968</v>
      </c>
      <c r="L59" s="12">
        <f t="shared" si="14"/>
        <v>6.302079686296716E-2</v>
      </c>
      <c r="M59" s="12">
        <f t="shared" si="15"/>
        <v>1.413427561837463</v>
      </c>
      <c r="N59" s="12">
        <f t="shared" si="16"/>
        <v>0.4032258064516091</v>
      </c>
      <c r="O59" s="12">
        <f t="shared" si="17"/>
        <v>0.62736657212375402</v>
      </c>
      <c r="P59" s="12">
        <f t="shared" si="18"/>
        <v>0.21071950514903459</v>
      </c>
      <c r="Q59" s="12">
        <f t="shared" si="19"/>
        <v>0.92724679029957335</v>
      </c>
      <c r="R59" s="12">
        <f t="shared" si="20"/>
        <v>1.4418125643666198</v>
      </c>
      <c r="S59" s="12">
        <f t="shared" si="21"/>
        <v>-0.81445564057883746</v>
      </c>
      <c r="T59" s="12">
        <f t="shared" si="22"/>
        <v>0.6018054162487334</v>
      </c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3" t="s">
        <v>10</v>
      </c>
      <c r="AF59" s="13">
        <f>VARP(Sheet1!$K$2:$K$64)</f>
        <v>2.4962357570481006</v>
      </c>
      <c r="AG59" s="13">
        <v>1.3710080862091272</v>
      </c>
      <c r="AH59" s="13">
        <v>1.4342699215548835</v>
      </c>
      <c r="AI59" s="13">
        <v>0.4290434352609967</v>
      </c>
      <c r="AJ59" s="13">
        <v>1.4572598456249823</v>
      </c>
      <c r="AK59" s="13">
        <v>1.1292221361680388</v>
      </c>
      <c r="AL59" s="13">
        <v>-1.0675152228798972</v>
      </c>
      <c r="AM59" s="13">
        <v>-9.9702040117707353E-3</v>
      </c>
      <c r="AN59" s="13">
        <v>0.66047958301968757</v>
      </c>
      <c r="AO59" s="14">
        <v>1.8736923455152681</v>
      </c>
    </row>
    <row r="60" spans="1:41" ht="15" thickBot="1">
      <c r="A60" s="2">
        <v>3288.62</v>
      </c>
      <c r="B60" s="3">
        <v>142.9</v>
      </c>
      <c r="C60" s="4">
        <v>330.05</v>
      </c>
      <c r="D60" s="5">
        <v>37.35</v>
      </c>
      <c r="E60" s="6">
        <v>2795.71</v>
      </c>
      <c r="F60" s="7">
        <v>294.85000000000002</v>
      </c>
      <c r="G60" s="8">
        <v>42.45</v>
      </c>
      <c r="H60" s="9">
        <v>9.85</v>
      </c>
      <c r="I60" s="10">
        <v>785.49</v>
      </c>
      <c r="J60" s="12">
        <v>10.029999999999999</v>
      </c>
      <c r="K60" s="12">
        <f t="shared" si="13"/>
        <v>0.41993298100722937</v>
      </c>
      <c r="L60" s="12">
        <f t="shared" si="14"/>
        <v>0.27291812456262166</v>
      </c>
      <c r="M60" s="12">
        <f t="shared" si="15"/>
        <v>-0.2514770489319752</v>
      </c>
      <c r="N60" s="12">
        <f t="shared" si="16"/>
        <v>-0.187416331994646</v>
      </c>
      <c r="O60" s="12">
        <f t="shared" si="17"/>
        <v>-0.40097148845910474</v>
      </c>
      <c r="P60" s="12">
        <f t="shared" si="18"/>
        <v>0</v>
      </c>
      <c r="Q60" s="12">
        <f t="shared" si="19"/>
        <v>0.68315665488810162</v>
      </c>
      <c r="R60" s="12">
        <f t="shared" si="20"/>
        <v>-0.94416243654822307</v>
      </c>
      <c r="S60" s="12">
        <f t="shared" si="21"/>
        <v>1.0337496339864294</v>
      </c>
      <c r="T60" s="12">
        <f t="shared" si="22"/>
        <v>2.3928215353938209</v>
      </c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 t="s">
        <v>11</v>
      </c>
      <c r="AF60" s="13">
        <v>1.3710080862091272</v>
      </c>
      <c r="AG60" s="13">
        <f>VARP(Sheet1!$L$2:$L$64)</f>
        <v>2.2414610604450136</v>
      </c>
      <c r="AH60" s="13">
        <v>1.2362211983573264</v>
      </c>
      <c r="AI60" s="13">
        <v>0.47387366456659474</v>
      </c>
      <c r="AJ60" s="13">
        <v>1.0863057762561139</v>
      </c>
      <c r="AK60" s="13">
        <v>1.2741954117292262</v>
      </c>
      <c r="AL60" s="13">
        <v>-0.68340805633106316</v>
      </c>
      <c r="AM60" s="13">
        <v>-0.14545667780695976</v>
      </c>
      <c r="AN60" s="13">
        <v>1.8727339347239853</v>
      </c>
      <c r="AO60" s="14">
        <v>1.5324798239309321</v>
      </c>
    </row>
    <row r="61" spans="1:41" ht="15" thickBot="1">
      <c r="A61" s="2">
        <v>3302.43</v>
      </c>
      <c r="B61" s="3">
        <v>143.29</v>
      </c>
      <c r="C61" s="4">
        <v>329.22</v>
      </c>
      <c r="D61" s="5">
        <v>37.28</v>
      </c>
      <c r="E61" s="6">
        <v>2784.5</v>
      </c>
      <c r="F61" s="7">
        <v>294.85000000000002</v>
      </c>
      <c r="G61" s="8">
        <v>42.74</v>
      </c>
      <c r="H61" s="9">
        <v>9.7569999999999997</v>
      </c>
      <c r="I61" s="10">
        <v>793.61</v>
      </c>
      <c r="J61" s="12">
        <v>10.27</v>
      </c>
      <c r="K61" s="12">
        <f t="shared" si="13"/>
        <v>-1.2239472146267936</v>
      </c>
      <c r="L61" s="12">
        <f t="shared" si="14"/>
        <v>-0.90027217530880888</v>
      </c>
      <c r="M61" s="12">
        <f t="shared" si="15"/>
        <v>1.3425672802381261</v>
      </c>
      <c r="N61" s="12">
        <f t="shared" si="16"/>
        <v>-1.7435622317596526</v>
      </c>
      <c r="O61" s="12">
        <f t="shared" si="17"/>
        <v>-1.1923145986712091</v>
      </c>
      <c r="P61" s="12">
        <f t="shared" si="18"/>
        <v>-0.59013057486858023</v>
      </c>
      <c r="Q61" s="12">
        <f t="shared" si="19"/>
        <v>-1.6846045858680367</v>
      </c>
      <c r="R61" s="12">
        <f t="shared" si="20"/>
        <v>0.64569027364969367</v>
      </c>
      <c r="S61" s="12">
        <f t="shared" si="21"/>
        <v>-1.3684303373193401</v>
      </c>
      <c r="T61" s="12">
        <f t="shared" si="22"/>
        <v>-3.602726387536507</v>
      </c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3" t="s">
        <v>12</v>
      </c>
      <c r="AF61" s="13">
        <v>1.4342699215548835</v>
      </c>
      <c r="AG61" s="13">
        <v>1.2362211983573264</v>
      </c>
      <c r="AH61" s="13">
        <f>VARP(Sheet1!$M$2:$M$64)</f>
        <v>4.13318468168658</v>
      </c>
      <c r="AI61" s="13">
        <v>0.52325553334297858</v>
      </c>
      <c r="AJ61" s="13">
        <v>1.3344513685250734</v>
      </c>
      <c r="AK61" s="13">
        <v>1.3354323324226518</v>
      </c>
      <c r="AL61" s="13">
        <v>-1.0312676381950836</v>
      </c>
      <c r="AM61" s="13">
        <v>1.7620325700761962E-2</v>
      </c>
      <c r="AN61" s="13">
        <v>1.9231385486053465</v>
      </c>
      <c r="AO61" s="14">
        <v>2.6047186973319696</v>
      </c>
    </row>
    <row r="62" spans="1:41" ht="15" thickBot="1">
      <c r="A62" s="2">
        <v>3262.01</v>
      </c>
      <c r="B62" s="3">
        <v>142</v>
      </c>
      <c r="C62" s="4">
        <v>333.64</v>
      </c>
      <c r="D62" s="5">
        <v>36.630000000000003</v>
      </c>
      <c r="E62" s="6">
        <v>2751.3</v>
      </c>
      <c r="F62" s="7">
        <v>293.11</v>
      </c>
      <c r="G62" s="8">
        <v>42.02</v>
      </c>
      <c r="H62" s="9">
        <v>9.82</v>
      </c>
      <c r="I62" s="10">
        <v>782.75</v>
      </c>
      <c r="J62" s="12">
        <v>9.9</v>
      </c>
      <c r="K62" s="12">
        <f t="shared" si="13"/>
        <v>-1.2572003151431239</v>
      </c>
      <c r="L62" s="12">
        <f t="shared" si="14"/>
        <v>-0.62676056338027208</v>
      </c>
      <c r="M62" s="12">
        <f t="shared" si="15"/>
        <v>-0.20381249250689573</v>
      </c>
      <c r="N62" s="12">
        <f t="shared" si="16"/>
        <v>0.35490035490034244</v>
      </c>
      <c r="O62" s="12">
        <f t="shared" si="17"/>
        <v>-1.120924653800027</v>
      </c>
      <c r="P62" s="12">
        <f t="shared" si="18"/>
        <v>-1.4840844734058962</v>
      </c>
      <c r="Q62" s="12">
        <f t="shared" si="19"/>
        <v>0.71394574012374379</v>
      </c>
      <c r="R62" s="12">
        <f t="shared" si="20"/>
        <v>6.1099796334014536E-2</v>
      </c>
      <c r="S62" s="12">
        <f t="shared" si="21"/>
        <v>-0.27595017566272351</v>
      </c>
      <c r="T62" s="12">
        <f t="shared" si="22"/>
        <v>3.3333333333333339</v>
      </c>
      <c r="U62" s="12"/>
      <c r="V62" s="12"/>
      <c r="W62" s="12"/>
      <c r="X62" s="12"/>
      <c r="Y62" s="12"/>
      <c r="Z62" s="12"/>
      <c r="AA62" s="12"/>
      <c r="AB62" s="12"/>
      <c r="AC62" s="12"/>
      <c r="AD62" s="12" t="s">
        <v>46</v>
      </c>
      <c r="AE62" s="13" t="s">
        <v>13</v>
      </c>
      <c r="AF62" s="13">
        <v>0.4290434352609967</v>
      </c>
      <c r="AG62" s="13">
        <v>0.47387366456659474</v>
      </c>
      <c r="AH62" s="13">
        <v>0.52325553334297858</v>
      </c>
      <c r="AI62" s="13">
        <f>VARP(Sheet1!$N$2:$N$64)</f>
        <v>0.68434021226524988</v>
      </c>
      <c r="AJ62" s="13">
        <v>0.34781649672653775</v>
      </c>
      <c r="AK62" s="13">
        <v>0.33641669654185774</v>
      </c>
      <c r="AL62" s="13">
        <v>-0.59890094224021395</v>
      </c>
      <c r="AM62" s="13">
        <v>-1.8472294081234734E-2</v>
      </c>
      <c r="AN62" s="13">
        <v>0.84589730665623886</v>
      </c>
      <c r="AO62" s="14">
        <v>0.83358055793858488</v>
      </c>
    </row>
    <row r="63" spans="1:41" ht="15" thickBot="1">
      <c r="A63" s="2">
        <v>3221</v>
      </c>
      <c r="B63" s="3">
        <v>141.11000000000001</v>
      </c>
      <c r="C63" s="4">
        <v>332.96</v>
      </c>
      <c r="D63" s="5">
        <v>36.76</v>
      </c>
      <c r="E63" s="6">
        <v>2720.46</v>
      </c>
      <c r="F63" s="7">
        <v>288.76</v>
      </c>
      <c r="G63" s="8">
        <v>42.32</v>
      </c>
      <c r="H63" s="9">
        <v>9.8260000000000005</v>
      </c>
      <c r="I63" s="10">
        <v>780.59</v>
      </c>
      <c r="J63" s="12">
        <v>10.23</v>
      </c>
      <c r="K63" s="12">
        <f t="shared" si="13"/>
        <v>-0.96926420366345234</v>
      </c>
      <c r="L63" s="12">
        <f t="shared" si="14"/>
        <v>-1.3960739848345454</v>
      </c>
      <c r="M63" s="12">
        <f t="shared" si="15"/>
        <v>-2.0212638154733185</v>
      </c>
      <c r="N63" s="12">
        <f t="shared" si="16"/>
        <v>-0.5712731229597412</v>
      </c>
      <c r="O63" s="12">
        <f t="shared" si="17"/>
        <v>-1.737573792667416</v>
      </c>
      <c r="P63" s="12">
        <f t="shared" si="18"/>
        <v>-1.9566421942097165</v>
      </c>
      <c r="Q63" s="12">
        <f t="shared" si="19"/>
        <v>0.23629489603024909</v>
      </c>
      <c r="R63" s="12">
        <f t="shared" si="20"/>
        <v>0.47832281701606777</v>
      </c>
      <c r="S63" s="12">
        <f t="shared" si="21"/>
        <v>0.12042173227942209</v>
      </c>
      <c r="T63" s="12">
        <f t="shared" si="22"/>
        <v>-2.4437927663734116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 t="s">
        <v>14</v>
      </c>
      <c r="AF63" s="13">
        <v>1.4572598456249823</v>
      </c>
      <c r="AG63" s="13">
        <v>1.0863057762561139</v>
      </c>
      <c r="AH63" s="13">
        <v>1.3344513685250734</v>
      </c>
      <c r="AI63" s="13">
        <v>0.34781649672653775</v>
      </c>
      <c r="AJ63" s="13">
        <f>VARP(Sheet1!$O$2:$O$64)</f>
        <v>2.1964113910280441</v>
      </c>
      <c r="AK63" s="13">
        <v>1.6698460314463377</v>
      </c>
      <c r="AL63" s="13">
        <v>1.6698460314463377</v>
      </c>
      <c r="AM63" s="13">
        <v>-2.7778869353990168E-2</v>
      </c>
      <c r="AN63" s="13">
        <v>0.71894293482252181</v>
      </c>
      <c r="AO63" s="14">
        <v>1.0583770221715261</v>
      </c>
    </row>
    <row r="64" spans="1:41" ht="15" thickBot="1">
      <c r="A64" s="2">
        <v>3189.78</v>
      </c>
      <c r="B64" s="3">
        <v>139.13999999999999</v>
      </c>
      <c r="C64" s="4">
        <v>326.23</v>
      </c>
      <c r="D64" s="5">
        <v>36.549999999999997</v>
      </c>
      <c r="E64" s="6">
        <v>2673.19</v>
      </c>
      <c r="F64" s="7">
        <v>283.11</v>
      </c>
      <c r="G64" s="8">
        <v>42.42</v>
      </c>
      <c r="H64" s="9">
        <v>9.8729999999999993</v>
      </c>
      <c r="I64" s="10">
        <v>781.53</v>
      </c>
      <c r="J64" s="12">
        <v>9.98</v>
      </c>
      <c r="K64" s="12">
        <f t="shared" si="13"/>
        <v>2.9306096345202497</v>
      </c>
      <c r="L64" s="12">
        <f t="shared" si="14"/>
        <v>2.5226390685640503</v>
      </c>
      <c r="M64" s="12">
        <f t="shared" si="15"/>
        <v>5.1436103362658159</v>
      </c>
      <c r="N64" s="12">
        <f t="shared" si="16"/>
        <v>1.5047879616963182</v>
      </c>
      <c r="O64" s="12">
        <f t="shared" si="17"/>
        <v>2.1573475884617279</v>
      </c>
      <c r="P64" s="12">
        <f t="shared" si="18"/>
        <v>2.1157853837730949</v>
      </c>
      <c r="Q64" s="12">
        <f t="shared" si="19"/>
        <v>1.2022630834511974</v>
      </c>
      <c r="R64" s="12">
        <f t="shared" si="20"/>
        <v>-0.99260609743744532</v>
      </c>
      <c r="S64" s="12">
        <f t="shared" si="21"/>
        <v>-0.80739063119777188</v>
      </c>
      <c r="T64" s="12">
        <f t="shared" si="22"/>
        <v>-0.30060120240482097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3" t="s">
        <v>15</v>
      </c>
      <c r="AF64" s="13">
        <v>1.1292221361680388</v>
      </c>
      <c r="AG64" s="13">
        <v>1.2741954117292262</v>
      </c>
      <c r="AH64" s="13">
        <v>1.3354323324226518</v>
      </c>
      <c r="AI64" s="13">
        <v>0.33641669654185774</v>
      </c>
      <c r="AJ64" s="13">
        <v>1.6698460314463377</v>
      </c>
      <c r="AK64" s="13">
        <f>VARP(Sheet1!$P$2:$P$64)</f>
        <v>1.9559055748397416</v>
      </c>
      <c r="AL64" s="13">
        <v>-0.92307557169266441</v>
      </c>
      <c r="AM64" s="13">
        <v>-4.5978153077370243E-2</v>
      </c>
      <c r="AN64" s="13">
        <v>1.8778324614334245</v>
      </c>
      <c r="AO64" s="14">
        <v>1.3842086587783571</v>
      </c>
    </row>
    <row r="65" spans="1:41" ht="15" thickBot="1">
      <c r="A65" s="2">
        <v>3283.26</v>
      </c>
      <c r="B65" s="3">
        <v>142.65</v>
      </c>
      <c r="C65" s="4">
        <v>343.01</v>
      </c>
      <c r="D65" s="5">
        <v>37.1</v>
      </c>
      <c r="E65" s="6">
        <v>2730.86</v>
      </c>
      <c r="F65" s="7">
        <v>289.10000000000002</v>
      </c>
      <c r="G65" s="8">
        <v>42.93</v>
      </c>
      <c r="H65" s="9">
        <v>9.7750000000000004</v>
      </c>
      <c r="I65" s="10">
        <v>775.22</v>
      </c>
      <c r="J65" s="12">
        <v>9.9499999999999993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3" t="s">
        <v>16</v>
      </c>
      <c r="AF65" s="13">
        <v>-1.0675152228798972</v>
      </c>
      <c r="AG65" s="13">
        <v>-0.68340805633106316</v>
      </c>
      <c r="AH65" s="13">
        <v>-1.0312676381950836</v>
      </c>
      <c r="AI65" s="13">
        <v>-0.59890094224021395</v>
      </c>
      <c r="AJ65" s="13">
        <v>1.6698460314463377</v>
      </c>
      <c r="AK65" s="13">
        <v>-0.92307557169266441</v>
      </c>
      <c r="AL65" s="13">
        <f>VARP(Sheet1!$Q$2:$Q$64)</f>
        <v>5.7528734684388869</v>
      </c>
      <c r="AM65" s="13">
        <v>6.3186058791777688E-2</v>
      </c>
      <c r="AN65" s="13">
        <v>-1.5914080518195417</v>
      </c>
      <c r="AO65" s="14">
        <v>-2.2018344513469024</v>
      </c>
    </row>
    <row r="66" spans="1:41" ht="15" thickBot="1">
      <c r="AE66" s="13" t="s">
        <v>17</v>
      </c>
      <c r="AF66" s="13">
        <v>-9.9702040117707353E-3</v>
      </c>
      <c r="AG66" s="13">
        <v>-0.14545667780695976</v>
      </c>
      <c r="AH66" s="13">
        <v>1.7620325700761962E-2</v>
      </c>
      <c r="AI66" s="13">
        <v>-1.8472294081234734E-2</v>
      </c>
      <c r="AJ66" s="13">
        <v>-2.7778869353990168E-2</v>
      </c>
      <c r="AK66" s="13">
        <v>-4.5978153077370243E-2</v>
      </c>
      <c r="AL66" s="13">
        <v>6.3186058791777688E-2</v>
      </c>
      <c r="AM66" s="13">
        <f>VARP(Sheet1!$R$2:$R$64)</f>
        <v>0.34537343428111866</v>
      </c>
      <c r="AN66" s="13">
        <v>-0.10253170353698145</v>
      </c>
      <c r="AO66" s="14">
        <v>-0.1611527097532566</v>
      </c>
    </row>
    <row r="67" spans="1:41" ht="15" thickBot="1">
      <c r="AE67" s="13" t="s">
        <v>18</v>
      </c>
      <c r="AF67" s="13">
        <v>0.66047958301968757</v>
      </c>
      <c r="AG67" s="13">
        <v>1.8727339347239853</v>
      </c>
      <c r="AH67" s="13">
        <v>1.9231385486053465</v>
      </c>
      <c r="AI67" s="13">
        <v>0.84589730665623886</v>
      </c>
      <c r="AJ67" s="13">
        <v>0.71894293482252181</v>
      </c>
      <c r="AK67" s="13">
        <v>1.8778324614334245</v>
      </c>
      <c r="AL67" s="13">
        <v>-1.5914080518195417</v>
      </c>
      <c r="AM67" s="13">
        <v>-0.10253170353698145</v>
      </c>
      <c r="AN67" s="13">
        <f>VARP(Sheet1!$S$2:$S$64)</f>
        <v>14.514848853728571</v>
      </c>
      <c r="AO67" s="14">
        <v>4.9613017756716005</v>
      </c>
    </row>
    <row r="68" spans="1:41" ht="15" thickBot="1">
      <c r="E68" s="12"/>
      <c r="AE68" s="14" t="s">
        <v>19</v>
      </c>
      <c r="AF68" s="14">
        <v>1.8736923455152681</v>
      </c>
      <c r="AG68" s="14">
        <v>1.5324798239309321</v>
      </c>
      <c r="AH68" s="14">
        <v>2.6047186973319696</v>
      </c>
      <c r="AI68" s="14">
        <v>0.83358055793858488</v>
      </c>
      <c r="AJ68" s="14">
        <v>1.0583770221715261</v>
      </c>
      <c r="AK68" s="14">
        <v>1.3842086587783571</v>
      </c>
      <c r="AL68" s="14">
        <v>-2.2018344513469024</v>
      </c>
      <c r="AM68" s="14">
        <v>-0.1611527097532566</v>
      </c>
      <c r="AN68" s="14">
        <v>4.9613017756716005</v>
      </c>
      <c r="AO68" s="14">
        <f>VARP(Sheet1!$T$2:$T$64)</f>
        <v>9.8378915679250571</v>
      </c>
    </row>
    <row r="69" spans="1:41">
      <c r="D69" t="e">
        <f t="array" ref="D69:M69">MMULT(TRANSPOSE(VV),CI)</f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</row>
    <row r="71" spans="1:41">
      <c r="F71" t="e">
        <f t="array" ref="F71:F80">MMULT(TRANSPOSE(VV),CI)</f>
        <v>#VALUE!</v>
      </c>
    </row>
    <row r="72" spans="1:41">
      <c r="F72" t="e">
        <v>#VALUE!</v>
      </c>
    </row>
    <row r="73" spans="1:41">
      <c r="F73" t="e">
        <v>#VALUE!</v>
      </c>
      <c r="S73" s="12">
        <f t="array" ref="S73:S82">MMULT(CV,TRANSPOSE(A))</f>
        <v>0.23195044888408847</v>
      </c>
    </row>
    <row r="74" spans="1:41">
      <c r="F74" t="e">
        <v>#VALUE!</v>
      </c>
      <c r="S74" s="12">
        <v>0.32060257461609237</v>
      </c>
      <c r="U74">
        <f>MMULT(A,S73:S82)</f>
        <v>0.22592663686209002</v>
      </c>
    </row>
    <row r="75" spans="1:41">
      <c r="F75" t="e">
        <v>#VALUE!</v>
      </c>
      <c r="S75" s="12">
        <v>0.21452408364748604</v>
      </c>
    </row>
    <row r="76" spans="1:41">
      <c r="F76" t="e">
        <v>#VALUE!</v>
      </c>
      <c r="S76" s="12">
        <v>0.2266737063499937</v>
      </c>
    </row>
    <row r="77" spans="1:41">
      <c r="F77" t="e">
        <v>#VALUE!</v>
      </c>
      <c r="S77" s="12">
        <v>0.25131494597983872</v>
      </c>
    </row>
    <row r="78" spans="1:41">
      <c r="F78" t="e">
        <v>#VALUE!</v>
      </c>
      <c r="S78" s="12">
        <v>0.29165951849072635</v>
      </c>
    </row>
    <row r="79" spans="1:41">
      <c r="F79" t="e">
        <v>#VALUE!</v>
      </c>
      <c r="S79" s="12">
        <v>0.35883992320196845</v>
      </c>
    </row>
    <row r="80" spans="1:41">
      <c r="F80" t="e">
        <v>#VALUE!</v>
      </c>
      <c r="S80" s="12">
        <v>0.22214650409688017</v>
      </c>
    </row>
    <row r="81" spans="1:30">
      <c r="S81" s="12">
        <v>0.34325584465441239</v>
      </c>
    </row>
    <row r="82" spans="1:30">
      <c r="S82" s="12">
        <v>0.21585257843857564</v>
      </c>
    </row>
    <row r="83" spans="1:30">
      <c r="S83" s="12"/>
    </row>
    <row r="84" spans="1:30">
      <c r="S84" s="12"/>
    </row>
    <row r="89" spans="1:30">
      <c r="C89" s="12"/>
    </row>
    <row r="91" spans="1:30">
      <c r="R91" s="12" t="s">
        <v>33</v>
      </c>
      <c r="S91" s="12" t="s">
        <v>21</v>
      </c>
      <c r="T91" s="12" t="s">
        <v>36</v>
      </c>
    </row>
    <row r="92" spans="1:30">
      <c r="D92" s="12"/>
      <c r="Q92" s="12"/>
      <c r="R92" s="12">
        <v>0.01</v>
      </c>
      <c r="S92">
        <f t="array" ref="S92">MMULT(MMULT(A,CV),TRANSPOSE(A))</f>
        <v>0.22592663686209002</v>
      </c>
      <c r="T92">
        <f t="array" ref="T92:AC92">-(MMULT(O,CI)*($AJ$34*R92-$AL$34)+MMULT(m,CI)*($AK$34-$AI$34*R92))/($AI$34*$AL$34-$AJ$34*$AK$34)</f>
        <v>-0.17037517680220798</v>
      </c>
      <c r="U92">
        <v>0.1986097407187184</v>
      </c>
      <c r="V92">
        <v>-4.6978490817995253E-2</v>
      </c>
      <c r="W92">
        <v>0.19878031072762747</v>
      </c>
      <c r="X92">
        <v>0.36707521276151889</v>
      </c>
      <c r="Y92">
        <v>-0.22659988511017323</v>
      </c>
      <c r="Z92">
        <v>-8.1850568384733507E-2</v>
      </c>
      <c r="AA92">
        <v>0.75228395292665451</v>
      </c>
      <c r="AB92">
        <v>7.2854684770664617E-3</v>
      </c>
      <c r="AC92">
        <v>1.7694355035244701E-3</v>
      </c>
    </row>
    <row r="93" spans="1:30">
      <c r="A93" s="12"/>
      <c r="R93" s="12">
        <v>1.4999999999999999E-2</v>
      </c>
      <c r="S93" s="12">
        <f t="array" ref="S93">MMULT(MMULT(B,CV),TRANSPOSE(B))</f>
        <v>0.22386477907781485</v>
      </c>
      <c r="T93" s="12">
        <f t="array" ref="T93:AC93">-(MMULT(O,CI)*($AJ$34*R93-$AL$34)+MMULT(m,CI)*($AK$34-$AI$34*R93))/($AI$34*$AL$34-$AJ$34*$AK$34)</f>
        <v>-0.13910267468650619</v>
      </c>
      <c r="U93" s="12">
        <v>0.16009708826227573</v>
      </c>
      <c r="V93" s="12">
        <v>-3.7671864888073163E-2</v>
      </c>
      <c r="W93" s="12">
        <v>0.22058564963057675</v>
      </c>
      <c r="X93" s="12">
        <v>0.31537386589336147</v>
      </c>
      <c r="Y93" s="12">
        <v>-0.19439327140912677</v>
      </c>
      <c r="Z93" s="12">
        <v>-6.8357980043616651E-2</v>
      </c>
      <c r="AA93" s="12">
        <v>0.73646891704863626</v>
      </c>
      <c r="AB93" s="12">
        <v>3.3632998926054381E-3</v>
      </c>
      <c r="AC93" s="12">
        <v>3.6369702998673404E-3</v>
      </c>
      <c r="AD93" s="12"/>
    </row>
    <row r="94" spans="1:30">
      <c r="A94" s="12"/>
      <c r="R94" s="12">
        <v>0.05</v>
      </c>
      <c r="S94" s="12">
        <f t="array" ref="S94">MMULT(MMULT(Z,CV),TRANSPOSE(Z))</f>
        <v>0.24730902759268258</v>
      </c>
      <c r="T94" s="12">
        <f t="array" ref="T94:AC94">-(MMULT(O,CI)*($AJ$34*R94-$AL$34)+MMULT(m,CI)*($AK$34-$AI$34*R94))/($AI$34*$AL$34-$AJ$34*$AK$34)</f>
        <v>7.9804840123406509E-2</v>
      </c>
      <c r="U94" s="12">
        <v>-0.10949147893282302</v>
      </c>
      <c r="V94" s="12">
        <v>2.7474516621381437E-2</v>
      </c>
      <c r="W94" s="12">
        <v>0.37322302195122187</v>
      </c>
      <c r="X94" s="12">
        <v>-4.6535562183740678E-2</v>
      </c>
      <c r="Y94" s="12">
        <v>3.1053024498198852E-2</v>
      </c>
      <c r="Z94" s="12">
        <v>2.6090138344201319E-2</v>
      </c>
      <c r="AA94" s="12">
        <v>0.62576366590250787</v>
      </c>
      <c r="AB94" s="12">
        <v>-2.4091880198621754E-2</v>
      </c>
      <c r="AC94" s="12">
        <v>1.6709713874267441E-2</v>
      </c>
      <c r="AD94" s="12"/>
    </row>
    <row r="95" spans="1:30">
      <c r="A95" s="12"/>
      <c r="R95" s="12">
        <v>0.1</v>
      </c>
      <c r="S95" s="12">
        <f t="array" ref="S95">MMULT(MMULT(N,CV),TRANSPOSE(N))</f>
        <v>0.39578532923561821</v>
      </c>
      <c r="T95" s="12">
        <f t="array" ref="T95:AC95">-(MMULT(O,CI)*($AJ$34*R95-$AL$34)+MMULT(m,CI)*($AK$34-$AI$34*R95))/($AI$34*$AL$34-$AJ$34*$AK$34)</f>
        <v>0.39252986128042466</v>
      </c>
      <c r="U95" s="12">
        <v>-0.49461800349724977</v>
      </c>
      <c r="V95" s="12">
        <v>0.12054077592060229</v>
      </c>
      <c r="W95" s="12">
        <v>0.59127641098071493</v>
      </c>
      <c r="X95" s="12">
        <v>-0.56354903086531516</v>
      </c>
      <c r="Y95" s="12">
        <v>0.35311916150866396</v>
      </c>
      <c r="Z95" s="12">
        <v>0.16101602175536986</v>
      </c>
      <c r="AA95" s="12">
        <v>0.46761330712232463</v>
      </c>
      <c r="AB95" s="12">
        <v>-6.3313566043232031E-2</v>
      </c>
      <c r="AC95" s="12">
        <v>3.5385061837696165E-2</v>
      </c>
      <c r="AD95" s="12"/>
    </row>
    <row r="96" spans="1:30">
      <c r="A96" s="12"/>
      <c r="R96" s="12">
        <v>0.2</v>
      </c>
      <c r="S96" s="12">
        <f t="array" ref="S96">MMULT(MMULT(V,CV),TRANSPOSE(V))</f>
        <v>1.0985656432871389</v>
      </c>
      <c r="T96" s="12">
        <f t="array" ref="T96:AC96">-(MMULT(O,CI)*($AJ$34*R96-$AL$34)+MMULT(m,CI)*($AK$34-$AI$34*R96))/($AI$34*$AL$34-$AJ$34*$AK$34)</f>
        <v>1.0179799035944608</v>
      </c>
      <c r="U96" s="12">
        <v>-1.2648710526261033</v>
      </c>
      <c r="V96" s="12">
        <v>0.30667329451904402</v>
      </c>
      <c r="W96" s="12">
        <v>1.0273831890397009</v>
      </c>
      <c r="X96" s="12">
        <v>-1.597575968228464</v>
      </c>
      <c r="Y96" s="12">
        <v>0.99725143552959405</v>
      </c>
      <c r="Z96" s="12">
        <v>0.43086778857770691</v>
      </c>
      <c r="AA96" s="12">
        <v>0.15131258956195806</v>
      </c>
      <c r="AB96" s="12">
        <v>-0.14175693773245257</v>
      </c>
      <c r="AC96" s="12">
        <v>7.2735757764553599E-2</v>
      </c>
      <c r="AD96" s="12"/>
    </row>
    <row r="97" spans="1:30">
      <c r="A97" s="12"/>
      <c r="R97" s="12">
        <v>0.3</v>
      </c>
      <c r="S97" s="12">
        <f t="array" ref="S97">MMULT(MMULT(Q,CV),TRANSPOSE(Q))</f>
        <v>2.3424495716928613</v>
      </c>
      <c r="T97" s="12">
        <f t="array" ref="T97:AC97">-(MMULT(O,CI)*($AJ$34*R97-$AL$34)+MMULT(m,CI)*($AK$34-$AI$34*R97))/($AI$34*$AL$34-$AJ$34*$AK$34)</f>
        <v>1.6434299459084969</v>
      </c>
      <c r="U97" s="12">
        <v>-2.0351241017549566</v>
      </c>
      <c r="V97" s="12">
        <v>0.49280581311748567</v>
      </c>
      <c r="W97" s="12">
        <v>1.4634899670986872</v>
      </c>
      <c r="X97" s="12">
        <v>-2.6316029055916128</v>
      </c>
      <c r="Y97" s="12">
        <v>1.6413837095505239</v>
      </c>
      <c r="Z97" s="12">
        <v>0.70071955540004383</v>
      </c>
      <c r="AA97" s="12">
        <v>-0.16498812799840845</v>
      </c>
      <c r="AB97" s="12">
        <v>-0.2202003094216731</v>
      </c>
      <c r="AC97" s="12">
        <v>0.11008645369141103</v>
      </c>
      <c r="AD97" s="12"/>
    </row>
    <row r="98" spans="1:30">
      <c r="A98" s="12"/>
      <c r="R98" s="12">
        <v>0.5</v>
      </c>
      <c r="S98" s="12">
        <f t="array" ref="S98">MMULT(MMULT(I,CV),TRANSPOSE(I))</f>
        <v>6.4535282715669178</v>
      </c>
      <c r="T98" s="12">
        <f t="array" ref="T98:AC98">-(MMULT(O,CI)*($AJ$34*R98-$AL$34)+MMULT(m,CI)*($AK$34-$AI$34*R98))/($AI$34*$AL$34-$AJ$34*$AK$34)</f>
        <v>2.8943300305365693</v>
      </c>
      <c r="U98" s="12">
        <v>-3.5756302000126641</v>
      </c>
      <c r="V98" s="12">
        <v>0.86507085031436903</v>
      </c>
      <c r="W98" s="12">
        <v>2.3357035232166594</v>
      </c>
      <c r="X98" s="12">
        <v>-4.6996567803179108</v>
      </c>
      <c r="Y98" s="12">
        <v>2.9296482575923846</v>
      </c>
      <c r="Z98" s="12">
        <v>1.2404230890447179</v>
      </c>
      <c r="AA98" s="12">
        <v>-0.79758956311914142</v>
      </c>
      <c r="AB98" s="12">
        <v>-0.37708705280011412</v>
      </c>
      <c r="AC98" s="12">
        <v>0.18478784554512589</v>
      </c>
      <c r="AD98" s="12"/>
    </row>
    <row r="99" spans="1:30">
      <c r="A99" s="12"/>
      <c r="R99" s="12">
        <v>0.6</v>
      </c>
      <c r="S99" s="12">
        <f t="array" ref="S99">MMULT(MMULT(L,CV),TRANSPOSE(L))</f>
        <v>9.3207230430352315</v>
      </c>
      <c r="T99" s="12">
        <f t="array" ref="T99:AC99">-(MMULT(O,CI)*($AJ$34*R99-$AL$34)+MMULT(m,CI)*($AK$34-$AI$34*R99))/($AI$34*$AL$34-$AJ$34*$AK$34)</f>
        <v>3.5197800728506059</v>
      </c>
      <c r="U99" s="12">
        <v>-4.3458832491415169</v>
      </c>
      <c r="V99" s="12">
        <v>1.0512033689128106</v>
      </c>
      <c r="W99" s="12">
        <v>2.7718103012756452</v>
      </c>
      <c r="X99" s="12">
        <v>-5.7336837176810596</v>
      </c>
      <c r="Y99" s="12">
        <v>3.5737805316133144</v>
      </c>
      <c r="Z99" s="12">
        <v>1.5102748558670549</v>
      </c>
      <c r="AA99" s="12">
        <v>-1.1138902806795079</v>
      </c>
      <c r="AB99" s="12">
        <v>-0.45553042448933467</v>
      </c>
      <c r="AC99" s="12">
        <v>0.22213854147198331</v>
      </c>
      <c r="AD99" s="12"/>
    </row>
    <row r="100" spans="1:30">
      <c r="A100" s="12"/>
      <c r="R100" s="12">
        <f t="array" ref="R100">MMULT(WW,TRANSPOSE(m))</f>
        <v>0.71314075367034879</v>
      </c>
      <c r="S100" s="12">
        <f t="array" ref="S100">MMULT(MMULT(J,CV),TRANSPOSE(J))</f>
        <v>13.217121943184257</v>
      </c>
      <c r="T100" s="12">
        <f t="array" ref="T100:AC100">-(MMULT(O,CI)*($AJ$34*R100-$AL$34)+MMULT(m,CI)*($AK$34-$AI$34*R100))/($AI$34*$AL$34-$AJ$34*$AK$34)</f>
        <v>4.2274189645562217</v>
      </c>
      <c r="U100" s="12">
        <v>-5.2173533540947439</v>
      </c>
      <c r="V100" s="12">
        <v>1.26179510328069</v>
      </c>
      <c r="W100" s="12">
        <v>3.2652247967790577</v>
      </c>
      <c r="X100" s="12">
        <v>-6.9035895877681508</v>
      </c>
      <c r="Y100" s="12">
        <v>4.3025566410745508</v>
      </c>
      <c r="Z100" s="12">
        <v>1.8155871786425992</v>
      </c>
      <c r="AA100" s="12">
        <v>-1.4717552963920282</v>
      </c>
      <c r="AB100" s="12">
        <v>-0.54428184642295174</v>
      </c>
      <c r="AC100" s="12">
        <v>0.26439740034475007</v>
      </c>
      <c r="AD100" s="12"/>
    </row>
    <row r="101" spans="1:30">
      <c r="A101" s="12"/>
      <c r="R101" s="12">
        <v>0.8</v>
      </c>
      <c r="S101" s="12">
        <f t="array" ref="S101">MMULT(MMULT(D,CV),TRANSPOSE(D))</f>
        <v>16.678423429034428</v>
      </c>
      <c r="T101" s="12">
        <f t="array" ref="T101:AC101">-(MMULT(O,CI)*($AJ$34*R101-$AL$34)+MMULT(m,CI)*($AK$34-$AI$34*R101))/($AI$34*$AL$34-$AJ$34*$AK$34)</f>
        <v>4.7706801574786786</v>
      </c>
      <c r="U101" s="12">
        <v>-5.8863893473992244</v>
      </c>
      <c r="V101" s="12">
        <v>1.4234684061096943</v>
      </c>
      <c r="W101" s="12">
        <v>3.6440238573936172</v>
      </c>
      <c r="X101" s="12">
        <v>-7.8017375924073571</v>
      </c>
      <c r="Y101" s="12">
        <v>4.8620450796551751</v>
      </c>
      <c r="Z101" s="12">
        <v>2.0499783895117294</v>
      </c>
      <c r="AA101" s="12">
        <v>-1.7464917158002411</v>
      </c>
      <c r="AB101" s="12">
        <v>-0.61241716786777578</v>
      </c>
      <c r="AC101" s="12">
        <v>0.29683993332569819</v>
      </c>
      <c r="AD101" s="12"/>
    </row>
    <row r="102" spans="1:30">
      <c r="A102" s="12"/>
    </row>
    <row r="103" spans="1:30">
      <c r="Q103" s="12" t="s">
        <v>45</v>
      </c>
      <c r="R103" s="12" t="s">
        <v>44</v>
      </c>
    </row>
    <row r="104" spans="1:30">
      <c r="Q104">
        <f>(R104-(3/365))*$W$14/($W$12-(3/365))</f>
        <v>0</v>
      </c>
      <c r="R104">
        <f>3/365</f>
        <v>8.21917808219178E-3</v>
      </c>
    </row>
    <row r="105" spans="1:30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Q105" s="12">
        <f t="shared" ref="Q105:Q114" si="23">(R105-(3/365))*$W$14/($W$12-(3/365))</f>
        <v>9.1843439047482982E-3</v>
      </c>
      <c r="R105" s="12">
        <v>0.01</v>
      </c>
    </row>
    <row r="106" spans="1:30">
      <c r="Q106" s="12">
        <f t="shared" si="23"/>
        <v>3.4971155637310812E-2</v>
      </c>
      <c r="R106" s="12">
        <v>1.4999999999999999E-2</v>
      </c>
    </row>
    <row r="107" spans="1:30">
      <c r="Q107" s="12">
        <f t="shared" si="23"/>
        <v>0.2154788377652484</v>
      </c>
      <c r="R107" s="12">
        <v>0.05</v>
      </c>
    </row>
    <row r="108" spans="1:30">
      <c r="Q108" s="12">
        <f t="shared" si="23"/>
        <v>0.47334695509087366</v>
      </c>
      <c r="R108" s="12">
        <v>0.1</v>
      </c>
    </row>
    <row r="109" spans="1:30">
      <c r="F109" s="12"/>
      <c r="Q109" s="12">
        <f t="shared" si="23"/>
        <v>0.98908318974212384</v>
      </c>
      <c r="R109" s="12">
        <v>0.2</v>
      </c>
    </row>
    <row r="110" spans="1:30">
      <c r="F110" s="12"/>
      <c r="Q110" s="12">
        <f t="shared" si="23"/>
        <v>1.5048194243933739</v>
      </c>
      <c r="R110" s="12">
        <v>0.3</v>
      </c>
    </row>
    <row r="111" spans="1:30">
      <c r="F111" s="12"/>
      <c r="Q111" s="12">
        <f t="shared" si="23"/>
        <v>2.5362918936958749</v>
      </c>
      <c r="R111" s="12">
        <v>0.5</v>
      </c>
    </row>
    <row r="112" spans="1:30">
      <c r="Q112" s="12">
        <f t="shared" si="23"/>
        <v>3.0520281283471249</v>
      </c>
      <c r="R112" s="12">
        <v>0.6</v>
      </c>
    </row>
    <row r="113" spans="17:19">
      <c r="Q113" s="12">
        <f t="shared" si="23"/>
        <v>3.6355359911826284</v>
      </c>
      <c r="R113" s="12">
        <f t="array" ref="R113">MMULT(WW,TRANSPOSE(m))</f>
        <v>0.71314075367034879</v>
      </c>
    </row>
    <row r="114" spans="17:19">
      <c r="Q114" s="12">
        <f t="shared" si="23"/>
        <v>4.0835005976496257</v>
      </c>
      <c r="R114" s="12">
        <v>0.8</v>
      </c>
    </row>
    <row r="118" spans="17:19">
      <c r="Q118" s="12" t="s">
        <v>26</v>
      </c>
      <c r="R118" s="12" t="s">
        <v>22</v>
      </c>
      <c r="S118" s="12" t="s">
        <v>29</v>
      </c>
    </row>
    <row r="119" spans="17:19">
      <c r="Q119">
        <f>MMULT(WW,AJ59:AJ68)</f>
        <v>-1.7050463145051404</v>
      </c>
      <c r="R119">
        <f>MMULT(WW,AF59:AF68)</f>
        <v>-0.37908383880319341</v>
      </c>
      <c r="S119">
        <f>MMULT(WW,AM59:AM68)</f>
        <v>0.29223041415224693</v>
      </c>
    </row>
    <row r="120" spans="17:19">
      <c r="Q120">
        <f>Q119/W13</f>
        <v>-0.12900284357173469</v>
      </c>
      <c r="R120">
        <f>R119/W13</f>
        <v>-2.8681269676767842E-2</v>
      </c>
      <c r="S120">
        <f>S119/W13</f>
        <v>2.2109988498891241E-2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A</vt:lpstr>
      <vt:lpstr>B</vt:lpstr>
      <vt:lpstr>CI</vt:lpstr>
      <vt:lpstr>CV</vt:lpstr>
      <vt:lpstr>D</vt:lpstr>
      <vt:lpstr>I</vt:lpstr>
      <vt:lpstr>J</vt:lpstr>
      <vt:lpstr>L</vt:lpstr>
      <vt:lpstr>m</vt:lpstr>
      <vt:lpstr>MU</vt:lpstr>
      <vt:lpstr>N</vt:lpstr>
      <vt:lpstr>NUM</vt:lpstr>
      <vt:lpstr>O</vt:lpstr>
      <vt:lpstr>Q</vt:lpstr>
      <vt:lpstr>V</vt:lpstr>
      <vt:lpstr>VV</vt:lpstr>
      <vt:lpstr>VVV</vt:lpstr>
      <vt:lpstr>WT</vt:lpstr>
      <vt:lpstr>WW</vt:lpstr>
      <vt:lpstr>X</vt:lpstr>
      <vt:lpstr>XX</vt:lpstr>
      <vt:lpstr>YY</vt:lpstr>
      <vt:lpstr>Z</vt:lpstr>
      <vt:lpstr>ZZ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2022-02-01T15:29:27Z</dcterms:created>
  <dcterms:modified xsi:type="dcterms:W3CDTF">2022-02-13T13:00:50Z</dcterms:modified>
</cp:coreProperties>
</file>